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75" tabRatio="813" activeTab="0"/>
  </bookViews>
  <sheets>
    <sheet name="Subsidy tables &amp; Chart 1" sheetId="1" r:id="rId1"/>
    <sheet name="Subsidy data" sheetId="2" r:id="rId2"/>
    <sheet name="R&amp;D chart" sheetId="3" r:id="rId3"/>
    <sheet name="IEA rddbudgt" sheetId="4" r:id="rId4"/>
    <sheet name="GDP" sheetId="5" r:id="rId5"/>
    <sheet name="Cohesion funding" sheetId="6" r:id="rId6"/>
  </sheets>
  <externalReferences>
    <externalReference r:id="rId9"/>
  </externalReferences>
  <definedNames/>
  <calcPr fullCalcOnLoad="1"/>
</workbook>
</file>

<file path=xl/comments3.xml><?xml version="1.0" encoding="utf-8"?>
<comments xmlns="http://schemas.openxmlformats.org/spreadsheetml/2006/main">
  <authors>
    <author>jmg</author>
  </authors>
  <commentList>
    <comment ref="F3" authorId="0">
      <text>
        <r>
          <rPr>
            <b/>
            <sz val="8"/>
            <rFont val="Tahoma"/>
            <family val="0"/>
          </rPr>
          <t>jmg:</t>
        </r>
        <r>
          <rPr>
            <sz val="8"/>
            <rFont val="Tahoma"/>
            <family val="0"/>
          </rPr>
          <t xml:space="preserve">
http://cordis.europa.eu/fp6/budget.htm</t>
        </r>
      </text>
    </comment>
    <comment ref="H2" authorId="0">
      <text>
        <r>
          <rPr>
            <b/>
            <sz val="8"/>
            <rFont val="Tahoma"/>
            <family val="0"/>
          </rPr>
          <t>jmg:</t>
        </r>
        <r>
          <rPr>
            <sz val="8"/>
            <rFont val="Tahoma"/>
            <family val="0"/>
          </rPr>
          <t xml:space="preserve">
Assume current prices and divide by 5</t>
        </r>
      </text>
    </comment>
  </commentList>
</comments>
</file>

<file path=xl/comments4.xml><?xml version="1.0" encoding="utf-8"?>
<comments xmlns="http://schemas.openxmlformats.org/spreadsheetml/2006/main">
  <authors>
    <author>A satisfied Microsoft Office user</author>
  </authors>
  <commentList>
    <comment ref="D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5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5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5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5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5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5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5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5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6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6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6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6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6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6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6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6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6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6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6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6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7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7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7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7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8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8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8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8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8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8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8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8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8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8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8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8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8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8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8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8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8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8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8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8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8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8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8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8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8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8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8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9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9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9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9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9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9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9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9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9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9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9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9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9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9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9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9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9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9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9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9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9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9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9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9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9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9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9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9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9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9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9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9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9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9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9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9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9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9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9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9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9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9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9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9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9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9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9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9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9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9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9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9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9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9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9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9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9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9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9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9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9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0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0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0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0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0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0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0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1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1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1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1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1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1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1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1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1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1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1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1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1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1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1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1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1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1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1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1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1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1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1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1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1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1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1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1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1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1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1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1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1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1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1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1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1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1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1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1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1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2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2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2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2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2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2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2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2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7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7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7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7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8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8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8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8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4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4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4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4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4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4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4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4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5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5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88" authorId="0">
      <text>
        <r>
          <rPr>
            <sz val="8"/>
            <rFont val="Tahoma"/>
            <family val="0"/>
          </rPr>
          <t xml:space="preserve">..  Values Not Available
</t>
        </r>
      </text>
    </comment>
  </commentList>
</comments>
</file>

<file path=xl/sharedStrings.xml><?xml version="1.0" encoding="utf-8"?>
<sst xmlns="http://schemas.openxmlformats.org/spreadsheetml/2006/main" count="2453" uniqueCount="407">
  <si>
    <t>..</t>
  </si>
  <si>
    <t>Renewables</t>
  </si>
  <si>
    <t>Total</t>
  </si>
  <si>
    <t>Nuclear fission</t>
  </si>
  <si>
    <t>Nuclear fusion</t>
  </si>
  <si>
    <t>Non-Nuclear Energy</t>
  </si>
  <si>
    <t>Total Energy R&amp;D</t>
  </si>
  <si>
    <t xml:space="preserve">EC data from EUROPEAN COMMUNITY ENERGY RTD </t>
  </si>
  <si>
    <t>FP2 1987-91</t>
  </si>
  <si>
    <t>FP3 1990-94</t>
  </si>
  <si>
    <t>FP4 1994-98</t>
  </si>
  <si>
    <t>FP5 1998-02</t>
  </si>
  <si>
    <t>Nuclear</t>
  </si>
  <si>
    <t>Electricity</t>
  </si>
  <si>
    <t>EU15</t>
  </si>
  <si>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</si>
  <si>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</si>
  <si>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</si>
  <si>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</si>
  <si>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</si>
  <si>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</si>
  <si>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</si>
  <si>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</si>
  <si>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</si>
  <si>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Luxembourg</t>
  </si>
  <si>
    <t>Netherlands</t>
  </si>
  <si>
    <t>Portugal</t>
  </si>
  <si>
    <t>Spain</t>
  </si>
  <si>
    <t>Sweden</t>
  </si>
  <si>
    <t>UK</t>
  </si>
  <si>
    <t>Norway</t>
  </si>
  <si>
    <t>United Kingdom</t>
  </si>
  <si>
    <t>Eurostat</t>
  </si>
  <si>
    <t>TIME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</si>
  <si>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</si>
  <si>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</si>
  <si>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</si>
  <si>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</si>
  <si>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</si>
  <si>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</si>
  <si>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</si>
  <si>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</si>
  <si>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</si>
  <si>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</si>
  <si>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</si>
  <si>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</si>
  <si>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</si>
  <si>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COUNTRY</t>
  </si>
  <si>
    <t>PRODUCT</t>
  </si>
  <si>
    <t>FLOW</t>
  </si>
  <si>
    <t>Estimated IEA Total</t>
  </si>
  <si>
    <t>Czech Republic</t>
  </si>
  <si>
    <t>Hungary</t>
  </si>
  <si>
    <t>Switzerland</t>
  </si>
  <si>
    <t>Turkey</t>
  </si>
  <si>
    <t>time</t>
  </si>
  <si>
    <t>geo</t>
  </si>
  <si>
    <t>Indicative Estimates of total energy subsidies EU 15 (Euro bn)</t>
  </si>
  <si>
    <t>Solid Fuel</t>
  </si>
  <si>
    <t>Oil and Gas</t>
  </si>
  <si>
    <t>2001 On Budget</t>
  </si>
  <si>
    <t>&gt;6.4</t>
  </si>
  <si>
    <t>&gt;0.2</t>
  </si>
  <si>
    <t>&gt;1.0</t>
  </si>
  <si>
    <t>&gt;0.6</t>
  </si>
  <si>
    <t>&gt;8.2</t>
  </si>
  <si>
    <t>2001 Off Budget</t>
  </si>
  <si>
    <t>&gt;6.6</t>
  </si>
  <si>
    <t>&gt;8.5</t>
  </si>
  <si>
    <t>&gt;1.2</t>
  </si>
  <si>
    <t>&gt;4.7</t>
  </si>
  <si>
    <t>&gt;21.0</t>
  </si>
  <si>
    <t>&gt;13.0</t>
  </si>
  <si>
    <t>&gt;8.7</t>
  </si>
  <si>
    <t>&gt;2.2</t>
  </si>
  <si>
    <t>&gt;5.3</t>
  </si>
  <si>
    <t>&gt;29.2</t>
  </si>
  <si>
    <t>Total On/Off Budget EU Energy Subsidies 2001  Electricity Reallocated by Fuel (M Euro)</t>
  </si>
  <si>
    <t xml:space="preserve"> </t>
  </si>
  <si>
    <t>AUS</t>
  </si>
  <si>
    <t>BEL</t>
  </si>
  <si>
    <t>DEN</t>
  </si>
  <si>
    <t>FIN</t>
  </si>
  <si>
    <t>FRA</t>
  </si>
  <si>
    <t>GER</t>
  </si>
  <si>
    <t>GRE</t>
  </si>
  <si>
    <t>IRE</t>
  </si>
  <si>
    <t>ITA</t>
  </si>
  <si>
    <t>LUX</t>
  </si>
  <si>
    <t>NET</t>
  </si>
  <si>
    <t>POR</t>
  </si>
  <si>
    <t>SPA</t>
  </si>
  <si>
    <t>SWE</t>
  </si>
  <si>
    <t>EU</t>
  </si>
  <si>
    <t>Solid Fuels</t>
  </si>
  <si>
    <t>Total On Budget</t>
  </si>
  <si>
    <t>Total Off Budget</t>
  </si>
  <si>
    <t>Total EU Energy Subsidies 2001</t>
  </si>
  <si>
    <t>SOLID FUELS</t>
  </si>
  <si>
    <t>Source</t>
  </si>
  <si>
    <t>Comments</t>
  </si>
  <si>
    <t>On Budget</t>
  </si>
  <si>
    <t>Member State Direct Support Linked to Production ECSC Treaty</t>
  </si>
  <si>
    <t>EC p.23-24</t>
  </si>
  <si>
    <t>Cross Referenced SAS</t>
  </si>
  <si>
    <t>Member State Direct Support not linked to production ECSC Treaty</t>
  </si>
  <si>
    <t>Member State Research and Development</t>
  </si>
  <si>
    <t>NA</t>
  </si>
  <si>
    <t>IEA R&amp;D Database</t>
  </si>
  <si>
    <t>Using Exchange Rate USD Euro 1:1.117</t>
  </si>
  <si>
    <t>EU Carnot Programme</t>
  </si>
  <si>
    <t>Oosterhuis p.14</t>
  </si>
  <si>
    <t>EU Energie R&amp;D Programme</t>
  </si>
  <si>
    <t>EC p.6</t>
  </si>
  <si>
    <t>Based upon figure of 30 million 1999-2001</t>
  </si>
  <si>
    <t>EU Alterner II (1998-2002)</t>
  </si>
  <si>
    <t>Oosterhuis p.16</t>
  </si>
  <si>
    <t>Cross Referenced EC Report</t>
  </si>
  <si>
    <t>Off Bugdet</t>
  </si>
  <si>
    <t>Austria - Reduced Energy Tax Coal Products</t>
  </si>
  <si>
    <t>Oosterhuis p.18</t>
  </si>
  <si>
    <t>Cross Referenced Eurostat/IEA</t>
  </si>
  <si>
    <t>Belgium - Reduced VAT</t>
  </si>
  <si>
    <t>Oosterhuis p.21</t>
  </si>
  <si>
    <t>Belgium - Reduced Energy Tax</t>
  </si>
  <si>
    <t>Denmark - Reduction in Energy/CO2 Taxation</t>
  </si>
  <si>
    <t>Oosterhuis p.23</t>
  </si>
  <si>
    <t>Germany - Tax exemption for coal</t>
  </si>
  <si>
    <t>Oosterhuis p.33</t>
  </si>
  <si>
    <t>Updated Eurostat/IEA</t>
  </si>
  <si>
    <t>Ireland - Reduced VAT domestic coal</t>
  </si>
  <si>
    <t>Oosterhuis p.40</t>
  </si>
  <si>
    <t>Netherlands - Exemption Regulatory Energy Tax</t>
  </si>
  <si>
    <t>Oosterhuis p.47</t>
  </si>
  <si>
    <t>Sweden - Energy/CO2 tax exemptions</t>
  </si>
  <si>
    <t>Oosterhuis p.55</t>
  </si>
  <si>
    <t>UK Reduced VAT</t>
  </si>
  <si>
    <t>Oosterhuis p.58</t>
  </si>
  <si>
    <t>Cross Referenced Eurostat/IEA Energy Taxes and Prices</t>
  </si>
  <si>
    <t>OIL AND GAS</t>
  </si>
  <si>
    <t>Member State R&amp;D</t>
  </si>
  <si>
    <t>EU 5th RTD Program</t>
  </si>
  <si>
    <t>Oosterhuis p.15</t>
  </si>
  <si>
    <t>EU Regional Funds</t>
  </si>
  <si>
    <t>EC p.117-120</t>
  </si>
  <si>
    <t>Annual Calculation</t>
  </si>
  <si>
    <t>EU TEN Energy</t>
  </si>
  <si>
    <t>EC p.110</t>
  </si>
  <si>
    <t>Portugal - Promotion of Natural Gas</t>
  </si>
  <si>
    <t>Oosterhuis p.51</t>
  </si>
  <si>
    <t>Off Budget</t>
  </si>
  <si>
    <t>Austria - Reduced Energy Tax</t>
  </si>
  <si>
    <t>Finland - Reduced CO2 Tax rate (non electricity use)</t>
  </si>
  <si>
    <t>Oosterhuis p.26</t>
  </si>
  <si>
    <t>Germany - Exemption from Mineral Oil Tax</t>
  </si>
  <si>
    <t>Germany - Reduced Tax on Natural Gas/LPG</t>
  </si>
  <si>
    <t>Germany - Mineral Oil tax exemption for manufacturers</t>
  </si>
  <si>
    <t>Oosterhuis p.34</t>
  </si>
  <si>
    <t>Greece - Gas household appliances deducted from income tax</t>
  </si>
  <si>
    <t>Oosterhuis p.37</t>
  </si>
  <si>
    <t>Greece - Oil heating fuel excise tax reduction</t>
  </si>
  <si>
    <t>Ireland - reduced VAT domestic oil</t>
  </si>
  <si>
    <t>Ireland - reduced VAT domestic gas</t>
  </si>
  <si>
    <t>Italy - Reduced VAT domestic natural gas</t>
  </si>
  <si>
    <t>Oosterhuis p.42</t>
  </si>
  <si>
    <t>Luxembourg - Reduced VAT domestic oil</t>
  </si>
  <si>
    <t>Oosterhuis p.45</t>
  </si>
  <si>
    <t>Luxembourg - Reduced VAT domestic gas</t>
  </si>
  <si>
    <t>Netherlands - Depreciation of Oil and Gas Production</t>
  </si>
  <si>
    <t>Netherlands - Refund diesel oil for heavy trucks 23 Eur per 1000 litres</t>
  </si>
  <si>
    <t>Netherlands - Tax exemptions - environmental energy tax</t>
  </si>
  <si>
    <t>CVB, cdB, AdM, FO p.63</t>
  </si>
  <si>
    <t>Mean taken of two estimates</t>
  </si>
  <si>
    <t>Netherlands - Tax exemptions and reductions - fuel tax</t>
  </si>
  <si>
    <t>Oosterhuis p.48</t>
  </si>
  <si>
    <t>Portugal - Reduced VAT domestic gas</t>
  </si>
  <si>
    <t>Sweden - Energy/CO2 Tax exemptions</t>
  </si>
  <si>
    <t>UK Domestic Domestic oil and gas VAT reduction</t>
  </si>
  <si>
    <t>NUCLEAR</t>
  </si>
  <si>
    <t>Member States Research &amp; Development</t>
  </si>
  <si>
    <t>Based upon currency conversion rate of USD:Euro 1:1.117</t>
  </si>
  <si>
    <t>Euratom R&amp;D Budget</t>
  </si>
  <si>
    <t>EC p.175</t>
  </si>
  <si>
    <t>EC p.75 1260 million over 5 years - O p.15 315</t>
  </si>
  <si>
    <t>RENEWABLES</t>
  </si>
  <si>
    <t>Austria - Investment Fund for renewables</t>
  </si>
  <si>
    <t>Oosterhuis p.19</t>
  </si>
  <si>
    <t>Denmark - Solar Cell subsides</t>
  </si>
  <si>
    <t>Oosterhuis p.24</t>
  </si>
  <si>
    <t>France Helios Programme - Solar Heaters</t>
  </si>
  <si>
    <t>Oosterhuis p.30</t>
  </si>
  <si>
    <t>France FACE - Rural demand side management</t>
  </si>
  <si>
    <t>Oosterhuis p.31</t>
  </si>
  <si>
    <t>France Ademe Wood Waste Programme</t>
  </si>
  <si>
    <t>Germany - Lander Subsidies</t>
  </si>
  <si>
    <t>Oosterhuis p.35</t>
  </si>
  <si>
    <t>Luxembourg Capital Subsidies</t>
  </si>
  <si>
    <t>Netherlands - CO2 Emission Reduction Subsidies</t>
  </si>
  <si>
    <t>Oosterhuis p.49</t>
  </si>
  <si>
    <t>Netherlands - VAMIL - Depreciation of Renewable Investments</t>
  </si>
  <si>
    <t>Portugal - Various Subsidies</t>
  </si>
  <si>
    <t>Spain Capital Subsidies (ECEP)</t>
  </si>
  <si>
    <t>Oosterhuis p.54</t>
  </si>
  <si>
    <t>Sweden - Renewable Grants programme</t>
  </si>
  <si>
    <t>Oosterhuis p.56</t>
  </si>
  <si>
    <t>Sweden - Technology Support Programme</t>
  </si>
  <si>
    <t>EU Regional Funds - Objective 1 Funding</t>
  </si>
  <si>
    <t>EC p.50</t>
  </si>
  <si>
    <t>486 million 2000-2006</t>
  </si>
  <si>
    <t>EU 5th Framework Budget Energie R&amp;D</t>
  </si>
  <si>
    <t>200 p.51 EC - 1042million 1998-2002</t>
  </si>
  <si>
    <t>EU Alterner Programme</t>
  </si>
  <si>
    <t xml:space="preserve">EC 15 million per year </t>
  </si>
  <si>
    <t>Direct Support Mechanisms (Quotas, Fixed price, Feed in Tarriffs)</t>
  </si>
  <si>
    <t>Eurelectric p.22</t>
  </si>
  <si>
    <t>Covers Quota and Fixed Price Schemes</t>
  </si>
  <si>
    <t>Austria - Tax exemption on renewable electricity</t>
  </si>
  <si>
    <t>Austria - Firewood, Straw and Wood By products</t>
  </si>
  <si>
    <t>Denmark - Exemption from Energy/CO2 Tax for renewable electricity</t>
  </si>
  <si>
    <t>Finland - Refund for Renewable Electricity</t>
  </si>
  <si>
    <t>Oosterhuis p.27</t>
  </si>
  <si>
    <t>France - Reduced Vat Firewood</t>
  </si>
  <si>
    <t>France - Reduced VAT Biofuels</t>
  </si>
  <si>
    <t>Italy - Biofuels excise tax exemption</t>
  </si>
  <si>
    <t>Oosterhuis p.43</t>
  </si>
  <si>
    <t>Netherlands - Tax exemptions on interest/dividends for green investments</t>
  </si>
  <si>
    <t>Average 1995-9, Assumed 2001</t>
  </si>
  <si>
    <t>Netherlands - Bioethanol - mineral oil tax exemption for pilot projects</t>
  </si>
  <si>
    <t>Oosterhuis p.50</t>
  </si>
  <si>
    <t>Sweden - Exemption from energy tax for wind power</t>
  </si>
  <si>
    <t>ELECTRICITY</t>
  </si>
  <si>
    <t>EU 5th RTD Programme</t>
  </si>
  <si>
    <t>EU Structural Funds</t>
  </si>
  <si>
    <t>2000-6 - 1598 million Euro.</t>
  </si>
  <si>
    <t>TEN Programme - Aid to Investment</t>
  </si>
  <si>
    <t>Austria - Reduced VAT for Energy Intensive Industries</t>
  </si>
  <si>
    <t>Finland - Reduced tax for industry</t>
  </si>
  <si>
    <t>Germany - 20% electricity tax rate for industry and agriculture</t>
  </si>
  <si>
    <t>Ireland - Reduced VAT domestic electricity</t>
  </si>
  <si>
    <t>Oosterhuis p.41</t>
  </si>
  <si>
    <t>Italy - Reduced VAT domestic electricity</t>
  </si>
  <si>
    <t>Italy - Exemption - Excise Tax - First 150kwh per month</t>
  </si>
  <si>
    <t>Oosterhuis p.44</t>
  </si>
  <si>
    <t xml:space="preserve">Luxembourg - Reduced VAT </t>
  </si>
  <si>
    <t>Oosterhuis p.46</t>
  </si>
  <si>
    <t>Netherlands - Reduced Energy Tax for industrial users</t>
  </si>
  <si>
    <t>Portugal - Reduced VAT</t>
  </si>
  <si>
    <t>Oosterhuis p.53</t>
  </si>
  <si>
    <t>Sweden - Energy Tax/CO2 tax exemptions</t>
  </si>
  <si>
    <t>Oosterhuis p.57</t>
  </si>
  <si>
    <t>UK - Reduced VAT</t>
  </si>
  <si>
    <t>Oosterhuis p.59</t>
  </si>
  <si>
    <t>Total On/Off Budget Subsidies by Fuel and By Country (m Euro)</t>
  </si>
  <si>
    <t>Allocation of Electricity Subsidies (M Euro)</t>
  </si>
  <si>
    <t>http://www.iea.org/dbtw-wpd/Textbase/stats/rd.asp</t>
  </si>
  <si>
    <t>EC</t>
  </si>
  <si>
    <t>Inventory of public aid granted to different energy sources 2002</t>
  </si>
  <si>
    <t>Oosterhuis</t>
  </si>
  <si>
    <t>Energy subsidies in the European Union 2001</t>
  </si>
  <si>
    <t>Eurlectric</t>
  </si>
  <si>
    <t>A quantitative assessment of direct support schemes for renewables (2004)</t>
  </si>
  <si>
    <t>CVB, cdB, AdM, FO</t>
  </si>
  <si>
    <t>Environmental impact of indirect subsidies. (2002)</t>
  </si>
  <si>
    <t>Energy Statistics 2001 (2003)</t>
  </si>
  <si>
    <t>SAS</t>
  </si>
  <si>
    <t>European Commission State Aid Scorecard Spring 2003 Update</t>
  </si>
  <si>
    <t>2003</t>
  </si>
  <si>
    <t>2004</t>
  </si>
  <si>
    <t>GROUP 1: ENERGY EFFICIENCY</t>
  </si>
  <si>
    <t>GROUP II: FOSSIL FUELS</t>
  </si>
  <si>
    <t>GROUP III: RENEWABLE ENERGY SOURCES</t>
  </si>
  <si>
    <t>IV.1 Total Nuclear Fission</t>
  </si>
  <si>
    <t>IV.2 Nuclear Fusion</t>
  </si>
  <si>
    <t>GROUP VI: OTHER POWER and STORAGE TECHS</t>
  </si>
  <si>
    <t>GROUP VI: TOTAL OTHER TECH./RESEARCH</t>
  </si>
  <si>
    <t>TOTAL ENERGY RD&amp;D</t>
  </si>
  <si>
    <t>:</t>
  </si>
  <si>
    <t>Date of extraction: Thu, 28 Sep 06 04:41:51</t>
  </si>
  <si>
    <t>Last update: Thu Sep 28 02:22:23 MEST 2006</t>
  </si>
  <si>
    <t>Copyright © Eurostat. All Rights Reserved.</t>
  </si>
  <si>
    <t>table</t>
  </si>
  <si>
    <t>a_gdp_k</t>
  </si>
  <si>
    <t>GDP and main components - Constant prices</t>
  </si>
  <si>
    <t>unit</t>
  </si>
  <si>
    <t>i95</t>
  </si>
  <si>
    <t>Index, 1995=100</t>
  </si>
  <si>
    <t>indic_na</t>
  </si>
  <si>
    <t>b1gm</t>
  </si>
  <si>
    <t>Gross domestic product at market prices</t>
  </si>
  <si>
    <t>Power &amp; Storage</t>
  </si>
  <si>
    <t>Other</t>
  </si>
  <si>
    <t>Fossil Fuels</t>
  </si>
  <si>
    <t>Renewable Energy</t>
  </si>
  <si>
    <t>MS</t>
  </si>
  <si>
    <t>Fission</t>
  </si>
  <si>
    <t>Fusion</t>
  </si>
  <si>
    <t>Non-Nuclear</t>
  </si>
  <si>
    <t>Detail</t>
  </si>
  <si>
    <t>FP6* 2002-06</t>
  </si>
  <si>
    <t>2005</t>
  </si>
  <si>
    <t>2006</t>
  </si>
  <si>
    <t>Million Euro (2006 prices and exchange rates)</t>
  </si>
  <si>
    <t>GROUP IV: NUCLEAR FISSION and FUSION</t>
  </si>
  <si>
    <t>GROUP V: HYDROGEN and FUEL CELLS</t>
  </si>
  <si>
    <t>Australia</t>
  </si>
  <si>
    <t>Canada</t>
  </si>
  <si>
    <t>Japan</t>
  </si>
  <si>
    <t>Korea</t>
  </si>
  <si>
    <t>New Zealand</t>
  </si>
  <si>
    <t>United States</t>
  </si>
  <si>
    <t>RD&amp;D Budgets (Data have been converted from USD to Euro by using the 2006 exchange rate of 0.797 Euros per USD.)</t>
  </si>
  <si>
    <t>M Euros</t>
  </si>
  <si>
    <t>Current Prices</t>
  </si>
  <si>
    <t>2006 Prices</t>
  </si>
  <si>
    <t>Date of extraction: Fri, 8 Aug 08 12:13:41</t>
  </si>
  <si>
    <t>Last update: Thu Aug 07 20:17:32 MEST 2008</t>
  </si>
  <si>
    <t>nama_gdp_k</t>
  </si>
  <si>
    <t>GDP and main components - volumes </t>
  </si>
  <si>
    <t>mio_nac_clv2000</t>
  </si>
  <si>
    <t>Millions of national currency, chain-linked volumes, reference year 2000 (including 'euro fixed' series for euro area countries)</t>
  </si>
  <si>
    <t>1990a00</t>
  </si>
  <si>
    <t>1991a00</t>
  </si>
  <si>
    <t>1992a00</t>
  </si>
  <si>
    <t>1993a00</t>
  </si>
  <si>
    <t>1994a00</t>
  </si>
  <si>
    <t>1995a00</t>
  </si>
  <si>
    <t>1996a00</t>
  </si>
  <si>
    <t>1997a00</t>
  </si>
  <si>
    <t>1998a00</t>
  </si>
  <si>
    <t>1999a00</t>
  </si>
  <si>
    <t>2000a00</t>
  </si>
  <si>
    <t>2001a00</t>
  </si>
  <si>
    <t>2002a00</t>
  </si>
  <si>
    <t>2003a00</t>
  </si>
  <si>
    <t>2004a00</t>
  </si>
  <si>
    <t>2005a00</t>
  </si>
  <si>
    <t>2006a00</t>
  </si>
  <si>
    <t>2007a00</t>
  </si>
  <si>
    <t>2008a00</t>
  </si>
  <si>
    <t>2009a00</t>
  </si>
  <si>
    <t>eu27</t>
  </si>
  <si>
    <t>European Union (27 countries)</t>
  </si>
  <si>
    <t>f</t>
  </si>
  <si>
    <t>eu25</t>
  </si>
  <si>
    <t>European Union (25 countries)</t>
  </si>
  <si>
    <t>eu15</t>
  </si>
  <si>
    <t>European Union (15 countries)</t>
  </si>
  <si>
    <t>Hydrogen and fuel cells</t>
  </si>
  <si>
    <t>Efficiency and Conservation</t>
  </si>
  <si>
    <t>Other EC</t>
  </si>
  <si>
    <t>Bulgaria</t>
  </si>
  <si>
    <t>Natgas</t>
  </si>
  <si>
    <t>wind</t>
  </si>
  <si>
    <t>solar</t>
  </si>
  <si>
    <t>EE, chp</t>
  </si>
  <si>
    <t>Czech</t>
  </si>
  <si>
    <t>biomass</t>
  </si>
  <si>
    <t>hydro, geothermal, other</t>
  </si>
  <si>
    <t>EE</t>
  </si>
  <si>
    <t>ee, CHP, energy management</t>
  </si>
  <si>
    <t>hydro, geo, other</t>
  </si>
  <si>
    <t>electricity</t>
  </si>
  <si>
    <t>hydro geo other</t>
  </si>
  <si>
    <t>ee chp em</t>
  </si>
  <si>
    <t>Estonia</t>
  </si>
  <si>
    <t>ee, chp</t>
  </si>
  <si>
    <t>elec</t>
  </si>
  <si>
    <t>elec ten-e</t>
  </si>
  <si>
    <t>nat gas</t>
  </si>
  <si>
    <t>nat gas ten-e</t>
  </si>
  <si>
    <t>oil products</t>
  </si>
  <si>
    <t>ee chp</t>
  </si>
  <si>
    <t>nat gas (TEN-E)</t>
  </si>
  <si>
    <t>ee, CHP</t>
  </si>
  <si>
    <t>EU cross-border coop</t>
  </si>
  <si>
    <t>oil products (ten-e</t>
  </si>
  <si>
    <t>hydro, geo other</t>
  </si>
  <si>
    <t>ee, CHP, em</t>
  </si>
  <si>
    <t>Cyprus</t>
  </si>
  <si>
    <t>Latvia</t>
  </si>
  <si>
    <t>Lithuania</t>
  </si>
  <si>
    <t>Malta</t>
  </si>
  <si>
    <t>Poland</t>
  </si>
  <si>
    <t>Romania</t>
  </si>
  <si>
    <t>Slovenia</t>
  </si>
  <si>
    <t>Slovakia</t>
  </si>
  <si>
    <t>ee CHP, em</t>
  </si>
  <si>
    <t>ee, CHP, EM</t>
  </si>
  <si>
    <t>DG REGIO - Cohesion Fund Financial plans - Period 2007-2013. Breakdown by category SF Community amount: last refresh 10/04/2008</t>
  </si>
  <si>
    <t>See email from Regio-Info@ec.europa.eu 10/04/08</t>
  </si>
  <si>
    <t>Natural gas</t>
  </si>
  <si>
    <t>Electricity (TEN-E)</t>
  </si>
  <si>
    <t>Natural gas (TEN-E)</t>
  </si>
  <si>
    <t>Petroleum products</t>
  </si>
  <si>
    <t>Petroleum products (TEN-E)</t>
  </si>
  <si>
    <t>Renewables: Wind</t>
  </si>
  <si>
    <t>Renewables: Solar</t>
  </si>
  <si>
    <t>Renewables: biomass</t>
  </si>
  <si>
    <t>Renewables: hydro, geothermal, other</t>
  </si>
  <si>
    <t>Energy efficiency, co-generation, energy management</t>
  </si>
  <si>
    <t>EU Total</t>
  </si>
  <si>
    <t>EU-27 €M</t>
  </si>
  <si>
    <t>Estimated Annual</t>
  </si>
  <si>
    <t>Type</t>
  </si>
  <si>
    <t>Total - earmarked</t>
  </si>
  <si>
    <t>Current prices</t>
  </si>
  <si>
    <t>2006 prices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</si>
</sst>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KK&quot;;\-#,##0\ &quot;DKK&quot;"/>
    <numFmt numFmtId="173" formatCode="#,##0\ &quot;DKK&quot;;[Red]\-#,##0\ &quot;DKK&quot;"/>
    <numFmt numFmtId="174" formatCode="#,##0.00\ &quot;DKK&quot;;\-#,##0.00\ &quot;DKK&quot;"/>
    <numFmt numFmtId="175" formatCode="#,##0.00\ &quot;DKK&quot;;[Red]\-#,##0.00\ &quot;DKK&quot;"/>
    <numFmt numFmtId="176" formatCode="_-* #,##0\ &quot;DKK&quot;_-;\-* #,##0\ &quot;DKK&quot;_-;_-* &quot;-&quot;\ &quot;DKK&quot;_-;_-@_-"/>
    <numFmt numFmtId="177" formatCode="_-* #,##0\ _D_K_K_-;\-* #,##0\ _D_K_K_-;_-* &quot;-&quot;\ _D_K_K_-;_-@_-"/>
    <numFmt numFmtId="178" formatCode="_-* #,##0.00\ &quot;DKK&quot;_-;\-* #,##0.00\ &quot;DKK&quot;_-;_-* &quot;-&quot;??\ &quot;DKK&quot;_-;_-@_-"/>
    <numFmt numFmtId="179" formatCode="_-* #,##0.00\ _D_K_K_-;\-* #,##0.00\ _D_K_K_-;_-* &quot;-&quot;??\ _D_K_K_-;_-@_-"/>
    <numFmt numFmtId="180" formatCode="0.0"/>
    <numFmt numFmtId="181" formatCode="0.0000"/>
    <numFmt numFmtId="182" formatCode="0.000"/>
    <numFmt numFmtId="183" formatCode="0.00000"/>
    <numFmt numFmtId="184" formatCode="#,###.00;\-#,###.00"/>
    <numFmt numFmtId="185" formatCode="#,###.0;\-#,###.0"/>
    <numFmt numFmtId="186" formatCode="0.000000"/>
    <numFmt numFmtId="187" formatCode="0.00000000"/>
    <numFmt numFmtId="188" formatCode="0.0000000"/>
    <numFmt numFmtId="189" formatCode="#,###;\-#,###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0.0%"/>
    <numFmt numFmtId="199" formatCode="m/d/yy"/>
    <numFmt numFmtId="200" formatCode="d\-mmm\-yy"/>
    <numFmt numFmtId="201" formatCode="d\-mmm"/>
    <numFmt numFmtId="202" formatCode="m/d/yy\ h:mm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00000000000000%"/>
    <numFmt numFmtId="208" formatCode="0.0000000000000%"/>
    <numFmt numFmtId="209" formatCode="[$-809]dd\ mmmm\ yyyy"/>
    <numFmt numFmtId="210" formatCode="h:mm"/>
    <numFmt numFmtId="211" formatCode="h:mm:ss"/>
    <numFmt numFmtId="212" formatCode="#,##0_);\(#,##0\)"/>
    <numFmt numFmtId="213" formatCode="#,##0_);[Red]\(#,##0\)"/>
    <numFmt numFmtId="214" formatCode="#,##0.00_);\(#,##0.00\)"/>
    <numFmt numFmtId="215" formatCode="#,##0.00_);[Red]\(#,##0.00\)"/>
  </numFmts>
  <fonts count="15">
    <font>
      <sz val="10"/>
      <name val="Arial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.5"/>
      <name val="Arial"/>
      <family val="0"/>
    </font>
    <font>
      <sz val="9.75"/>
      <name val="Arial"/>
      <family val="2"/>
    </font>
    <font>
      <sz val="12"/>
      <name val="Arial"/>
      <family val="2"/>
    </font>
    <font>
      <b/>
      <sz val="9.7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182" fontId="0" fillId="0" borderId="0" xfId="0" applyNumberFormat="1" applyAlignment="1">
      <alignment/>
    </xf>
    <xf numFmtId="180" fontId="7" fillId="2" borderId="1" xfId="0" applyNumberFormat="1" applyFont="1" applyFill="1" applyBorder="1" applyAlignment="1">
      <alignment/>
    </xf>
    <xf numFmtId="180" fontId="8" fillId="2" borderId="2" xfId="0" applyNumberFormat="1" applyFont="1" applyFill="1" applyBorder="1" applyAlignment="1">
      <alignment/>
    </xf>
    <xf numFmtId="180" fontId="8" fillId="2" borderId="2" xfId="0" applyNumberFormat="1" applyFont="1" applyFill="1" applyBorder="1" applyAlignment="1">
      <alignment horizontal="center"/>
    </xf>
    <xf numFmtId="180" fontId="8" fillId="0" borderId="3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 horizontal="center"/>
    </xf>
    <xf numFmtId="180" fontId="8" fillId="2" borderId="4" xfId="0" applyNumberFormat="1" applyFont="1" applyFill="1" applyBorder="1" applyAlignment="1">
      <alignment/>
    </xf>
    <xf numFmtId="180" fontId="8" fillId="2" borderId="5" xfId="0" applyNumberFormat="1" applyFont="1" applyFill="1" applyBorder="1" applyAlignment="1">
      <alignment/>
    </xf>
    <xf numFmtId="180" fontId="9" fillId="2" borderId="6" xfId="0" applyNumberFormat="1" applyFont="1" applyFill="1" applyBorder="1" applyAlignment="1">
      <alignment horizontal="center"/>
    </xf>
    <xf numFmtId="180" fontId="9" fillId="2" borderId="5" xfId="0" applyNumberFormat="1" applyFont="1" applyFill="1" applyBorder="1" applyAlignment="1">
      <alignment horizontal="center"/>
    </xf>
    <xf numFmtId="180" fontId="9" fillId="2" borderId="4" xfId="0" applyNumberFormat="1" applyFont="1" applyFill="1" applyBorder="1" applyAlignment="1">
      <alignment horizontal="center"/>
    </xf>
    <xf numFmtId="180" fontId="8" fillId="0" borderId="4" xfId="0" applyNumberFormat="1" applyFont="1" applyBorder="1" applyAlignment="1">
      <alignment/>
    </xf>
    <xf numFmtId="180" fontId="8" fillId="0" borderId="5" xfId="0" applyNumberFormat="1" applyFont="1" applyBorder="1" applyAlignment="1">
      <alignment horizontal="right"/>
    </xf>
    <xf numFmtId="180" fontId="8" fillId="0" borderId="7" xfId="0" applyNumberFormat="1" applyFont="1" applyBorder="1" applyAlignment="1">
      <alignment horizontal="center"/>
    </xf>
    <xf numFmtId="180" fontId="8" fillId="0" borderId="8" xfId="0" applyNumberFormat="1" applyFont="1" applyBorder="1" applyAlignment="1">
      <alignment horizontal="center"/>
    </xf>
    <xf numFmtId="180" fontId="8" fillId="0" borderId="9" xfId="0" applyNumberFormat="1" applyFont="1" applyBorder="1" applyAlignment="1">
      <alignment horizontal="center"/>
    </xf>
    <xf numFmtId="180" fontId="9" fillId="0" borderId="10" xfId="0" applyNumberFormat="1" applyFont="1" applyBorder="1" applyAlignment="1">
      <alignment horizontal="center"/>
    </xf>
    <xf numFmtId="180" fontId="8" fillId="0" borderId="11" xfId="0" applyNumberFormat="1" applyFont="1" applyBorder="1" applyAlignment="1">
      <alignment/>
    </xf>
    <xf numFmtId="180" fontId="8" fillId="0" borderId="12" xfId="0" applyNumberFormat="1" applyFont="1" applyBorder="1" applyAlignment="1">
      <alignment horizontal="right"/>
    </xf>
    <xf numFmtId="180" fontId="8" fillId="0" borderId="13" xfId="0" applyNumberFormat="1" applyFont="1" applyBorder="1" applyAlignment="1">
      <alignment horizontal="center"/>
    </xf>
    <xf numFmtId="180" fontId="8" fillId="0" borderId="14" xfId="0" applyNumberFormat="1" applyFont="1" applyBorder="1" applyAlignment="1">
      <alignment horizontal="center"/>
    </xf>
    <xf numFmtId="180" fontId="8" fillId="0" borderId="15" xfId="0" applyNumberFormat="1" applyFont="1" applyBorder="1" applyAlignment="1">
      <alignment horizontal="center"/>
    </xf>
    <xf numFmtId="180" fontId="9" fillId="0" borderId="16" xfId="0" applyNumberFormat="1" applyFont="1" applyBorder="1" applyAlignment="1">
      <alignment horizontal="center"/>
    </xf>
    <xf numFmtId="180" fontId="8" fillId="0" borderId="17" xfId="0" applyNumberFormat="1" applyFont="1" applyBorder="1" applyAlignment="1">
      <alignment horizontal="center"/>
    </xf>
    <xf numFmtId="180" fontId="8" fillId="0" borderId="18" xfId="0" applyNumberFormat="1" applyFont="1" applyBorder="1" applyAlignment="1">
      <alignment horizontal="center"/>
    </xf>
    <xf numFmtId="180" fontId="8" fillId="0" borderId="19" xfId="0" applyNumberFormat="1" applyFont="1" applyBorder="1" applyAlignment="1">
      <alignment horizontal="center"/>
    </xf>
    <xf numFmtId="180" fontId="9" fillId="0" borderId="20" xfId="0" applyNumberFormat="1" applyFont="1" applyBorder="1" applyAlignment="1">
      <alignment horizontal="center"/>
    </xf>
    <xf numFmtId="180" fontId="9" fillId="0" borderId="21" xfId="0" applyNumberFormat="1" applyFont="1" applyBorder="1" applyAlignment="1">
      <alignment horizontal="center"/>
    </xf>
    <xf numFmtId="180" fontId="10" fillId="0" borderId="11" xfId="0" applyNumberFormat="1" applyFont="1" applyBorder="1" applyAlignment="1">
      <alignment horizontal="center"/>
    </xf>
    <xf numFmtId="0" fontId="7" fillId="0" borderId="6" xfId="0" applyFont="1" applyBorder="1" applyAlignment="1">
      <alignment/>
    </xf>
    <xf numFmtId="1" fontId="9" fillId="0" borderId="5" xfId="0" applyNumberFormat="1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80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7" fillId="2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9" fillId="2" borderId="2" xfId="0" applyFont="1" applyFill="1" applyBorder="1" applyAlignment="1">
      <alignment horizontal="center"/>
    </xf>
    <xf numFmtId="180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/>
    </xf>
    <xf numFmtId="0" fontId="9" fillId="2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2" borderId="0" xfId="0" applyFont="1" applyFill="1" applyAlignment="1">
      <alignment/>
    </xf>
    <xf numFmtId="0" fontId="7" fillId="0" borderId="3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4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80" fontId="8" fillId="0" borderId="10" xfId="0" applyNumberFormat="1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80" fontId="8" fillId="0" borderId="16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80" fontId="8" fillId="0" borderId="20" xfId="0" applyNumberFormat="1" applyFont="1" applyBorder="1" applyAlignment="1">
      <alignment horizontal="center"/>
    </xf>
    <xf numFmtId="0" fontId="8" fillId="0" borderId="26" xfId="0" applyFont="1" applyFill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4" xfId="0" applyFont="1" applyFill="1" applyBorder="1" applyAlignment="1">
      <alignment/>
    </xf>
    <xf numFmtId="0" fontId="9" fillId="0" borderId="25" xfId="0" applyFont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14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1" xfId="0" applyFont="1" applyFill="1" applyBorder="1" applyAlignment="1">
      <alignment/>
    </xf>
    <xf numFmtId="0" fontId="9" fillId="0" borderId="3" xfId="0" applyFont="1" applyBorder="1" applyAlignment="1">
      <alignment/>
    </xf>
    <xf numFmtId="0" fontId="8" fillId="0" borderId="0" xfId="0" applyFont="1" applyFill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26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80" fontId="8" fillId="0" borderId="25" xfId="0" applyNumberFormat="1" applyFont="1" applyBorder="1" applyAlignment="1">
      <alignment/>
    </xf>
    <xf numFmtId="180" fontId="8" fillId="0" borderId="23" xfId="0" applyNumberFormat="1" applyFont="1" applyFill="1" applyBorder="1" applyAlignment="1">
      <alignment/>
    </xf>
    <xf numFmtId="180" fontId="8" fillId="0" borderId="0" xfId="0" applyNumberFormat="1" applyFont="1" applyAlignment="1">
      <alignment/>
    </xf>
    <xf numFmtId="0" fontId="9" fillId="0" borderId="6" xfId="0" applyFont="1" applyBorder="1" applyAlignment="1">
      <alignment/>
    </xf>
    <xf numFmtId="0" fontId="8" fillId="0" borderId="27" xfId="0" applyFont="1" applyBorder="1" applyAlignment="1">
      <alignment horizontal="center"/>
    </xf>
    <xf numFmtId="180" fontId="8" fillId="0" borderId="24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80" fontId="8" fillId="0" borderId="23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180" fontId="8" fillId="0" borderId="26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9" fillId="2" borderId="0" xfId="0" applyFont="1" applyFill="1" applyAlignment="1">
      <alignment/>
    </xf>
    <xf numFmtId="0" fontId="8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9" fillId="2" borderId="6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center"/>
    </xf>
    <xf numFmtId="180" fontId="9" fillId="0" borderId="4" xfId="0" applyNumberFormat="1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8" fillId="0" borderId="2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80" fontId="9" fillId="0" borderId="11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180" fontId="9" fillId="0" borderId="25" xfId="0" applyNumberFormat="1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180" fontId="10" fillId="0" borderId="33" xfId="0" applyNumberFormat="1" applyFont="1" applyBorder="1" applyAlignment="1">
      <alignment horizontal="center"/>
    </xf>
    <xf numFmtId="180" fontId="10" fillId="0" borderId="0" xfId="0" applyNumberFormat="1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80" fontId="10" fillId="2" borderId="2" xfId="0" applyNumberFormat="1" applyFont="1" applyFill="1" applyBorder="1" applyAlignment="1">
      <alignment horizontal="center"/>
    </xf>
    <xf numFmtId="0" fontId="8" fillId="2" borderId="22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 horizontal="center"/>
    </xf>
    <xf numFmtId="0" fontId="8" fillId="2" borderId="33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180" fontId="9" fillId="2" borderId="33" xfId="0" applyNumberFormat="1" applyFont="1" applyFill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2" fontId="9" fillId="0" borderId="27" xfId="0" applyNumberFormat="1" applyFont="1" applyBorder="1" applyAlignment="1">
      <alignment/>
    </xf>
    <xf numFmtId="2" fontId="9" fillId="0" borderId="28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0" fontId="8" fillId="0" borderId="18" xfId="0" applyFont="1" applyBorder="1" applyAlignment="1">
      <alignment/>
    </xf>
    <xf numFmtId="2" fontId="9" fillId="0" borderId="29" xfId="0" applyNumberFormat="1" applyFont="1" applyBorder="1" applyAlignment="1">
      <alignment/>
    </xf>
    <xf numFmtId="0" fontId="9" fillId="0" borderId="33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21" xfId="0" applyFont="1" applyBorder="1" applyAlignment="1">
      <alignment horizontal="center"/>
    </xf>
    <xf numFmtId="180" fontId="8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80" fontId="8" fillId="0" borderId="0" xfId="0" applyNumberFormat="1" applyFont="1" applyAlignment="1">
      <alignment horizontal="center"/>
    </xf>
    <xf numFmtId="181" fontId="0" fillId="0" borderId="0" xfId="0" applyNumberFormat="1" applyAlignment="1">
      <alignment/>
    </xf>
    <xf numFmtId="180" fontId="0" fillId="3" borderId="0" xfId="0" applyNumberFormat="1" applyFill="1" applyAlignment="1">
      <alignment/>
    </xf>
    <xf numFmtId="198" fontId="0" fillId="3" borderId="0" xfId="21" applyNumberFormat="1" applyFill="1" applyAlignment="1">
      <alignment/>
    </xf>
    <xf numFmtId="10" fontId="0" fillId="3" borderId="0" xfId="0" applyNumberFormat="1" applyFill="1" applyAlignment="1">
      <alignment/>
    </xf>
    <xf numFmtId="1" fontId="0" fillId="3" borderId="0" xfId="0" applyNumberForma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  <xf numFmtId="0" fontId="4" fillId="0" borderId="0" xfId="20" applyFill="1" applyAlignment="1">
      <alignment horizontal="right" wrapText="1"/>
    </xf>
    <xf numFmtId="0" fontId="0" fillId="4" borderId="0" xfId="0" applyFill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9" fontId="0" fillId="0" borderId="0" xfId="21" applyAlignment="1">
      <alignment/>
    </xf>
    <xf numFmtId="198" fontId="0" fillId="0" borderId="0" xfId="21" applyNumberFormat="1" applyAlignment="1">
      <alignment/>
    </xf>
    <xf numFmtId="0" fontId="0" fillId="3" borderId="0" xfId="0" applyFill="1" applyAlignment="1">
      <alignment/>
    </xf>
    <xf numFmtId="1" fontId="6" fillId="0" borderId="0" xfId="0" applyNumberFormat="1" applyFont="1" applyAlignment="1">
      <alignment/>
    </xf>
    <xf numFmtId="0" fontId="0" fillId="5" borderId="34" xfId="0" applyFill="1" applyBorder="1" applyAlignment="1">
      <alignment wrapText="1"/>
    </xf>
    <xf numFmtId="0" fontId="0" fillId="5" borderId="35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075"/>
          <c:y val="0.1065"/>
          <c:w val="0.63975"/>
          <c:h val="0.77225"/>
        </c:manualLayout>
      </c:layout>
      <c:pieChart>
        <c:varyColors val="1"/>
        <c:ser>
          <c:idx val="0"/>
          <c:order val="0"/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33CCCC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'Subsidy tables &amp; Chart 1'!$Q$25:$Q$28</c:f>
              <c:strCache/>
            </c:strRef>
          </c:cat>
          <c:val>
            <c:numRef>
              <c:f>'Subsidy tables &amp; Chart 1'!$R$25:$R$28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28"/>
          <c:w val="0.9505"/>
          <c:h val="0.87775"/>
        </c:manualLayout>
      </c:layout>
      <c:barChart>
        <c:barDir val="col"/>
        <c:grouping val="stacked"/>
        <c:varyColors val="0"/>
        <c:ser>
          <c:idx val="0"/>
          <c:order val="0"/>
          <c:tx>
            <c:v>EU funding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0000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5"/>
            <c:invertIfNegative val="0"/>
            <c:spPr>
              <a:solidFill>
                <a:srgbClr val="FF0000"/>
              </a:solidFill>
            </c:spPr>
          </c:dPt>
          <c:dPt>
            <c:idx val="16"/>
            <c:invertIfNegative val="0"/>
            <c:spPr>
              <a:solidFill>
                <a:srgbClr val="FF0000"/>
              </a:solidFill>
            </c:spPr>
          </c:dPt>
          <c:cat>
            <c:strRef>
              <c:f>'R&amp;D chart'!$B$14:$O$14</c:f>
              <c:strCache/>
            </c:strRef>
          </c:cat>
          <c:val>
            <c:numRef>
              <c:f>'R&amp;D chart'!$B$15:$O$15</c:f>
              <c:numCache/>
            </c:numRef>
          </c:val>
        </c:ser>
        <c:ser>
          <c:idx val="1"/>
          <c:order val="1"/>
          <c:tx>
            <c:v>MS funding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'R&amp;D chart'!$B$14:$O$14</c:f>
              <c:strCache/>
            </c:strRef>
          </c:cat>
          <c:val>
            <c:numRef>
              <c:f>'R&amp;D chart'!$B$16:$O$16</c:f>
              <c:numCache/>
            </c:numRef>
          </c:val>
        </c:ser>
        <c:ser>
          <c:idx val="2"/>
          <c:order val="2"/>
          <c:tx>
            <c:v>MS conservation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'R&amp;D chart'!$B$14:$O$14</c:f>
              <c:strCache/>
            </c:strRef>
          </c:cat>
          <c:val>
            <c:numRef>
              <c:f>'R&amp;D chart'!$B$17:$O$17</c:f>
              <c:numCache/>
            </c:numRef>
          </c:val>
        </c:ser>
        <c:ser>
          <c:idx val="3"/>
          <c:order val="3"/>
          <c:tx>
            <c:v>MS fossil fuel</c:v>
          </c:tx>
          <c:spPr>
            <a:pattFill prst="wdDnDiag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'R&amp;D chart'!$B$14:$O$14</c:f>
              <c:strCache/>
            </c:strRef>
          </c:cat>
          <c:val>
            <c:numRef>
              <c:f>'R&amp;D chart'!$B$18:$O$18</c:f>
              <c:numCache/>
            </c:numRef>
          </c:val>
        </c:ser>
        <c:ser>
          <c:idx val="4"/>
          <c:order val="4"/>
          <c:tx>
            <c:v>MS renewables</c:v>
          </c:tx>
          <c:spPr>
            <a:pattFill prst="wdUpDiag">
              <a:fgClr>
                <a:srgbClr val="99CC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'R&amp;D chart'!$B$14:$O$14</c:f>
              <c:strCache/>
            </c:strRef>
          </c:cat>
          <c:val>
            <c:numRef>
              <c:f>'R&amp;D chart'!$B$19:$O$19</c:f>
              <c:numCache/>
            </c:numRef>
          </c:val>
        </c:ser>
        <c:ser>
          <c:idx val="7"/>
          <c:order val="5"/>
          <c:tx>
            <c:strRef>
              <c:f>'R&amp;D chart'!$P$20</c:f>
              <c:strCache>
                <c:ptCount val="1"/>
                <c:pt idx="0">
                  <c:v>Hydrogen and fuel cells</c:v>
                </c:pt>
              </c:strCache>
            </c:strRef>
          </c:tx>
          <c:spPr>
            <a:pattFill prst="dkVert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'R&amp;D chart'!$B$20:$O$20</c:f>
              <c:numCache/>
            </c:numRef>
          </c:val>
        </c:ser>
        <c:ser>
          <c:idx val="5"/>
          <c:order val="6"/>
          <c:tx>
            <c:v>MS power and storage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'R&amp;D chart'!$B$14:$O$14</c:f>
              <c:strCache/>
            </c:strRef>
          </c:cat>
          <c:val>
            <c:numRef>
              <c:f>'R&amp;D chart'!$B$21:$O$21</c:f>
              <c:numCache/>
            </c:numRef>
          </c:val>
        </c:ser>
        <c:ser>
          <c:idx val="6"/>
          <c:order val="7"/>
          <c:tx>
            <c:v>MS other cross-cutting</c:v>
          </c:tx>
          <c:spPr>
            <a:pattFill prst="dkHorz">
              <a:fgClr>
                <a:srgbClr val="8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'R&amp;D chart'!$B$14:$O$14</c:f>
              <c:strCache/>
            </c:strRef>
          </c:cat>
          <c:val>
            <c:numRef>
              <c:f>'R&amp;D chart'!$B$22:$O$22</c:f>
              <c:numCache/>
            </c:numRef>
          </c:val>
        </c:ser>
        <c:overlap val="100"/>
        <c:gapWidth val="50"/>
        <c:axId val="8671334"/>
        <c:axId val="10933143"/>
      </c:barChart>
      <c:catAx>
        <c:axId val="8671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33143"/>
        <c:crosses val="autoZero"/>
        <c:auto val="1"/>
        <c:lblOffset val="0"/>
        <c:tickLblSkip val="1"/>
        <c:noMultiLvlLbl val="0"/>
      </c:catAx>
      <c:valAx>
        <c:axId val="10933143"/>
        <c:scaling>
          <c:orientation val="minMax"/>
          <c:max val="2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€M (2006 prices)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671334"/>
        <c:crossesAt val="1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"/>
          <c:y val="0.13275"/>
          <c:w val="0.463"/>
          <c:h val="0.161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21</xdr:row>
      <xdr:rowOff>47625</xdr:rowOff>
    </xdr:from>
    <xdr:to>
      <xdr:col>5</xdr:col>
      <xdr:colOff>552450</xdr:colOff>
      <xdr:row>41</xdr:row>
      <xdr:rowOff>114300</xdr:rowOff>
    </xdr:to>
    <xdr:graphicFrame>
      <xdr:nvGraphicFramePr>
        <xdr:cNvPr id="1" name="Chart 1"/>
        <xdr:cNvGraphicFramePr/>
      </xdr:nvGraphicFramePr>
      <xdr:xfrm>
        <a:off x="514350" y="3571875"/>
        <a:ext cx="39719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0.11275</cdr:x>
      <cdr:y>0.9215</cdr:y>
    </cdr:from>
    <cdr:to>
      <cdr:x>0.21225</cdr:x>
      <cdr:y>0.98525</cdr:y>
    </cdr:to>
    <cdr:sp>
      <cdr:nvSpPr>
        <cdr:cNvPr id="1" name="TextBox 1"/>
        <cdr:cNvSpPr txBox="1">
          <a:spLocks noChangeArrowheads="1"/>
        </cdr:cNvSpPr>
      </cdr:nvSpPr>
      <cdr:spPr>
        <a:xfrm>
          <a:off x="923925" y="5362575"/>
          <a:ext cx="8191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energy 
R&amp;D</a:t>
          </a:r>
        </a:p>
      </cdr:txBody>
    </cdr:sp>
  </cdr:relSizeAnchor>
  <cdr:relSizeAnchor xmlns:cdr="http://schemas.openxmlformats.org/drawingml/2006/chartDrawing">
    <cdr:from>
      <cdr:x>0.3175</cdr:x>
      <cdr:y>0.9215</cdr:y>
    </cdr:from>
    <cdr:to>
      <cdr:x>0.38225</cdr:x>
      <cdr:y>0.98525</cdr:y>
    </cdr:to>
    <cdr:sp>
      <cdr:nvSpPr>
        <cdr:cNvPr id="2" name="TextBox 2"/>
        <cdr:cNvSpPr txBox="1">
          <a:spLocks noChangeArrowheads="1"/>
        </cdr:cNvSpPr>
      </cdr:nvSpPr>
      <cdr:spPr>
        <a:xfrm>
          <a:off x="2609850" y="5362575"/>
          <a:ext cx="5334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Nuclear
fission</a:t>
          </a:r>
        </a:p>
      </cdr:txBody>
    </cdr:sp>
  </cdr:relSizeAnchor>
  <cdr:relSizeAnchor xmlns:cdr="http://schemas.openxmlformats.org/drawingml/2006/chartDrawing">
    <cdr:from>
      <cdr:x>0.50975</cdr:x>
      <cdr:y>0.9215</cdr:y>
    </cdr:from>
    <cdr:to>
      <cdr:x>0.5745</cdr:x>
      <cdr:y>0.98525</cdr:y>
    </cdr:to>
    <cdr:sp>
      <cdr:nvSpPr>
        <cdr:cNvPr id="3" name="TextBox 3"/>
        <cdr:cNvSpPr txBox="1">
          <a:spLocks noChangeArrowheads="1"/>
        </cdr:cNvSpPr>
      </cdr:nvSpPr>
      <cdr:spPr>
        <a:xfrm>
          <a:off x="4191000" y="5362575"/>
          <a:ext cx="5334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Nuclear
fusion</a:t>
          </a:r>
        </a:p>
      </cdr:txBody>
    </cdr:sp>
  </cdr:relSizeAnchor>
  <cdr:relSizeAnchor xmlns:cdr="http://schemas.openxmlformats.org/drawingml/2006/chartDrawing">
    <cdr:from>
      <cdr:x>0.75375</cdr:x>
      <cdr:y>0.9215</cdr:y>
    </cdr:from>
    <cdr:to>
      <cdr:x>0.88675</cdr:x>
      <cdr:y>0.959</cdr:y>
    </cdr:to>
    <cdr:sp>
      <cdr:nvSpPr>
        <cdr:cNvPr id="4" name="TextBox 4"/>
        <cdr:cNvSpPr txBox="1">
          <a:spLocks noChangeArrowheads="1"/>
        </cdr:cNvSpPr>
      </cdr:nvSpPr>
      <cdr:spPr>
        <a:xfrm>
          <a:off x="6200775" y="5362575"/>
          <a:ext cx="1095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Non-nuclear R&amp;D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23</xdr:row>
      <xdr:rowOff>85725</xdr:rowOff>
    </xdr:from>
    <xdr:to>
      <xdr:col>13</xdr:col>
      <xdr:colOff>200025</xdr:colOff>
      <xdr:row>59</xdr:row>
      <xdr:rowOff>85725</xdr:rowOff>
    </xdr:to>
    <xdr:graphicFrame>
      <xdr:nvGraphicFramePr>
        <xdr:cNvPr id="1" name="Chart 4"/>
        <xdr:cNvGraphicFramePr/>
      </xdr:nvGraphicFramePr>
      <xdr:xfrm>
        <a:off x="228600" y="3876675"/>
        <a:ext cx="82391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Policy_Group\Live_Projects\EEA%20E&amp;E%20Framework%20Contract\Factsheets\2004%20update\EU%2025%20Factsheets%202004\draft%201\2001%20EU%20Energy%20Subsidies%20-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bsidy tables"/>
      <sheetName val="Main Sheet"/>
      <sheetName val="Electricity Subsidy Allocation"/>
      <sheetName val="Sources"/>
    </sheetNames>
    <sheetDataSet>
      <sheetData sheetId="2">
        <row r="40">
          <cell r="B40">
            <v>0.15251989389920423</v>
          </cell>
          <cell r="C40">
            <v>0.3811339522546419</v>
          </cell>
          <cell r="D40">
            <v>0.053680371352785146</v>
          </cell>
          <cell r="E40">
            <v>0.1516412466843501</v>
          </cell>
          <cell r="F40">
            <v>0.2610245358090185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workbookViewId="0" topLeftCell="A13">
      <selection activeCell="I41" sqref="I41"/>
    </sheetView>
  </sheetViews>
  <sheetFormatPr defaultColWidth="9.140625" defaultRowHeight="12.75"/>
  <cols>
    <col min="1" max="1" width="15.140625" style="0" customWidth="1"/>
    <col min="2" max="2" width="12.140625" style="0" customWidth="1"/>
    <col min="3" max="3" width="11.421875" style="0" customWidth="1"/>
    <col min="5" max="5" width="11.140625" style="0" customWidth="1"/>
  </cols>
  <sheetData>
    <row r="1" ht="12.75">
      <c r="A1" s="6" t="s">
        <v>57</v>
      </c>
    </row>
    <row r="2" ht="12.75">
      <c r="A2" s="6"/>
    </row>
    <row r="3" spans="2:6" ht="12.75">
      <c r="B3" s="6" t="s">
        <v>58</v>
      </c>
      <c r="C3" s="6" t="s">
        <v>59</v>
      </c>
      <c r="D3" s="6" t="s">
        <v>12</v>
      </c>
      <c r="E3" s="6" t="s">
        <v>1</v>
      </c>
      <c r="F3" s="6" t="s">
        <v>2</v>
      </c>
    </row>
    <row r="4" spans="1:6" ht="12.75">
      <c r="A4" t="s">
        <v>60</v>
      </c>
      <c r="B4" t="s">
        <v>61</v>
      </c>
      <c r="C4" t="s">
        <v>62</v>
      </c>
      <c r="D4" t="s">
        <v>63</v>
      </c>
      <c r="E4" t="s">
        <v>64</v>
      </c>
      <c r="F4" t="s">
        <v>65</v>
      </c>
    </row>
    <row r="5" spans="1:6" ht="12.75">
      <c r="A5" t="s">
        <v>66</v>
      </c>
      <c r="B5" t="s">
        <v>67</v>
      </c>
      <c r="C5" t="s">
        <v>68</v>
      </c>
      <c r="D5" t="s">
        <v>69</v>
      </c>
      <c r="E5" t="s">
        <v>70</v>
      </c>
      <c r="F5" t="s">
        <v>71</v>
      </c>
    </row>
    <row r="6" spans="1:6" ht="12.75">
      <c r="A6" s="6" t="s">
        <v>2</v>
      </c>
      <c r="B6" s="6" t="s">
        <v>72</v>
      </c>
      <c r="C6" s="6" t="s">
        <v>73</v>
      </c>
      <c r="D6" s="6" t="s">
        <v>74</v>
      </c>
      <c r="E6" s="6" t="s">
        <v>75</v>
      </c>
      <c r="F6" s="6" t="s">
        <v>76</v>
      </c>
    </row>
    <row r="8" ht="13.5" thickBot="1"/>
    <row r="9" spans="1:19" ht="16.5" thickBot="1">
      <c r="A9" s="8" t="s">
        <v>77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3.5" thickBot="1">
      <c r="A10" s="11" t="s">
        <v>78</v>
      </c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3.5" thickBot="1">
      <c r="A11" s="14"/>
      <c r="B11" s="15"/>
      <c r="C11" s="16" t="s">
        <v>79</v>
      </c>
      <c r="D11" s="17" t="s">
        <v>80</v>
      </c>
      <c r="E11" s="17" t="s">
        <v>81</v>
      </c>
      <c r="F11" s="17" t="s">
        <v>82</v>
      </c>
      <c r="G11" s="17" t="s">
        <v>83</v>
      </c>
      <c r="H11" s="17" t="s">
        <v>84</v>
      </c>
      <c r="I11" s="17" t="s">
        <v>85</v>
      </c>
      <c r="J11" s="17" t="s">
        <v>86</v>
      </c>
      <c r="K11" s="17" t="s">
        <v>87</v>
      </c>
      <c r="L11" s="17" t="s">
        <v>88</v>
      </c>
      <c r="M11" s="17" t="s">
        <v>89</v>
      </c>
      <c r="N11" s="17" t="s">
        <v>90</v>
      </c>
      <c r="O11" s="17" t="s">
        <v>91</v>
      </c>
      <c r="P11" s="17" t="s">
        <v>92</v>
      </c>
      <c r="Q11" s="17" t="s">
        <v>29</v>
      </c>
      <c r="R11" s="17" t="s">
        <v>93</v>
      </c>
      <c r="S11" s="18" t="s">
        <v>2</v>
      </c>
    </row>
    <row r="12" spans="1:19" ht="12.75">
      <c r="A12" s="19" t="s">
        <v>94</v>
      </c>
      <c r="B12" s="20" t="s">
        <v>95</v>
      </c>
      <c r="C12" s="21">
        <v>0</v>
      </c>
      <c r="D12" s="22">
        <v>0</v>
      </c>
      <c r="E12" s="22">
        <v>0</v>
      </c>
      <c r="F12" s="22">
        <v>2.4</v>
      </c>
      <c r="G12" s="22">
        <v>991</v>
      </c>
      <c r="H12" s="22">
        <v>4175.7</v>
      </c>
      <c r="I12" s="22">
        <v>0</v>
      </c>
      <c r="J12" s="22">
        <v>0</v>
      </c>
      <c r="K12" s="22">
        <v>0</v>
      </c>
      <c r="L12" s="22">
        <v>0</v>
      </c>
      <c r="M12" s="22">
        <v>0.1</v>
      </c>
      <c r="N12" s="22">
        <v>0.2</v>
      </c>
      <c r="O12" s="22">
        <v>1074.7</v>
      </c>
      <c r="P12" s="22">
        <v>0.1</v>
      </c>
      <c r="Q12" s="22">
        <v>107.4</v>
      </c>
      <c r="R12" s="23">
        <v>89.53337201591512</v>
      </c>
      <c r="S12" s="24">
        <v>6441.133372015915</v>
      </c>
    </row>
    <row r="13" spans="1:23" ht="13.5" thickBot="1">
      <c r="A13" s="25"/>
      <c r="B13" s="26" t="s">
        <v>96</v>
      </c>
      <c r="C13" s="27">
        <v>20.084615384615383</v>
      </c>
      <c r="D13" s="28">
        <v>5.5</v>
      </c>
      <c r="E13" s="28">
        <v>600</v>
      </c>
      <c r="F13" s="28">
        <v>21.998018821198613</v>
      </c>
      <c r="G13" s="28">
        <v>0</v>
      </c>
      <c r="H13" s="28">
        <v>4407.726387185223</v>
      </c>
      <c r="I13" s="28">
        <v>0</v>
      </c>
      <c r="J13" s="28">
        <v>25.593027522935785</v>
      </c>
      <c r="K13" s="28">
        <v>108.37305976806422</v>
      </c>
      <c r="L13" s="28">
        <v>0</v>
      </c>
      <c r="M13" s="28">
        <v>677.4237118559281</v>
      </c>
      <c r="N13" s="28">
        <v>42.866807610993654</v>
      </c>
      <c r="O13" s="28">
        <v>0</v>
      </c>
      <c r="P13" s="28">
        <v>72.50286041189932</v>
      </c>
      <c r="Q13" s="28">
        <v>620.3873343151694</v>
      </c>
      <c r="R13" s="29">
        <v>0</v>
      </c>
      <c r="S13" s="30">
        <v>6602.455822876026</v>
      </c>
      <c r="T13" s="151">
        <f>S13+S12</f>
        <v>13043.589194891942</v>
      </c>
      <c r="U13" s="148">
        <f>T13/1000</f>
        <v>13.043589194891942</v>
      </c>
      <c r="V13" s="149">
        <f>T13/$S$20</f>
        <v>0.441983866433309</v>
      </c>
      <c r="W13" s="148">
        <f>T13/1000</f>
        <v>13.043589194891942</v>
      </c>
    </row>
    <row r="14" spans="1:23" ht="12.75">
      <c r="A14" s="19" t="s">
        <v>59</v>
      </c>
      <c r="B14" s="20" t="s">
        <v>95</v>
      </c>
      <c r="C14" s="27">
        <v>0</v>
      </c>
      <c r="D14" s="28">
        <v>0</v>
      </c>
      <c r="E14" s="28">
        <v>1.9</v>
      </c>
      <c r="F14" s="28">
        <v>2.8</v>
      </c>
      <c r="G14" s="28">
        <v>36.56</v>
      </c>
      <c r="H14" s="28">
        <v>0</v>
      </c>
      <c r="I14" s="28">
        <v>30.1</v>
      </c>
      <c r="J14" s="28">
        <v>0</v>
      </c>
      <c r="K14" s="28">
        <v>7.3</v>
      </c>
      <c r="L14" s="28">
        <v>0</v>
      </c>
      <c r="M14" s="28">
        <v>8.4</v>
      </c>
      <c r="N14" s="28">
        <v>1</v>
      </c>
      <c r="O14" s="28">
        <v>16.2</v>
      </c>
      <c r="P14" s="28">
        <v>0</v>
      </c>
      <c r="Q14" s="28">
        <v>5</v>
      </c>
      <c r="R14" s="29">
        <v>98.37528183023872</v>
      </c>
      <c r="S14" s="30">
        <v>207.63528183023874</v>
      </c>
      <c r="T14" s="151"/>
      <c r="U14" s="151"/>
      <c r="V14" s="149"/>
      <c r="W14" s="148"/>
    </row>
    <row r="15" spans="1:23" ht="13.5" thickBot="1">
      <c r="A15" s="25"/>
      <c r="B15" s="26" t="s">
        <v>96</v>
      </c>
      <c r="C15" s="27">
        <v>97.07692307692308</v>
      </c>
      <c r="D15" s="28">
        <v>0</v>
      </c>
      <c r="E15" s="28">
        <v>600</v>
      </c>
      <c r="F15" s="28">
        <v>28.125309559187716</v>
      </c>
      <c r="G15" s="28">
        <v>0</v>
      </c>
      <c r="H15" s="28">
        <v>894.625514106357</v>
      </c>
      <c r="I15" s="28">
        <v>241.75</v>
      </c>
      <c r="J15" s="28">
        <v>56.29137614678899</v>
      </c>
      <c r="K15" s="28">
        <v>1430.3227475468332</v>
      </c>
      <c r="L15" s="28">
        <v>9.525</v>
      </c>
      <c r="M15" s="28">
        <v>3055.2631315657827</v>
      </c>
      <c r="N15" s="28">
        <v>45.894291754756864</v>
      </c>
      <c r="O15" s="28">
        <v>0</v>
      </c>
      <c r="P15" s="28">
        <v>174.30491990846681</v>
      </c>
      <c r="Q15" s="28">
        <v>1869.8085419734903</v>
      </c>
      <c r="R15" s="29">
        <v>0</v>
      </c>
      <c r="S15" s="30">
        <v>8502.987755638585</v>
      </c>
      <c r="T15" s="151">
        <f>S14+S15</f>
        <v>8710.623037468824</v>
      </c>
      <c r="U15" s="148">
        <f>T15/1000</f>
        <v>8.710623037468824</v>
      </c>
      <c r="V15" s="149">
        <f>T15/$S$20</f>
        <v>0.2951606947764978</v>
      </c>
      <c r="W15" s="148">
        <f>T15/1000</f>
        <v>8.710623037468824</v>
      </c>
    </row>
    <row r="16" spans="1:23" ht="12.75">
      <c r="A16" s="19" t="s">
        <v>12</v>
      </c>
      <c r="B16" s="20" t="s">
        <v>95</v>
      </c>
      <c r="C16" s="27">
        <v>0</v>
      </c>
      <c r="D16" s="28">
        <v>0</v>
      </c>
      <c r="E16" s="28">
        <v>3.9</v>
      </c>
      <c r="F16" s="28">
        <v>7.4</v>
      </c>
      <c r="G16" s="28">
        <v>393.3</v>
      </c>
      <c r="H16" s="28">
        <v>135.4</v>
      </c>
      <c r="I16" s="28">
        <v>1.1</v>
      </c>
      <c r="J16" s="28">
        <v>0</v>
      </c>
      <c r="K16" s="28">
        <v>115.3</v>
      </c>
      <c r="L16" s="28">
        <v>0</v>
      </c>
      <c r="M16" s="28">
        <v>23.5</v>
      </c>
      <c r="N16" s="28">
        <v>0</v>
      </c>
      <c r="O16" s="28">
        <v>26.6</v>
      </c>
      <c r="P16" s="28">
        <v>5.3</v>
      </c>
      <c r="Q16" s="28">
        <v>25.3</v>
      </c>
      <c r="R16" s="29">
        <v>344.76800397877986</v>
      </c>
      <c r="S16" s="30">
        <v>1081.8680039787798</v>
      </c>
      <c r="T16" s="151"/>
      <c r="U16" s="151"/>
      <c r="V16" s="149"/>
      <c r="W16" s="148"/>
    </row>
    <row r="17" spans="1:23" ht="13.5" thickBot="1">
      <c r="A17" s="25"/>
      <c r="B17" s="26" t="s">
        <v>96</v>
      </c>
      <c r="C17" s="27">
        <v>0</v>
      </c>
      <c r="D17" s="28">
        <v>0</v>
      </c>
      <c r="E17" s="28">
        <v>0</v>
      </c>
      <c r="F17" s="28">
        <v>30.97573055968301</v>
      </c>
      <c r="G17" s="28">
        <v>0</v>
      </c>
      <c r="H17" s="28">
        <v>574.0673930298002</v>
      </c>
      <c r="I17" s="28">
        <v>0</v>
      </c>
      <c r="J17" s="28">
        <v>0</v>
      </c>
      <c r="K17" s="28">
        <v>0</v>
      </c>
      <c r="L17" s="28">
        <v>0</v>
      </c>
      <c r="M17" s="28">
        <v>87.04352176088045</v>
      </c>
      <c r="N17" s="28">
        <v>0</v>
      </c>
      <c r="O17" s="28">
        <v>0</v>
      </c>
      <c r="P17" s="28">
        <v>93.10640732265446</v>
      </c>
      <c r="Q17" s="28">
        <v>427.0986745213549</v>
      </c>
      <c r="R17" s="29">
        <v>0</v>
      </c>
      <c r="S17" s="30">
        <v>1212.2917271943732</v>
      </c>
      <c r="T17" s="151">
        <f>S16+S17</f>
        <v>2294.159731173153</v>
      </c>
      <c r="U17" s="148">
        <f>T17/1000</f>
        <v>2.294159731173153</v>
      </c>
      <c r="V17" s="149">
        <f>T17/$S$20</f>
        <v>0.07773792727208864</v>
      </c>
      <c r="W17" s="148">
        <f>T17/1000</f>
        <v>2.294159731173153</v>
      </c>
    </row>
    <row r="18" spans="1:23" ht="12.75">
      <c r="A18" s="19" t="s">
        <v>1</v>
      </c>
      <c r="B18" s="20" t="s">
        <v>95</v>
      </c>
      <c r="C18" s="27">
        <v>6.44</v>
      </c>
      <c r="D18" s="28">
        <v>0.27</v>
      </c>
      <c r="E18" s="28">
        <v>46.9</v>
      </c>
      <c r="F18" s="28">
        <v>9.87</v>
      </c>
      <c r="G18" s="28">
        <v>48.06</v>
      </c>
      <c r="H18" s="28">
        <v>94.27</v>
      </c>
      <c r="I18" s="28">
        <v>8.26</v>
      </c>
      <c r="J18" s="28">
        <v>0</v>
      </c>
      <c r="K18" s="28">
        <v>61.08</v>
      </c>
      <c r="L18" s="28">
        <v>7.4</v>
      </c>
      <c r="M18" s="28">
        <v>87.43</v>
      </c>
      <c r="N18" s="28">
        <v>22.52</v>
      </c>
      <c r="O18" s="28">
        <v>59.59</v>
      </c>
      <c r="P18" s="28">
        <v>51.4</v>
      </c>
      <c r="Q18" s="28">
        <v>14.26</v>
      </c>
      <c r="R18" s="29">
        <v>150.1233421750663</v>
      </c>
      <c r="S18" s="30">
        <v>667.8733421750662</v>
      </c>
      <c r="T18" s="151"/>
      <c r="U18" s="151"/>
      <c r="V18" s="149"/>
      <c r="W18" s="148"/>
    </row>
    <row r="19" spans="1:23" ht="13.5" thickBot="1">
      <c r="A19" s="25"/>
      <c r="B19" s="26" t="s">
        <v>96</v>
      </c>
      <c r="C19" s="31">
        <v>207.23846153846154</v>
      </c>
      <c r="D19" s="32">
        <v>27</v>
      </c>
      <c r="E19" s="32">
        <v>399</v>
      </c>
      <c r="F19" s="32">
        <v>221.90094105993066</v>
      </c>
      <c r="G19" s="32">
        <v>378</v>
      </c>
      <c r="H19" s="32">
        <v>1175.5807056786205</v>
      </c>
      <c r="I19" s="32">
        <v>29</v>
      </c>
      <c r="J19" s="32">
        <v>7.51559633027523</v>
      </c>
      <c r="K19" s="32">
        <v>1326.3041926851026</v>
      </c>
      <c r="L19" s="32">
        <v>10.375</v>
      </c>
      <c r="M19" s="32">
        <v>211.26963481740873</v>
      </c>
      <c r="N19" s="32">
        <v>67.23890063424946</v>
      </c>
      <c r="O19" s="32">
        <v>323</v>
      </c>
      <c r="P19" s="32">
        <v>266.08581235697943</v>
      </c>
      <c r="Q19" s="32">
        <v>145.70544918998527</v>
      </c>
      <c r="R19" s="33">
        <v>0</v>
      </c>
      <c r="S19" s="34">
        <v>4795.214694291013</v>
      </c>
      <c r="T19" s="151">
        <f>S18+S19</f>
        <v>5463.088036466079</v>
      </c>
      <c r="U19" s="148">
        <f>T19/1000</f>
        <v>5.463088036466079</v>
      </c>
      <c r="V19" s="149">
        <f>T19/$S$20</f>
        <v>0.18511751151810446</v>
      </c>
      <c r="W19" s="148">
        <f>T19/1000</f>
        <v>5.463088036466079</v>
      </c>
    </row>
    <row r="20" spans="1:23" ht="13.5" thickBot="1">
      <c r="A20" s="11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35" t="s">
        <v>2</v>
      </c>
      <c r="S20" s="36">
        <v>29511.46</v>
      </c>
      <c r="T20" s="151">
        <f>SUM(T13:T19)</f>
        <v>29511.46</v>
      </c>
      <c r="U20" s="148">
        <f>SUM(U13:U19)</f>
        <v>29.511459999999996</v>
      </c>
      <c r="V20" s="150">
        <f>SUM(V13:V19)</f>
        <v>1</v>
      </c>
      <c r="W20" s="148"/>
    </row>
    <row r="22" ht="12.75">
      <c r="S22" s="4"/>
    </row>
    <row r="25" spans="17:18" ht="12.75">
      <c r="Q25" t="s">
        <v>94</v>
      </c>
      <c r="R25">
        <f>(S12+S13)/$S$20</f>
        <v>0.441983866433309</v>
      </c>
    </row>
    <row r="26" spans="17:18" ht="12.75">
      <c r="Q26" t="s">
        <v>59</v>
      </c>
      <c r="R26">
        <f>(S14+S15)/$S$20</f>
        <v>0.2951606947764978</v>
      </c>
    </row>
    <row r="27" spans="17:18" ht="12.75">
      <c r="Q27" t="s">
        <v>12</v>
      </c>
      <c r="R27">
        <f>(S16+S17)/$S$20</f>
        <v>0.07773792727208864</v>
      </c>
    </row>
    <row r="28" spans="17:18" ht="12.75">
      <c r="Q28" t="s">
        <v>1</v>
      </c>
      <c r="R28">
        <f>(S18+S19)/$S$20</f>
        <v>0.18511751151810446</v>
      </c>
    </row>
    <row r="29" ht="12.75">
      <c r="R29" s="147">
        <f>SUM(R25:R28)</f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3"/>
  <sheetViews>
    <sheetView workbookViewId="0" topLeftCell="A1">
      <pane ySplit="1095" topLeftCell="BM133" activePane="bottomLeft" state="split"/>
      <selection pane="topLeft" activeCell="U1" sqref="U1"/>
      <selection pane="bottomLeft" activeCell="S146" sqref="S146:S147"/>
    </sheetView>
  </sheetViews>
  <sheetFormatPr defaultColWidth="9.140625" defaultRowHeight="12.75"/>
  <cols>
    <col min="1" max="1" width="10.57421875" style="43" customWidth="1"/>
    <col min="2" max="2" width="51.28125" style="43" customWidth="1"/>
    <col min="3" max="7" width="4.8515625" style="145" customWidth="1"/>
    <col min="8" max="8" width="6.00390625" style="145" customWidth="1"/>
    <col min="9" max="17" width="4.8515625" style="145" customWidth="1"/>
    <col min="18" max="18" width="5.28125" style="145" customWidth="1"/>
    <col min="19" max="19" width="8.7109375" style="146" customWidth="1"/>
    <col min="20" max="20" width="18.00390625" style="43" customWidth="1"/>
    <col min="21" max="21" width="44.7109375" style="43" customWidth="1"/>
    <col min="22" max="22" width="9.140625" style="42" customWidth="1"/>
    <col min="23" max="16384" width="9.140625" style="43" hidden="1" customWidth="1"/>
  </cols>
  <sheetData>
    <row r="1" spans="1:21" ht="16.5" thickBot="1">
      <c r="A1" s="37" t="s">
        <v>97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0"/>
      <c r="T1" s="41"/>
      <c r="U1" s="41"/>
    </row>
    <row r="2" spans="1:22" s="51" customFormat="1" ht="16.5" thickBot="1">
      <c r="A2" s="44" t="s">
        <v>98</v>
      </c>
      <c r="B2" s="45"/>
      <c r="C2" s="46" t="s">
        <v>79</v>
      </c>
      <c r="D2" s="46" t="s">
        <v>80</v>
      </c>
      <c r="E2" s="46" t="s">
        <v>81</v>
      </c>
      <c r="F2" s="46" t="s">
        <v>82</v>
      </c>
      <c r="G2" s="46" t="s">
        <v>83</v>
      </c>
      <c r="H2" s="46" t="s">
        <v>84</v>
      </c>
      <c r="I2" s="46" t="s">
        <v>85</v>
      </c>
      <c r="J2" s="46" t="s">
        <v>86</v>
      </c>
      <c r="K2" s="46" t="s">
        <v>87</v>
      </c>
      <c r="L2" s="46" t="s">
        <v>88</v>
      </c>
      <c r="M2" s="46" t="s">
        <v>89</v>
      </c>
      <c r="N2" s="46" t="s">
        <v>90</v>
      </c>
      <c r="O2" s="46" t="s">
        <v>91</v>
      </c>
      <c r="P2" s="46" t="s">
        <v>92</v>
      </c>
      <c r="Q2" s="46" t="s">
        <v>29</v>
      </c>
      <c r="R2" s="46" t="s">
        <v>93</v>
      </c>
      <c r="S2" s="47" t="s">
        <v>2</v>
      </c>
      <c r="T2" s="48" t="s">
        <v>99</v>
      </c>
      <c r="U2" s="49" t="s">
        <v>100</v>
      </c>
      <c r="V2" s="50"/>
    </row>
    <row r="3" spans="1:22" s="42" customFormat="1" ht="16.5" thickBot="1">
      <c r="A3" s="52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4"/>
      <c r="T3" s="55"/>
      <c r="U3" s="56"/>
      <c r="V3" s="50"/>
    </row>
    <row r="4" spans="1:22" s="41" customFormat="1" ht="11.25">
      <c r="A4" s="57" t="s">
        <v>101</v>
      </c>
      <c r="B4" s="41" t="s">
        <v>102</v>
      </c>
      <c r="C4" s="58"/>
      <c r="D4" s="58"/>
      <c r="E4" s="58"/>
      <c r="F4" s="58"/>
      <c r="G4" s="58">
        <v>349</v>
      </c>
      <c r="H4" s="58">
        <v>2756</v>
      </c>
      <c r="I4" s="58"/>
      <c r="J4" s="58"/>
      <c r="K4" s="58"/>
      <c r="L4" s="58"/>
      <c r="M4" s="58"/>
      <c r="N4" s="58"/>
      <c r="O4" s="58">
        <v>625</v>
      </c>
      <c r="P4" s="58"/>
      <c r="Q4" s="58">
        <v>101</v>
      </c>
      <c r="R4" s="59"/>
      <c r="S4" s="60">
        <f aca="true" t="shared" si="0" ref="S4:S9">SUM(C4:R4)</f>
        <v>3831</v>
      </c>
      <c r="T4" s="61" t="s">
        <v>103</v>
      </c>
      <c r="U4" s="62" t="s">
        <v>104</v>
      </c>
      <c r="V4" s="50"/>
    </row>
    <row r="5" spans="1:22" s="64" customFormat="1" ht="11.25">
      <c r="A5" s="63"/>
      <c r="B5" s="64" t="s">
        <v>105</v>
      </c>
      <c r="C5" s="65"/>
      <c r="D5" s="65"/>
      <c r="E5" s="65"/>
      <c r="F5" s="65"/>
      <c r="G5" s="65">
        <v>642</v>
      </c>
      <c r="H5" s="65">
        <v>1401</v>
      </c>
      <c r="I5" s="65"/>
      <c r="J5" s="65"/>
      <c r="K5" s="65"/>
      <c r="L5" s="65"/>
      <c r="M5" s="65"/>
      <c r="N5" s="65"/>
      <c r="O5" s="65">
        <v>445</v>
      </c>
      <c r="P5" s="65"/>
      <c r="Q5" s="65">
        <v>0</v>
      </c>
      <c r="R5" s="66"/>
      <c r="S5" s="67">
        <f t="shared" si="0"/>
        <v>2488</v>
      </c>
      <c r="T5" s="63" t="s">
        <v>103</v>
      </c>
      <c r="U5" s="50" t="s">
        <v>104</v>
      </c>
      <c r="V5" s="50"/>
    </row>
    <row r="6" spans="1:22" s="64" customFormat="1" ht="11.25">
      <c r="A6" s="63"/>
      <c r="B6" s="64" t="s">
        <v>106</v>
      </c>
      <c r="C6" s="65" t="s">
        <v>107</v>
      </c>
      <c r="D6" s="65" t="s">
        <v>107</v>
      </c>
      <c r="E6" s="65">
        <v>0</v>
      </c>
      <c r="F6" s="65">
        <v>2.4</v>
      </c>
      <c r="G6" s="65">
        <v>0</v>
      </c>
      <c r="H6" s="65">
        <v>18.7</v>
      </c>
      <c r="I6" s="65">
        <v>0</v>
      </c>
      <c r="J6" s="65" t="s">
        <v>107</v>
      </c>
      <c r="K6" s="65">
        <v>0</v>
      </c>
      <c r="L6" s="65">
        <v>0</v>
      </c>
      <c r="M6" s="65">
        <v>0.1</v>
      </c>
      <c r="N6" s="65">
        <v>0.2</v>
      </c>
      <c r="O6" s="65">
        <v>4.7</v>
      </c>
      <c r="P6" s="65">
        <v>0.1</v>
      </c>
      <c r="Q6" s="65">
        <v>6.4</v>
      </c>
      <c r="R6" s="66"/>
      <c r="S6" s="67">
        <f t="shared" si="0"/>
        <v>32.6</v>
      </c>
      <c r="T6" s="63" t="s">
        <v>108</v>
      </c>
      <c r="U6" s="50" t="s">
        <v>109</v>
      </c>
      <c r="V6" s="50"/>
    </row>
    <row r="7" spans="1:22" s="64" customFormat="1" ht="11.25">
      <c r="A7" s="63"/>
      <c r="B7" s="64" t="s">
        <v>110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6">
        <v>1</v>
      </c>
      <c r="S7" s="67">
        <f t="shared" si="0"/>
        <v>1</v>
      </c>
      <c r="T7" s="63" t="s">
        <v>111</v>
      </c>
      <c r="U7" s="50"/>
      <c r="V7" s="50"/>
    </row>
    <row r="8" spans="1:22" s="64" customFormat="1" ht="11.25">
      <c r="A8" s="63"/>
      <c r="B8" s="64" t="s">
        <v>112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6">
        <v>10</v>
      </c>
      <c r="S8" s="67">
        <f t="shared" si="0"/>
        <v>10</v>
      </c>
      <c r="T8" s="63" t="s">
        <v>113</v>
      </c>
      <c r="U8" s="50" t="s">
        <v>114</v>
      </c>
      <c r="V8" s="50"/>
    </row>
    <row r="9" spans="1:22" s="69" customFormat="1" ht="12" thickBot="1">
      <c r="A9" s="68"/>
      <c r="B9" s="69" t="s">
        <v>115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1">
        <v>15</v>
      </c>
      <c r="S9" s="72">
        <f t="shared" si="0"/>
        <v>15</v>
      </c>
      <c r="T9" s="68" t="s">
        <v>116</v>
      </c>
      <c r="U9" s="73" t="s">
        <v>117</v>
      </c>
      <c r="V9" s="50"/>
    </row>
    <row r="10" spans="1:22" ht="12" thickBot="1">
      <c r="A10" s="74"/>
      <c r="B10" s="64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13"/>
      <c r="T10" s="64"/>
      <c r="U10" s="50"/>
      <c r="V10" s="50"/>
    </row>
    <row r="11" spans="1:22" ht="11.25">
      <c r="A11" s="57" t="s">
        <v>118</v>
      </c>
      <c r="B11" s="41" t="s">
        <v>119</v>
      </c>
      <c r="C11" s="58">
        <v>8.7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9"/>
      <c r="S11" s="60">
        <f>SUM(C11:R11)</f>
        <v>8.7</v>
      </c>
      <c r="T11" s="76" t="s">
        <v>120</v>
      </c>
      <c r="U11" s="77" t="s">
        <v>121</v>
      </c>
      <c r="V11" s="50"/>
    </row>
    <row r="12" spans="1:22" ht="11.25">
      <c r="A12" s="78"/>
      <c r="B12" s="64" t="s">
        <v>122</v>
      </c>
      <c r="C12" s="65"/>
      <c r="D12" s="65">
        <v>4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6"/>
      <c r="S12" s="67">
        <f>SUM(C12:R12)</f>
        <v>4</v>
      </c>
      <c r="T12" s="74" t="s">
        <v>123</v>
      </c>
      <c r="U12" s="79" t="s">
        <v>121</v>
      </c>
      <c r="V12" s="50"/>
    </row>
    <row r="13" spans="1:22" ht="11.25">
      <c r="A13" s="78"/>
      <c r="B13" s="64" t="s">
        <v>124</v>
      </c>
      <c r="C13" s="65"/>
      <c r="D13" s="65">
        <v>1.5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6"/>
      <c r="S13" s="67">
        <f>SUM(C13:R13)</f>
        <v>1.5</v>
      </c>
      <c r="T13" s="74" t="s">
        <v>123</v>
      </c>
      <c r="U13" s="79" t="s">
        <v>121</v>
      </c>
      <c r="V13" s="50"/>
    </row>
    <row r="14" spans="1:22" ht="11.25">
      <c r="A14" s="78"/>
      <c r="B14" s="64" t="s">
        <v>125</v>
      </c>
      <c r="C14" s="80"/>
      <c r="D14" s="65"/>
      <c r="E14" s="65">
        <v>600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6"/>
      <c r="S14" s="67">
        <f>SUM(D14:R14)</f>
        <v>600</v>
      </c>
      <c r="T14" s="74" t="s">
        <v>126</v>
      </c>
      <c r="U14" s="79" t="s">
        <v>121</v>
      </c>
      <c r="V14" s="50"/>
    </row>
    <row r="15" spans="1:22" ht="11.25">
      <c r="A15" s="78"/>
      <c r="B15" s="64" t="s">
        <v>127</v>
      </c>
      <c r="C15" s="80"/>
      <c r="D15" s="65"/>
      <c r="E15" s="65"/>
      <c r="F15" s="65"/>
      <c r="G15" s="65"/>
      <c r="H15" s="65">
        <v>3520</v>
      </c>
      <c r="I15" s="65"/>
      <c r="J15" s="65"/>
      <c r="K15" s="65"/>
      <c r="L15" s="65"/>
      <c r="M15" s="65"/>
      <c r="N15" s="65"/>
      <c r="O15" s="65"/>
      <c r="P15" s="65"/>
      <c r="Q15" s="65"/>
      <c r="R15" s="66"/>
      <c r="S15" s="67">
        <f>SUM(D15:R15)</f>
        <v>3520</v>
      </c>
      <c r="T15" s="74" t="s">
        <v>128</v>
      </c>
      <c r="U15" s="79" t="s">
        <v>129</v>
      </c>
      <c r="V15" s="50"/>
    </row>
    <row r="16" spans="1:22" ht="11.25">
      <c r="A16" s="78"/>
      <c r="B16" s="64" t="s">
        <v>130</v>
      </c>
      <c r="C16" s="65"/>
      <c r="D16" s="65"/>
      <c r="E16" s="65"/>
      <c r="F16" s="65"/>
      <c r="G16" s="65"/>
      <c r="H16" s="65"/>
      <c r="I16" s="65"/>
      <c r="J16" s="65">
        <v>7.9</v>
      </c>
      <c r="K16" s="65"/>
      <c r="L16" s="65"/>
      <c r="M16" s="65"/>
      <c r="N16" s="65"/>
      <c r="O16" s="65"/>
      <c r="P16" s="65"/>
      <c r="Q16" s="65"/>
      <c r="R16" s="66"/>
      <c r="S16" s="67">
        <f>SUM(C16:R16)</f>
        <v>7.9</v>
      </c>
      <c r="T16" s="74" t="s">
        <v>131</v>
      </c>
      <c r="U16" s="79" t="s">
        <v>121</v>
      </c>
      <c r="V16" s="50"/>
    </row>
    <row r="17" spans="1:22" ht="11.25">
      <c r="A17" s="78"/>
      <c r="B17" s="64" t="s">
        <v>132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>
        <v>210</v>
      </c>
      <c r="N17" s="65"/>
      <c r="O17" s="65"/>
      <c r="P17" s="65"/>
      <c r="Q17" s="65"/>
      <c r="R17" s="66"/>
      <c r="S17" s="67">
        <f>SUM(C17:R17)</f>
        <v>210</v>
      </c>
      <c r="T17" s="74" t="s">
        <v>133</v>
      </c>
      <c r="U17" s="79" t="s">
        <v>129</v>
      </c>
      <c r="V17" s="50"/>
    </row>
    <row r="18" spans="1:22" ht="11.25">
      <c r="A18" s="78"/>
      <c r="B18" s="64" t="s">
        <v>134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>
        <v>70</v>
      </c>
      <c r="Q18" s="65"/>
      <c r="R18" s="66"/>
      <c r="S18" s="67">
        <f>SUM(C18:R18)</f>
        <v>70</v>
      </c>
      <c r="T18" s="74" t="s">
        <v>135</v>
      </c>
      <c r="U18" s="79" t="s">
        <v>121</v>
      </c>
      <c r="V18" s="50"/>
    </row>
    <row r="19" spans="1:22" ht="12" thickBot="1">
      <c r="A19" s="81"/>
      <c r="B19" s="69" t="s">
        <v>136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>
        <v>67</v>
      </c>
      <c r="R19" s="71"/>
      <c r="S19" s="72">
        <f>SUM(C19:R19)</f>
        <v>67</v>
      </c>
      <c r="T19" s="82" t="s">
        <v>137</v>
      </c>
      <c r="U19" s="83" t="s">
        <v>138</v>
      </c>
      <c r="V19" s="50"/>
    </row>
    <row r="20" spans="1:22" ht="12" thickBot="1">
      <c r="A20" s="84"/>
      <c r="B20" s="64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13"/>
      <c r="T20" s="64"/>
      <c r="U20" s="50"/>
      <c r="V20" s="50"/>
    </row>
    <row r="21" spans="1:22" s="51" customFormat="1" ht="16.5" thickBot="1">
      <c r="A21" s="44" t="s">
        <v>139</v>
      </c>
      <c r="B21" s="45"/>
      <c r="C21" s="46" t="s">
        <v>79</v>
      </c>
      <c r="D21" s="46" t="s">
        <v>80</v>
      </c>
      <c r="E21" s="46" t="s">
        <v>81</v>
      </c>
      <c r="F21" s="46" t="s">
        <v>82</v>
      </c>
      <c r="G21" s="46" t="s">
        <v>83</v>
      </c>
      <c r="H21" s="46" t="s">
        <v>84</v>
      </c>
      <c r="I21" s="46" t="s">
        <v>85</v>
      </c>
      <c r="J21" s="46" t="s">
        <v>86</v>
      </c>
      <c r="K21" s="46" t="s">
        <v>87</v>
      </c>
      <c r="L21" s="46" t="s">
        <v>88</v>
      </c>
      <c r="M21" s="46" t="s">
        <v>89</v>
      </c>
      <c r="N21" s="46" t="s">
        <v>90</v>
      </c>
      <c r="O21" s="46" t="s">
        <v>91</v>
      </c>
      <c r="P21" s="46" t="s">
        <v>92</v>
      </c>
      <c r="Q21" s="46" t="s">
        <v>29</v>
      </c>
      <c r="R21" s="46" t="s">
        <v>93</v>
      </c>
      <c r="S21" s="47" t="s">
        <v>2</v>
      </c>
      <c r="T21" s="48" t="s">
        <v>99</v>
      </c>
      <c r="U21" s="49" t="s">
        <v>100</v>
      </c>
      <c r="V21" s="50"/>
    </row>
    <row r="22" spans="1:22" s="85" customFormat="1" ht="16.5" thickBot="1">
      <c r="A22" s="52"/>
      <c r="B22" s="4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4"/>
      <c r="T22" s="55"/>
      <c r="U22" s="56"/>
      <c r="V22" s="50"/>
    </row>
    <row r="23" spans="1:22" ht="11.25">
      <c r="A23" s="57" t="s">
        <v>101</v>
      </c>
      <c r="B23" s="41" t="s">
        <v>140</v>
      </c>
      <c r="C23" s="58" t="s">
        <v>107</v>
      </c>
      <c r="D23" s="58" t="s">
        <v>107</v>
      </c>
      <c r="E23" s="58">
        <v>1.9</v>
      </c>
      <c r="F23" s="58">
        <v>2.8</v>
      </c>
      <c r="G23" s="58">
        <v>36.2</v>
      </c>
      <c r="H23" s="58">
        <v>0</v>
      </c>
      <c r="I23" s="58">
        <v>0</v>
      </c>
      <c r="J23" s="58" t="s">
        <v>107</v>
      </c>
      <c r="K23" s="58">
        <v>0</v>
      </c>
      <c r="L23" s="58">
        <v>0</v>
      </c>
      <c r="M23" s="58">
        <v>8.4</v>
      </c>
      <c r="N23" s="58">
        <v>0</v>
      </c>
      <c r="O23" s="58">
        <v>0</v>
      </c>
      <c r="P23" s="58">
        <v>0</v>
      </c>
      <c r="Q23" s="58">
        <v>3.7</v>
      </c>
      <c r="R23" s="58"/>
      <c r="S23" s="23">
        <f>SUM(C23:R23)</f>
        <v>53.00000000000001</v>
      </c>
      <c r="T23" s="61" t="s">
        <v>108</v>
      </c>
      <c r="U23" s="77"/>
      <c r="V23" s="50"/>
    </row>
    <row r="24" spans="1:22" ht="11.25">
      <c r="A24" s="63"/>
      <c r="B24" s="64" t="s">
        <v>141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>
        <v>38</v>
      </c>
      <c r="S24" s="29">
        <f>SUM(C24:R24)</f>
        <v>38</v>
      </c>
      <c r="T24" s="63" t="s">
        <v>142</v>
      </c>
      <c r="U24" s="79" t="s">
        <v>117</v>
      </c>
      <c r="V24" s="50"/>
    </row>
    <row r="25" spans="1:22" ht="11.25">
      <c r="A25" s="63"/>
      <c r="B25" s="64" t="s">
        <v>143</v>
      </c>
      <c r="C25" s="65"/>
      <c r="D25" s="65"/>
      <c r="E25" s="65"/>
      <c r="F25" s="65"/>
      <c r="G25" s="65">
        <v>0.36</v>
      </c>
      <c r="H25" s="65"/>
      <c r="I25" s="65">
        <v>30.1</v>
      </c>
      <c r="J25" s="65"/>
      <c r="K25" s="65">
        <v>7.3</v>
      </c>
      <c r="L25" s="65"/>
      <c r="M25" s="65"/>
      <c r="N25" s="65"/>
      <c r="O25" s="65">
        <v>16.2</v>
      </c>
      <c r="P25" s="65"/>
      <c r="Q25" s="65">
        <v>1.3</v>
      </c>
      <c r="R25" s="65"/>
      <c r="S25" s="29">
        <f>SUM(C25:R25)</f>
        <v>55.25999999999999</v>
      </c>
      <c r="T25" s="63" t="s">
        <v>144</v>
      </c>
      <c r="U25" s="79" t="s">
        <v>145</v>
      </c>
      <c r="V25" s="50"/>
    </row>
    <row r="26" spans="1:22" ht="11.25">
      <c r="A26" s="63"/>
      <c r="B26" s="64" t="s">
        <v>146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>
        <v>10.4</v>
      </c>
      <c r="S26" s="29">
        <f>SUM(C26:R26)</f>
        <v>10.4</v>
      </c>
      <c r="T26" s="63" t="s">
        <v>147</v>
      </c>
      <c r="U26" s="79"/>
      <c r="V26" s="50"/>
    </row>
    <row r="27" spans="1:22" ht="12" thickBot="1">
      <c r="A27" s="68"/>
      <c r="B27" s="69" t="s">
        <v>148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>
        <v>1</v>
      </c>
      <c r="O27" s="70"/>
      <c r="P27" s="70"/>
      <c r="Q27" s="70"/>
      <c r="R27" s="70"/>
      <c r="S27" s="33">
        <f>SUM(C27:R27)</f>
        <v>1</v>
      </c>
      <c r="T27" s="68" t="s">
        <v>149</v>
      </c>
      <c r="U27" s="83"/>
      <c r="V27" s="50"/>
    </row>
    <row r="28" spans="1:22" ht="12" thickBot="1">
      <c r="A28" s="74"/>
      <c r="B28" s="64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13"/>
      <c r="T28" s="64"/>
      <c r="U28" s="86"/>
      <c r="V28" s="50"/>
    </row>
    <row r="29" spans="1:22" ht="11.25">
      <c r="A29" s="57" t="s">
        <v>150</v>
      </c>
      <c r="B29" s="41" t="s">
        <v>151</v>
      </c>
      <c r="C29" s="58">
        <v>80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23">
        <f aca="true" t="shared" si="1" ref="S29:S48">SUM(C29:R29)</f>
        <v>80</v>
      </c>
      <c r="T29" s="76" t="s">
        <v>120</v>
      </c>
      <c r="U29" s="61" t="s">
        <v>121</v>
      </c>
      <c r="V29" s="50"/>
    </row>
    <row r="30" spans="1:22" ht="11.25">
      <c r="A30" s="78"/>
      <c r="B30" s="64" t="s">
        <v>125</v>
      </c>
      <c r="C30" s="65"/>
      <c r="D30" s="65"/>
      <c r="E30" s="65">
        <v>600</v>
      </c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29">
        <f t="shared" si="1"/>
        <v>600</v>
      </c>
      <c r="T30" s="74" t="s">
        <v>126</v>
      </c>
      <c r="U30" s="79" t="s">
        <v>121</v>
      </c>
      <c r="V30" s="50"/>
    </row>
    <row r="31" spans="1:22" ht="11.25">
      <c r="A31" s="78"/>
      <c r="B31" s="64" t="s">
        <v>152</v>
      </c>
      <c r="C31" s="65"/>
      <c r="D31" s="65"/>
      <c r="E31" s="65"/>
      <c r="F31" s="65">
        <v>15</v>
      </c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29">
        <f t="shared" si="1"/>
        <v>15</v>
      </c>
      <c r="T31" s="74" t="s">
        <v>153</v>
      </c>
      <c r="U31" s="79" t="s">
        <v>121</v>
      </c>
      <c r="V31" s="50"/>
    </row>
    <row r="32" spans="1:22" ht="11.25">
      <c r="A32" s="78"/>
      <c r="B32" s="64" t="s">
        <v>154</v>
      </c>
      <c r="C32" s="65"/>
      <c r="D32" s="65"/>
      <c r="E32" s="65"/>
      <c r="F32" s="65"/>
      <c r="G32" s="65"/>
      <c r="H32" s="65">
        <v>511</v>
      </c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29">
        <f t="shared" si="1"/>
        <v>511</v>
      </c>
      <c r="T32" s="74" t="s">
        <v>128</v>
      </c>
      <c r="U32" s="79" t="s">
        <v>121</v>
      </c>
      <c r="V32" s="50"/>
    </row>
    <row r="33" spans="1:22" ht="11.25">
      <c r="A33" s="78"/>
      <c r="B33" s="64" t="s">
        <v>155</v>
      </c>
      <c r="C33" s="65"/>
      <c r="D33" s="65"/>
      <c r="E33" s="65"/>
      <c r="F33" s="65"/>
      <c r="G33" s="65"/>
      <c r="H33" s="65">
        <v>15</v>
      </c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29">
        <f t="shared" si="1"/>
        <v>15</v>
      </c>
      <c r="T33" s="74" t="s">
        <v>128</v>
      </c>
      <c r="U33" s="79" t="s">
        <v>121</v>
      </c>
      <c r="V33" s="50"/>
    </row>
    <row r="34" spans="1:22" ht="11.25">
      <c r="A34" s="78"/>
      <c r="B34" s="64" t="s">
        <v>156</v>
      </c>
      <c r="C34" s="65"/>
      <c r="D34" s="65"/>
      <c r="E34" s="65"/>
      <c r="F34" s="65"/>
      <c r="G34" s="65"/>
      <c r="H34" s="65">
        <v>159</v>
      </c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29">
        <f t="shared" si="1"/>
        <v>159</v>
      </c>
      <c r="T34" s="74" t="s">
        <v>157</v>
      </c>
      <c r="U34" s="79" t="s">
        <v>129</v>
      </c>
      <c r="V34" s="50"/>
    </row>
    <row r="35" spans="1:22" ht="11.25">
      <c r="A35" s="78"/>
      <c r="B35" s="64" t="s">
        <v>158</v>
      </c>
      <c r="C35" s="65"/>
      <c r="D35" s="65"/>
      <c r="E35" s="65"/>
      <c r="F35" s="65"/>
      <c r="G35" s="65"/>
      <c r="H35" s="65"/>
      <c r="I35" s="65">
        <v>6.75</v>
      </c>
      <c r="J35" s="65"/>
      <c r="K35" s="65"/>
      <c r="L35" s="65"/>
      <c r="M35" s="65"/>
      <c r="N35" s="65"/>
      <c r="O35" s="65"/>
      <c r="P35" s="65"/>
      <c r="Q35" s="65"/>
      <c r="R35" s="65"/>
      <c r="S35" s="29">
        <f t="shared" si="1"/>
        <v>6.75</v>
      </c>
      <c r="T35" s="74" t="s">
        <v>159</v>
      </c>
      <c r="U35" s="79" t="s">
        <v>121</v>
      </c>
      <c r="V35" s="50"/>
    </row>
    <row r="36" spans="1:22" ht="11.25">
      <c r="A36" s="78"/>
      <c r="B36" s="64" t="s">
        <v>160</v>
      </c>
      <c r="C36" s="65"/>
      <c r="D36" s="65"/>
      <c r="E36" s="65"/>
      <c r="F36" s="65"/>
      <c r="G36" s="65"/>
      <c r="H36" s="65"/>
      <c r="I36" s="65">
        <v>235</v>
      </c>
      <c r="J36" s="65"/>
      <c r="K36" s="65"/>
      <c r="L36" s="65"/>
      <c r="M36" s="65"/>
      <c r="N36" s="65"/>
      <c r="O36" s="65"/>
      <c r="P36" s="65"/>
      <c r="Q36" s="65"/>
      <c r="R36" s="65"/>
      <c r="S36" s="29">
        <f t="shared" si="1"/>
        <v>235</v>
      </c>
      <c r="T36" s="74" t="s">
        <v>159</v>
      </c>
      <c r="U36" s="79" t="s">
        <v>129</v>
      </c>
      <c r="V36" s="50"/>
    </row>
    <row r="37" spans="1:22" ht="11.25">
      <c r="A37" s="78"/>
      <c r="B37" s="64" t="s">
        <v>161</v>
      </c>
      <c r="C37" s="65"/>
      <c r="D37" s="65"/>
      <c r="E37" s="65"/>
      <c r="F37" s="65"/>
      <c r="G37" s="65"/>
      <c r="H37" s="65"/>
      <c r="I37" s="65"/>
      <c r="J37" s="65">
        <v>19</v>
      </c>
      <c r="K37" s="65"/>
      <c r="L37" s="65"/>
      <c r="M37" s="65"/>
      <c r="N37" s="65"/>
      <c r="O37" s="65"/>
      <c r="P37" s="65"/>
      <c r="Q37" s="65"/>
      <c r="R37" s="65"/>
      <c r="S37" s="29">
        <f t="shared" si="1"/>
        <v>19</v>
      </c>
      <c r="T37" s="74" t="s">
        <v>131</v>
      </c>
      <c r="U37" s="79" t="s">
        <v>121</v>
      </c>
      <c r="V37" s="50"/>
    </row>
    <row r="38" spans="1:22" ht="11.25">
      <c r="A38" s="78"/>
      <c r="B38" s="64" t="s">
        <v>162</v>
      </c>
      <c r="C38" s="65"/>
      <c r="D38" s="65"/>
      <c r="E38" s="65"/>
      <c r="F38" s="65"/>
      <c r="G38" s="65"/>
      <c r="H38" s="65"/>
      <c r="I38" s="65"/>
      <c r="J38" s="65">
        <v>11.8</v>
      </c>
      <c r="K38" s="65"/>
      <c r="L38" s="65"/>
      <c r="M38" s="65"/>
      <c r="N38" s="65"/>
      <c r="O38" s="65"/>
      <c r="P38" s="65"/>
      <c r="Q38" s="65"/>
      <c r="R38" s="65"/>
      <c r="S38" s="29">
        <f t="shared" si="1"/>
        <v>11.8</v>
      </c>
      <c r="T38" s="74" t="s">
        <v>131</v>
      </c>
      <c r="U38" s="79" t="s">
        <v>121</v>
      </c>
      <c r="V38" s="50"/>
    </row>
    <row r="39" spans="1:22" ht="11.25">
      <c r="A39" s="78"/>
      <c r="B39" s="64" t="s">
        <v>163</v>
      </c>
      <c r="C39" s="65"/>
      <c r="D39" s="65"/>
      <c r="E39" s="65"/>
      <c r="F39" s="65"/>
      <c r="G39" s="65"/>
      <c r="H39" s="65"/>
      <c r="I39" s="65"/>
      <c r="J39" s="65"/>
      <c r="K39" s="65">
        <v>879</v>
      </c>
      <c r="L39" s="65"/>
      <c r="M39" s="65"/>
      <c r="N39" s="65"/>
      <c r="O39" s="65"/>
      <c r="P39" s="65"/>
      <c r="Q39" s="65"/>
      <c r="R39" s="65"/>
      <c r="S39" s="29">
        <f t="shared" si="1"/>
        <v>879</v>
      </c>
      <c r="T39" s="74" t="s">
        <v>164</v>
      </c>
      <c r="U39" s="79" t="s">
        <v>121</v>
      </c>
      <c r="V39" s="50"/>
    </row>
    <row r="40" spans="1:22" ht="11.25">
      <c r="A40" s="78"/>
      <c r="B40" s="64" t="s">
        <v>165</v>
      </c>
      <c r="C40" s="65"/>
      <c r="D40" s="65"/>
      <c r="E40" s="65"/>
      <c r="F40" s="65"/>
      <c r="G40" s="65"/>
      <c r="H40" s="65"/>
      <c r="I40" s="65"/>
      <c r="J40" s="65"/>
      <c r="K40" s="65"/>
      <c r="L40" s="65">
        <v>5.9</v>
      </c>
      <c r="M40" s="65"/>
      <c r="N40" s="65"/>
      <c r="O40" s="65"/>
      <c r="P40" s="65"/>
      <c r="Q40" s="65"/>
      <c r="R40" s="65"/>
      <c r="S40" s="29">
        <f t="shared" si="1"/>
        <v>5.9</v>
      </c>
      <c r="T40" s="74" t="s">
        <v>166</v>
      </c>
      <c r="U40" s="79" t="s">
        <v>121</v>
      </c>
      <c r="V40" s="50"/>
    </row>
    <row r="41" spans="1:22" ht="11.25">
      <c r="A41" s="78"/>
      <c r="B41" s="64" t="s">
        <v>167</v>
      </c>
      <c r="C41" s="65"/>
      <c r="D41" s="65"/>
      <c r="E41" s="65"/>
      <c r="F41" s="65"/>
      <c r="G41" s="65"/>
      <c r="H41" s="65"/>
      <c r="I41" s="65"/>
      <c r="J41" s="65"/>
      <c r="K41" s="65"/>
      <c r="L41" s="65">
        <v>1</v>
      </c>
      <c r="M41" s="65"/>
      <c r="N41" s="65"/>
      <c r="O41" s="65"/>
      <c r="P41" s="65"/>
      <c r="Q41" s="65"/>
      <c r="R41" s="65"/>
      <c r="S41" s="29">
        <f t="shared" si="1"/>
        <v>1</v>
      </c>
      <c r="T41" s="74" t="s">
        <v>166</v>
      </c>
      <c r="U41" s="79" t="s">
        <v>121</v>
      </c>
      <c r="V41" s="50"/>
    </row>
    <row r="42" spans="1:22" ht="11.25">
      <c r="A42" s="63"/>
      <c r="B42" s="64" t="s">
        <v>168</v>
      </c>
      <c r="C42" s="65"/>
      <c r="D42" s="65"/>
      <c r="E42" s="65"/>
      <c r="F42" s="65"/>
      <c r="G42" s="65"/>
      <c r="H42" s="87"/>
      <c r="I42" s="87"/>
      <c r="J42" s="87"/>
      <c r="K42" s="87"/>
      <c r="L42" s="88"/>
      <c r="M42" s="65">
        <v>20</v>
      </c>
      <c r="N42" s="80"/>
      <c r="O42" s="65"/>
      <c r="P42" s="65"/>
      <c r="Q42" s="65"/>
      <c r="R42" s="65"/>
      <c r="S42" s="29">
        <f t="shared" si="1"/>
        <v>20</v>
      </c>
      <c r="T42" s="74" t="s">
        <v>133</v>
      </c>
      <c r="U42" s="79" t="s">
        <v>121</v>
      </c>
      <c r="V42" s="50"/>
    </row>
    <row r="43" spans="1:22" ht="11.25">
      <c r="A43" s="63"/>
      <c r="B43" s="64" t="s">
        <v>169</v>
      </c>
      <c r="C43" s="65"/>
      <c r="D43" s="65"/>
      <c r="E43" s="65"/>
      <c r="F43" s="65"/>
      <c r="G43" s="65"/>
      <c r="H43" s="87"/>
      <c r="I43" s="87"/>
      <c r="J43" s="87"/>
      <c r="K43" s="87"/>
      <c r="L43" s="88"/>
      <c r="M43" s="65">
        <v>54</v>
      </c>
      <c r="N43" s="80"/>
      <c r="O43" s="65"/>
      <c r="P43" s="65"/>
      <c r="Q43" s="65"/>
      <c r="R43" s="65"/>
      <c r="S43" s="29">
        <f t="shared" si="1"/>
        <v>54</v>
      </c>
      <c r="T43" s="74" t="s">
        <v>133</v>
      </c>
      <c r="U43" s="79" t="s">
        <v>121</v>
      </c>
      <c r="V43" s="50"/>
    </row>
    <row r="44" spans="1:22" ht="11.25">
      <c r="A44" s="63"/>
      <c r="B44" s="64" t="s">
        <v>170</v>
      </c>
      <c r="C44" s="65"/>
      <c r="D44" s="65"/>
      <c r="E44" s="65"/>
      <c r="F44" s="65"/>
      <c r="G44" s="65"/>
      <c r="H44" s="87"/>
      <c r="I44" s="87"/>
      <c r="J44" s="87"/>
      <c r="K44" s="87"/>
      <c r="L44" s="88"/>
      <c r="M44" s="65">
        <v>1650</v>
      </c>
      <c r="N44" s="80"/>
      <c r="O44" s="65"/>
      <c r="P44" s="65"/>
      <c r="Q44" s="65"/>
      <c r="R44" s="65"/>
      <c r="S44" s="29">
        <f t="shared" si="1"/>
        <v>1650</v>
      </c>
      <c r="T44" s="74" t="s">
        <v>171</v>
      </c>
      <c r="U44" s="63" t="s">
        <v>172</v>
      </c>
      <c r="V44" s="50"/>
    </row>
    <row r="45" spans="1:22" ht="11.25">
      <c r="A45" s="78"/>
      <c r="B45" s="64" t="s">
        <v>173</v>
      </c>
      <c r="C45" s="65"/>
      <c r="D45" s="65"/>
      <c r="E45" s="65"/>
      <c r="F45" s="65"/>
      <c r="G45" s="65"/>
      <c r="H45" s="87"/>
      <c r="I45" s="87"/>
      <c r="J45" s="87"/>
      <c r="K45" s="87"/>
      <c r="L45" s="88"/>
      <c r="M45" s="65">
        <v>285</v>
      </c>
      <c r="N45" s="80"/>
      <c r="O45" s="65"/>
      <c r="P45" s="65"/>
      <c r="Q45" s="65"/>
      <c r="R45" s="65"/>
      <c r="S45" s="29">
        <f t="shared" si="1"/>
        <v>285</v>
      </c>
      <c r="T45" s="74" t="s">
        <v>174</v>
      </c>
      <c r="U45" s="79" t="s">
        <v>129</v>
      </c>
      <c r="V45" s="50"/>
    </row>
    <row r="46" spans="1:22" ht="11.25">
      <c r="A46" s="63"/>
      <c r="B46" s="64" t="s">
        <v>175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>
        <v>1</v>
      </c>
      <c r="O46" s="65"/>
      <c r="P46" s="65"/>
      <c r="Q46" s="65"/>
      <c r="R46" s="65"/>
      <c r="S46" s="29">
        <f t="shared" si="1"/>
        <v>1</v>
      </c>
      <c r="T46" s="74" t="s">
        <v>149</v>
      </c>
      <c r="U46" s="79" t="s">
        <v>121</v>
      </c>
      <c r="V46" s="50"/>
    </row>
    <row r="47" spans="1:22" ht="11.25">
      <c r="A47" s="78"/>
      <c r="B47" s="64" t="s">
        <v>176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>
        <v>170</v>
      </c>
      <c r="Q47" s="65"/>
      <c r="R47" s="65"/>
      <c r="S47" s="29">
        <f t="shared" si="1"/>
        <v>170</v>
      </c>
      <c r="T47" s="74" t="s">
        <v>135</v>
      </c>
      <c r="U47" s="79" t="s">
        <v>129</v>
      </c>
      <c r="V47" s="50"/>
    </row>
    <row r="48" spans="1:22" ht="12" thickBot="1">
      <c r="A48" s="68"/>
      <c r="B48" s="69" t="s">
        <v>177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>
        <v>1400</v>
      </c>
      <c r="R48" s="70"/>
      <c r="S48" s="33">
        <f t="shared" si="1"/>
        <v>1400</v>
      </c>
      <c r="T48" s="82" t="s">
        <v>137</v>
      </c>
      <c r="U48" s="68" t="s">
        <v>121</v>
      </c>
      <c r="V48" s="50"/>
    </row>
    <row r="49" spans="1:22" ht="12" thickBot="1">
      <c r="A49" s="74"/>
      <c r="B49" s="6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13"/>
      <c r="T49" s="64"/>
      <c r="U49" s="86"/>
      <c r="V49" s="50"/>
    </row>
    <row r="50" spans="1:22" s="45" customFormat="1" ht="16.5" thickBot="1">
      <c r="A50" s="44" t="s">
        <v>178</v>
      </c>
      <c r="C50" s="46" t="s">
        <v>79</v>
      </c>
      <c r="D50" s="46" t="s">
        <v>80</v>
      </c>
      <c r="E50" s="46" t="s">
        <v>81</v>
      </c>
      <c r="F50" s="46" t="s">
        <v>82</v>
      </c>
      <c r="G50" s="46" t="s">
        <v>83</v>
      </c>
      <c r="H50" s="46" t="s">
        <v>84</v>
      </c>
      <c r="I50" s="46" t="s">
        <v>85</v>
      </c>
      <c r="J50" s="46" t="s">
        <v>86</v>
      </c>
      <c r="K50" s="46" t="s">
        <v>87</v>
      </c>
      <c r="L50" s="46" t="s">
        <v>88</v>
      </c>
      <c r="M50" s="46" t="s">
        <v>89</v>
      </c>
      <c r="N50" s="46" t="s">
        <v>90</v>
      </c>
      <c r="O50" s="46" t="s">
        <v>91</v>
      </c>
      <c r="P50" s="46" t="s">
        <v>92</v>
      </c>
      <c r="Q50" s="46" t="s">
        <v>29</v>
      </c>
      <c r="R50" s="46" t="s">
        <v>93</v>
      </c>
      <c r="S50" s="47" t="s">
        <v>2</v>
      </c>
      <c r="T50" s="48" t="s">
        <v>99</v>
      </c>
      <c r="U50" s="49" t="s">
        <v>100</v>
      </c>
      <c r="V50" s="50"/>
    </row>
    <row r="51" spans="1:22" s="42" customFormat="1" ht="16.5" thickBot="1">
      <c r="A51" s="52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4"/>
      <c r="T51" s="55"/>
      <c r="U51" s="56"/>
      <c r="V51" s="50"/>
    </row>
    <row r="52" spans="1:22" ht="11.25">
      <c r="A52" s="57" t="s">
        <v>101</v>
      </c>
      <c r="B52" s="89" t="s">
        <v>179</v>
      </c>
      <c r="C52" s="90">
        <v>0</v>
      </c>
      <c r="D52" s="58">
        <v>0</v>
      </c>
      <c r="E52" s="58">
        <v>3.9</v>
      </c>
      <c r="F52" s="58">
        <v>7.4</v>
      </c>
      <c r="G52" s="58">
        <v>393.3</v>
      </c>
      <c r="H52" s="58">
        <v>135.4</v>
      </c>
      <c r="I52" s="58">
        <v>1.1</v>
      </c>
      <c r="J52" s="58">
        <v>0</v>
      </c>
      <c r="K52" s="58">
        <v>115.3</v>
      </c>
      <c r="L52" s="58">
        <v>0</v>
      </c>
      <c r="M52" s="58">
        <v>23.5</v>
      </c>
      <c r="N52" s="58">
        <v>0</v>
      </c>
      <c r="O52" s="58">
        <v>26.6</v>
      </c>
      <c r="P52" s="58">
        <v>5.3</v>
      </c>
      <c r="Q52" s="58">
        <v>25.3</v>
      </c>
      <c r="R52" s="59"/>
      <c r="S52" s="60">
        <f>SUM(C52:R52)</f>
        <v>737.0999999999999</v>
      </c>
      <c r="T52" s="89" t="s">
        <v>108</v>
      </c>
      <c r="U52" s="91" t="s">
        <v>180</v>
      </c>
      <c r="V52" s="50"/>
    </row>
    <row r="53" spans="1:22" ht="12" thickBot="1">
      <c r="A53" s="68"/>
      <c r="B53" s="92" t="s">
        <v>181</v>
      </c>
      <c r="C53" s="93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1">
        <v>252</v>
      </c>
      <c r="S53" s="72">
        <f>SUM(C53:R53)</f>
        <v>252</v>
      </c>
      <c r="T53" s="92" t="s">
        <v>182</v>
      </c>
      <c r="U53" s="92" t="s">
        <v>183</v>
      </c>
      <c r="V53" s="50"/>
    </row>
    <row r="54" spans="1:22" ht="12" thickBot="1">
      <c r="A54" s="74"/>
      <c r="B54" s="64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13"/>
      <c r="T54" s="64"/>
      <c r="U54" s="86"/>
      <c r="V54" s="50"/>
    </row>
    <row r="55" spans="1:22" s="51" customFormat="1" ht="16.5" thickBot="1">
      <c r="A55" s="44" t="s">
        <v>184</v>
      </c>
      <c r="B55" s="45"/>
      <c r="C55" s="46" t="s">
        <v>79</v>
      </c>
      <c r="D55" s="46" t="s">
        <v>80</v>
      </c>
      <c r="E55" s="46" t="s">
        <v>81</v>
      </c>
      <c r="F55" s="46" t="s">
        <v>82</v>
      </c>
      <c r="G55" s="46" t="s">
        <v>83</v>
      </c>
      <c r="H55" s="46" t="s">
        <v>84</v>
      </c>
      <c r="I55" s="46" t="s">
        <v>85</v>
      </c>
      <c r="J55" s="46" t="s">
        <v>86</v>
      </c>
      <c r="K55" s="46" t="s">
        <v>87</v>
      </c>
      <c r="L55" s="46" t="s">
        <v>88</v>
      </c>
      <c r="M55" s="46" t="s">
        <v>89</v>
      </c>
      <c r="N55" s="46" t="s">
        <v>90</v>
      </c>
      <c r="O55" s="46" t="s">
        <v>91</v>
      </c>
      <c r="P55" s="46" t="s">
        <v>92</v>
      </c>
      <c r="Q55" s="46" t="s">
        <v>29</v>
      </c>
      <c r="R55" s="46" t="s">
        <v>93</v>
      </c>
      <c r="S55" s="47" t="s">
        <v>2</v>
      </c>
      <c r="T55" s="48" t="s">
        <v>99</v>
      </c>
      <c r="U55" s="49" t="s">
        <v>100</v>
      </c>
      <c r="V55" s="50"/>
    </row>
    <row r="56" spans="1:22" s="85" customFormat="1" ht="16.5" thickBot="1">
      <c r="A56" s="52"/>
      <c r="B56" s="42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4"/>
      <c r="T56" s="55"/>
      <c r="U56" s="56"/>
      <c r="V56" s="50"/>
    </row>
    <row r="57" spans="1:22" ht="11.25">
      <c r="A57" s="57" t="s">
        <v>101</v>
      </c>
      <c r="B57" s="41" t="s">
        <v>179</v>
      </c>
      <c r="C57" s="90" t="s">
        <v>107</v>
      </c>
      <c r="D57" s="58" t="s">
        <v>107</v>
      </c>
      <c r="E57" s="58">
        <v>19.9</v>
      </c>
      <c r="F57" s="58">
        <v>8.9</v>
      </c>
      <c r="G57" s="58">
        <v>19.3</v>
      </c>
      <c r="H57" s="58">
        <v>75.4</v>
      </c>
      <c r="I57" s="58">
        <v>2.9</v>
      </c>
      <c r="J57" s="58" t="s">
        <v>107</v>
      </c>
      <c r="K57" s="58">
        <v>40.7</v>
      </c>
      <c r="L57" s="58" t="s">
        <v>107</v>
      </c>
      <c r="M57" s="58">
        <v>49.4</v>
      </c>
      <c r="N57" s="58">
        <v>0.4</v>
      </c>
      <c r="O57" s="58">
        <v>16.9</v>
      </c>
      <c r="P57" s="58">
        <v>28.1</v>
      </c>
      <c r="Q57" s="58">
        <v>10.5</v>
      </c>
      <c r="R57" s="59"/>
      <c r="S57" s="60">
        <f aca="true" t="shared" si="2" ref="S57:S73">SUM(C57:R57)</f>
        <v>272.40000000000003</v>
      </c>
      <c r="T57" s="76" t="s">
        <v>108</v>
      </c>
      <c r="U57" s="61"/>
      <c r="V57" s="50"/>
    </row>
    <row r="58" spans="1:22" ht="11.25">
      <c r="A58" s="63"/>
      <c r="B58" s="64" t="s">
        <v>185</v>
      </c>
      <c r="C58" s="94">
        <v>5.8</v>
      </c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6"/>
      <c r="S58" s="67">
        <f t="shared" si="2"/>
        <v>5.8</v>
      </c>
      <c r="T58" s="74" t="s">
        <v>186</v>
      </c>
      <c r="U58" s="79"/>
      <c r="V58" s="50"/>
    </row>
    <row r="59" spans="1:22" ht="11.25">
      <c r="A59" s="63"/>
      <c r="B59" s="64" t="s">
        <v>187</v>
      </c>
      <c r="C59" s="94"/>
      <c r="D59" s="65"/>
      <c r="E59" s="65">
        <v>27</v>
      </c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6"/>
      <c r="S59" s="67">
        <f t="shared" si="2"/>
        <v>27</v>
      </c>
      <c r="T59" s="74" t="s">
        <v>188</v>
      </c>
      <c r="U59" s="79"/>
      <c r="V59" s="50"/>
    </row>
    <row r="60" spans="1:22" ht="11.25">
      <c r="A60" s="63"/>
      <c r="B60" s="64" t="s">
        <v>189</v>
      </c>
      <c r="C60" s="94"/>
      <c r="D60" s="65"/>
      <c r="E60" s="65"/>
      <c r="F60" s="65"/>
      <c r="G60" s="65">
        <v>1</v>
      </c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6"/>
      <c r="S60" s="67">
        <f t="shared" si="2"/>
        <v>1</v>
      </c>
      <c r="T60" s="74" t="s">
        <v>190</v>
      </c>
      <c r="U60" s="79"/>
      <c r="V60" s="50"/>
    </row>
    <row r="61" spans="1:22" ht="11.25">
      <c r="A61" s="63"/>
      <c r="B61" s="64" t="s">
        <v>191</v>
      </c>
      <c r="C61" s="94"/>
      <c r="D61" s="65"/>
      <c r="E61" s="65"/>
      <c r="F61" s="65"/>
      <c r="G61" s="65">
        <v>15</v>
      </c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6"/>
      <c r="S61" s="67">
        <f t="shared" si="2"/>
        <v>15</v>
      </c>
      <c r="T61" s="74" t="s">
        <v>192</v>
      </c>
      <c r="U61" s="79"/>
      <c r="V61" s="50"/>
    </row>
    <row r="62" spans="1:22" ht="11.25">
      <c r="A62" s="63"/>
      <c r="B62" s="64" t="s">
        <v>193</v>
      </c>
      <c r="C62" s="94"/>
      <c r="D62" s="65"/>
      <c r="E62" s="65"/>
      <c r="F62" s="65"/>
      <c r="G62" s="65">
        <v>10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6"/>
      <c r="S62" s="67">
        <f t="shared" si="2"/>
        <v>10</v>
      </c>
      <c r="T62" s="74" t="s">
        <v>190</v>
      </c>
      <c r="U62" s="79"/>
      <c r="V62" s="50"/>
    </row>
    <row r="63" spans="1:22" ht="11.25">
      <c r="A63" s="63"/>
      <c r="B63" s="64" t="s">
        <v>194</v>
      </c>
      <c r="C63" s="94"/>
      <c r="D63" s="65"/>
      <c r="E63" s="65"/>
      <c r="F63" s="65"/>
      <c r="G63" s="65"/>
      <c r="H63" s="65">
        <v>17.2</v>
      </c>
      <c r="I63" s="65"/>
      <c r="J63" s="65"/>
      <c r="K63" s="65"/>
      <c r="L63" s="65"/>
      <c r="M63" s="65"/>
      <c r="N63" s="65"/>
      <c r="O63" s="65"/>
      <c r="P63" s="65"/>
      <c r="Q63" s="65"/>
      <c r="R63" s="66"/>
      <c r="S63" s="67">
        <f t="shared" si="2"/>
        <v>17.2</v>
      </c>
      <c r="T63" s="74" t="s">
        <v>195</v>
      </c>
      <c r="U63" s="79"/>
      <c r="V63" s="50"/>
    </row>
    <row r="64" spans="1:22" ht="11.25">
      <c r="A64" s="63"/>
      <c r="B64" s="64" t="s">
        <v>196</v>
      </c>
      <c r="C64" s="94"/>
      <c r="D64" s="65"/>
      <c r="E64" s="65"/>
      <c r="F64" s="65"/>
      <c r="G64" s="65"/>
      <c r="H64" s="65"/>
      <c r="I64" s="65"/>
      <c r="J64" s="65"/>
      <c r="K64" s="65"/>
      <c r="L64" s="65">
        <v>7.4</v>
      </c>
      <c r="M64" s="65"/>
      <c r="N64" s="65"/>
      <c r="O64" s="65"/>
      <c r="P64" s="65"/>
      <c r="Q64" s="65"/>
      <c r="R64" s="66"/>
      <c r="S64" s="67">
        <f t="shared" si="2"/>
        <v>7.4</v>
      </c>
      <c r="T64" s="74" t="s">
        <v>166</v>
      </c>
      <c r="U64" s="79"/>
      <c r="V64" s="50"/>
    </row>
    <row r="65" spans="1:22" ht="11.25">
      <c r="A65" s="63"/>
      <c r="B65" s="64" t="s">
        <v>197</v>
      </c>
      <c r="C65" s="94"/>
      <c r="D65" s="65"/>
      <c r="E65" s="65"/>
      <c r="F65" s="65"/>
      <c r="G65" s="65"/>
      <c r="H65" s="65"/>
      <c r="I65" s="65"/>
      <c r="J65" s="65"/>
      <c r="K65" s="65"/>
      <c r="L65" s="65"/>
      <c r="M65" s="65">
        <v>11</v>
      </c>
      <c r="N65" s="65"/>
      <c r="O65" s="65"/>
      <c r="P65" s="65"/>
      <c r="Q65" s="65"/>
      <c r="R65" s="66"/>
      <c r="S65" s="67">
        <f t="shared" si="2"/>
        <v>11</v>
      </c>
      <c r="T65" s="74" t="s">
        <v>198</v>
      </c>
      <c r="U65" s="79"/>
      <c r="V65" s="50"/>
    </row>
    <row r="66" spans="1:22" ht="11.25">
      <c r="A66" s="63"/>
      <c r="B66" s="64" t="s">
        <v>199</v>
      </c>
      <c r="C66" s="94"/>
      <c r="D66" s="65"/>
      <c r="E66" s="65"/>
      <c r="F66" s="65"/>
      <c r="G66" s="65"/>
      <c r="H66" s="65"/>
      <c r="I66" s="65"/>
      <c r="J66" s="65"/>
      <c r="K66" s="65"/>
      <c r="L66" s="65"/>
      <c r="M66" s="65">
        <v>27</v>
      </c>
      <c r="N66" s="65"/>
      <c r="O66" s="65"/>
      <c r="P66" s="65"/>
      <c r="Q66" s="65"/>
      <c r="R66" s="66"/>
      <c r="S66" s="67">
        <f t="shared" si="2"/>
        <v>27</v>
      </c>
      <c r="T66" s="74" t="s">
        <v>198</v>
      </c>
      <c r="U66" s="79"/>
      <c r="V66" s="50"/>
    </row>
    <row r="67" spans="1:22" ht="11.25">
      <c r="A67" s="63"/>
      <c r="B67" s="64" t="s">
        <v>200</v>
      </c>
      <c r="C67" s="94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>
        <v>18</v>
      </c>
      <c r="O67" s="65"/>
      <c r="P67" s="65"/>
      <c r="Q67" s="65"/>
      <c r="R67" s="66"/>
      <c r="S67" s="67">
        <f t="shared" si="2"/>
        <v>18</v>
      </c>
      <c r="T67" s="74" t="s">
        <v>149</v>
      </c>
      <c r="U67" s="79"/>
      <c r="V67" s="50"/>
    </row>
    <row r="68" spans="1:22" ht="11.25">
      <c r="A68" s="63"/>
      <c r="B68" s="64" t="s">
        <v>201</v>
      </c>
      <c r="C68" s="94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>
        <v>32</v>
      </c>
      <c r="P68" s="65"/>
      <c r="Q68" s="65"/>
      <c r="R68" s="66"/>
      <c r="S68" s="67">
        <f t="shared" si="2"/>
        <v>32</v>
      </c>
      <c r="T68" s="74" t="s">
        <v>202</v>
      </c>
      <c r="U68" s="79"/>
      <c r="V68" s="50"/>
    </row>
    <row r="69" spans="1:22" ht="11.25">
      <c r="A69" s="63"/>
      <c r="B69" s="64" t="s">
        <v>203</v>
      </c>
      <c r="C69" s="94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>
        <v>21</v>
      </c>
      <c r="Q69" s="65"/>
      <c r="R69" s="66"/>
      <c r="S69" s="67">
        <f t="shared" si="2"/>
        <v>21</v>
      </c>
      <c r="T69" s="74" t="s">
        <v>204</v>
      </c>
      <c r="U69" s="79"/>
      <c r="V69" s="50"/>
    </row>
    <row r="70" spans="1:22" ht="11.25">
      <c r="A70" s="63"/>
      <c r="B70" s="64" t="s">
        <v>205</v>
      </c>
      <c r="C70" s="94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>
        <v>2.3</v>
      </c>
      <c r="Q70" s="65"/>
      <c r="R70" s="66"/>
      <c r="S70" s="67">
        <f t="shared" si="2"/>
        <v>2.3</v>
      </c>
      <c r="T70" s="74" t="s">
        <v>204</v>
      </c>
      <c r="U70" s="79"/>
      <c r="V70" s="50"/>
    </row>
    <row r="71" spans="1:22" s="97" customFormat="1" ht="11.25">
      <c r="A71" s="95"/>
      <c r="B71" s="12" t="s">
        <v>206</v>
      </c>
      <c r="C71" s="27">
        <v>0.64</v>
      </c>
      <c r="D71" s="28">
        <v>0.27</v>
      </c>
      <c r="E71" s="28">
        <v>0</v>
      </c>
      <c r="F71" s="28">
        <v>0.97</v>
      </c>
      <c r="G71" s="28">
        <v>2.76</v>
      </c>
      <c r="H71" s="28">
        <v>1.67</v>
      </c>
      <c r="I71" s="28">
        <v>5.36</v>
      </c>
      <c r="J71" s="28">
        <v>0</v>
      </c>
      <c r="K71" s="28">
        <v>20.38</v>
      </c>
      <c r="L71" s="28">
        <v>0</v>
      </c>
      <c r="M71" s="28">
        <v>0.03</v>
      </c>
      <c r="N71" s="28">
        <v>4.12</v>
      </c>
      <c r="O71" s="28">
        <v>10.69</v>
      </c>
      <c r="P71" s="28">
        <v>0</v>
      </c>
      <c r="Q71" s="28">
        <v>3.76</v>
      </c>
      <c r="R71" s="29"/>
      <c r="S71" s="67">
        <f t="shared" si="2"/>
        <v>50.64999999999999</v>
      </c>
      <c r="T71" s="74" t="s">
        <v>207</v>
      </c>
      <c r="U71" s="79" t="s">
        <v>208</v>
      </c>
      <c r="V71" s="96"/>
    </row>
    <row r="72" spans="1:22" ht="11.25">
      <c r="A72" s="63"/>
      <c r="B72" s="64" t="s">
        <v>209</v>
      </c>
      <c r="C72" s="94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6">
        <v>98</v>
      </c>
      <c r="S72" s="67">
        <f t="shared" si="2"/>
        <v>98</v>
      </c>
      <c r="T72" s="74" t="s">
        <v>116</v>
      </c>
      <c r="U72" s="79" t="s">
        <v>210</v>
      </c>
      <c r="V72" s="50"/>
    </row>
    <row r="73" spans="1:22" ht="12" thickBot="1">
      <c r="A73" s="68"/>
      <c r="B73" s="69" t="s">
        <v>211</v>
      </c>
      <c r="C73" s="93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1">
        <v>15</v>
      </c>
      <c r="S73" s="72">
        <f t="shared" si="2"/>
        <v>15</v>
      </c>
      <c r="T73" s="82" t="s">
        <v>207</v>
      </c>
      <c r="U73" s="83" t="s">
        <v>212</v>
      </c>
      <c r="V73" s="50"/>
    </row>
    <row r="74" spans="1:22" ht="11.25">
      <c r="A74" s="74"/>
      <c r="B74" s="64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13"/>
      <c r="T74" s="64"/>
      <c r="U74" s="50"/>
      <c r="V74" s="50"/>
    </row>
    <row r="75" spans="1:22" ht="12" thickBot="1">
      <c r="A75" s="74"/>
      <c r="B75" s="64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13"/>
      <c r="T75" s="64"/>
      <c r="U75" s="50"/>
      <c r="V75" s="50"/>
    </row>
    <row r="76" spans="1:22" s="41" customFormat="1" ht="11.25">
      <c r="A76" s="57" t="s">
        <v>150</v>
      </c>
      <c r="B76" s="61" t="s">
        <v>213</v>
      </c>
      <c r="C76" s="90">
        <v>122</v>
      </c>
      <c r="D76" s="58">
        <v>27</v>
      </c>
      <c r="E76" s="58">
        <v>273</v>
      </c>
      <c r="F76" s="58">
        <v>38</v>
      </c>
      <c r="G76" s="58">
        <v>112</v>
      </c>
      <c r="H76" s="58">
        <v>1047</v>
      </c>
      <c r="I76" s="58">
        <v>29</v>
      </c>
      <c r="J76" s="58">
        <v>5</v>
      </c>
      <c r="K76" s="58">
        <v>1067</v>
      </c>
      <c r="L76" s="58">
        <v>6</v>
      </c>
      <c r="M76" s="58">
        <v>59</v>
      </c>
      <c r="N76" s="58">
        <v>18</v>
      </c>
      <c r="O76" s="58">
        <v>323</v>
      </c>
      <c r="P76" s="58">
        <v>100</v>
      </c>
      <c r="Q76" s="58">
        <v>96</v>
      </c>
      <c r="R76" s="59"/>
      <c r="S76" s="60">
        <f aca="true" t="shared" si="3" ref="S76:S86">SUM(C76:R76)</f>
        <v>3322</v>
      </c>
      <c r="T76" s="76" t="s">
        <v>214</v>
      </c>
      <c r="U76" s="77" t="s">
        <v>215</v>
      </c>
      <c r="V76" s="50"/>
    </row>
    <row r="77" spans="1:22" s="64" customFormat="1" ht="11.25">
      <c r="A77" s="63"/>
      <c r="B77" s="63" t="s">
        <v>216</v>
      </c>
      <c r="C77" s="94">
        <v>13.7</v>
      </c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6"/>
      <c r="S77" s="67">
        <f t="shared" si="3"/>
        <v>13.7</v>
      </c>
      <c r="T77" s="74" t="s">
        <v>186</v>
      </c>
      <c r="U77" s="79" t="s">
        <v>121</v>
      </c>
      <c r="V77" s="50"/>
    </row>
    <row r="78" spans="1:22" s="64" customFormat="1" ht="11.25">
      <c r="A78" s="63"/>
      <c r="B78" s="63" t="s">
        <v>217</v>
      </c>
      <c r="C78" s="94">
        <v>20</v>
      </c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6"/>
      <c r="S78" s="67">
        <f t="shared" si="3"/>
        <v>20</v>
      </c>
      <c r="T78" s="74" t="s">
        <v>186</v>
      </c>
      <c r="U78" s="79" t="s">
        <v>121</v>
      </c>
      <c r="V78" s="50"/>
    </row>
    <row r="79" spans="1:22" s="64" customFormat="1" ht="11.25">
      <c r="A79" s="63"/>
      <c r="B79" s="63" t="s">
        <v>218</v>
      </c>
      <c r="C79" s="94"/>
      <c r="D79" s="65"/>
      <c r="E79" s="65">
        <v>126</v>
      </c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6"/>
      <c r="S79" s="67">
        <f t="shared" si="3"/>
        <v>126</v>
      </c>
      <c r="T79" s="74" t="s">
        <v>188</v>
      </c>
      <c r="U79" s="79" t="s">
        <v>121</v>
      </c>
      <c r="V79" s="50"/>
    </row>
    <row r="80" spans="1:22" s="64" customFormat="1" ht="11.25">
      <c r="A80" s="63"/>
      <c r="B80" s="63" t="s">
        <v>219</v>
      </c>
      <c r="C80" s="94"/>
      <c r="D80" s="65"/>
      <c r="E80" s="65"/>
      <c r="F80" s="65">
        <v>144</v>
      </c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6"/>
      <c r="S80" s="67">
        <f t="shared" si="3"/>
        <v>144</v>
      </c>
      <c r="T80" s="74" t="s">
        <v>220</v>
      </c>
      <c r="U80" s="79" t="s">
        <v>121</v>
      </c>
      <c r="V80" s="50"/>
    </row>
    <row r="81" spans="1:22" s="64" customFormat="1" ht="11.25">
      <c r="A81" s="63"/>
      <c r="B81" s="63" t="s">
        <v>221</v>
      </c>
      <c r="C81" s="94"/>
      <c r="D81" s="65"/>
      <c r="E81" s="65"/>
      <c r="F81" s="65"/>
      <c r="G81" s="65">
        <v>36</v>
      </c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6"/>
      <c r="S81" s="67">
        <f t="shared" si="3"/>
        <v>36</v>
      </c>
      <c r="T81" s="74" t="s">
        <v>192</v>
      </c>
      <c r="U81" s="79" t="s">
        <v>121</v>
      </c>
      <c r="V81" s="50"/>
    </row>
    <row r="82" spans="1:22" s="64" customFormat="1" ht="11.25">
      <c r="A82" s="63"/>
      <c r="B82" s="63" t="s">
        <v>222</v>
      </c>
      <c r="C82" s="94"/>
      <c r="D82" s="65"/>
      <c r="E82" s="65"/>
      <c r="F82" s="65"/>
      <c r="G82" s="65">
        <v>230</v>
      </c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6"/>
      <c r="S82" s="67">
        <f t="shared" si="3"/>
        <v>230</v>
      </c>
      <c r="T82" s="74" t="s">
        <v>192</v>
      </c>
      <c r="U82" s="79" t="s">
        <v>121</v>
      </c>
      <c r="V82" s="50"/>
    </row>
    <row r="83" spans="1:22" s="64" customFormat="1" ht="11.25">
      <c r="A83" s="63"/>
      <c r="B83" s="63" t="s">
        <v>223</v>
      </c>
      <c r="C83" s="94"/>
      <c r="D83" s="65"/>
      <c r="E83" s="65"/>
      <c r="F83" s="65"/>
      <c r="G83" s="65"/>
      <c r="H83" s="65"/>
      <c r="I83" s="65"/>
      <c r="J83" s="65"/>
      <c r="K83" s="65">
        <v>50</v>
      </c>
      <c r="L83" s="65"/>
      <c r="M83" s="65"/>
      <c r="N83" s="65"/>
      <c r="O83" s="65"/>
      <c r="P83" s="65"/>
      <c r="Q83" s="65"/>
      <c r="R83" s="66"/>
      <c r="S83" s="67">
        <f t="shared" si="3"/>
        <v>50</v>
      </c>
      <c r="T83" s="74" t="s">
        <v>224</v>
      </c>
      <c r="U83" s="79" t="s">
        <v>121</v>
      </c>
      <c r="V83" s="50"/>
    </row>
    <row r="84" spans="1:22" s="64" customFormat="1" ht="11.25">
      <c r="A84" s="63"/>
      <c r="B84" s="63" t="s">
        <v>225</v>
      </c>
      <c r="C84" s="94"/>
      <c r="D84" s="65"/>
      <c r="E84" s="65"/>
      <c r="F84" s="65"/>
      <c r="G84" s="65"/>
      <c r="H84" s="65"/>
      <c r="I84" s="65"/>
      <c r="J84" s="65"/>
      <c r="K84" s="65"/>
      <c r="L84" s="65"/>
      <c r="M84" s="65">
        <v>7</v>
      </c>
      <c r="N84" s="65"/>
      <c r="O84" s="65"/>
      <c r="P84" s="65"/>
      <c r="Q84" s="65"/>
      <c r="R84" s="66"/>
      <c r="S84" s="67">
        <f t="shared" si="3"/>
        <v>7</v>
      </c>
      <c r="T84" s="74" t="s">
        <v>198</v>
      </c>
      <c r="U84" s="79" t="s">
        <v>226</v>
      </c>
      <c r="V84" s="50"/>
    </row>
    <row r="85" spans="1:22" s="64" customFormat="1" ht="11.25">
      <c r="A85" s="63"/>
      <c r="B85" s="63" t="s">
        <v>227</v>
      </c>
      <c r="C85" s="94"/>
      <c r="D85" s="65"/>
      <c r="E85" s="65"/>
      <c r="F85" s="65"/>
      <c r="G85" s="65"/>
      <c r="H85" s="65"/>
      <c r="I85" s="65"/>
      <c r="J85" s="65"/>
      <c r="K85" s="65"/>
      <c r="L85" s="65"/>
      <c r="M85" s="65">
        <v>6</v>
      </c>
      <c r="N85" s="65"/>
      <c r="O85" s="65"/>
      <c r="P85" s="65"/>
      <c r="Q85" s="65"/>
      <c r="R85" s="66"/>
      <c r="S85" s="67">
        <f t="shared" si="3"/>
        <v>6</v>
      </c>
      <c r="T85" s="74" t="s">
        <v>228</v>
      </c>
      <c r="U85" s="79" t="s">
        <v>121</v>
      </c>
      <c r="V85" s="50"/>
    </row>
    <row r="86" spans="1:22" s="69" customFormat="1" ht="12" thickBot="1">
      <c r="A86" s="68"/>
      <c r="B86" s="68" t="s">
        <v>229</v>
      </c>
      <c r="C86" s="93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>
        <v>91</v>
      </c>
      <c r="Q86" s="70"/>
      <c r="R86" s="71"/>
      <c r="S86" s="72">
        <f t="shared" si="3"/>
        <v>91</v>
      </c>
      <c r="T86" s="82" t="s">
        <v>204</v>
      </c>
      <c r="U86" s="83" t="s">
        <v>121</v>
      </c>
      <c r="V86" s="50"/>
    </row>
    <row r="87" spans="1:22" ht="12" thickBot="1">
      <c r="A87" s="74"/>
      <c r="B87" s="64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13"/>
      <c r="T87" s="64"/>
      <c r="U87" s="86"/>
      <c r="V87" s="50"/>
    </row>
    <row r="88" spans="1:22" s="51" customFormat="1" ht="16.5" thickBot="1">
      <c r="A88" s="44" t="s">
        <v>230</v>
      </c>
      <c r="B88" s="45"/>
      <c r="C88" s="46" t="s">
        <v>79</v>
      </c>
      <c r="D88" s="46" t="s">
        <v>80</v>
      </c>
      <c r="E88" s="46" t="s">
        <v>81</v>
      </c>
      <c r="F88" s="46" t="s">
        <v>82</v>
      </c>
      <c r="G88" s="46" t="s">
        <v>83</v>
      </c>
      <c r="H88" s="46" t="s">
        <v>84</v>
      </c>
      <c r="I88" s="46" t="s">
        <v>85</v>
      </c>
      <c r="J88" s="46" t="s">
        <v>86</v>
      </c>
      <c r="K88" s="46" t="s">
        <v>87</v>
      </c>
      <c r="L88" s="46" t="s">
        <v>88</v>
      </c>
      <c r="M88" s="46" t="s">
        <v>89</v>
      </c>
      <c r="N88" s="46" t="s">
        <v>90</v>
      </c>
      <c r="O88" s="46" t="s">
        <v>91</v>
      </c>
      <c r="P88" s="46" t="s">
        <v>92</v>
      </c>
      <c r="Q88" s="46" t="s">
        <v>29</v>
      </c>
      <c r="R88" s="46" t="s">
        <v>93</v>
      </c>
      <c r="S88" s="47" t="s">
        <v>2</v>
      </c>
      <c r="T88" s="48" t="s">
        <v>99</v>
      </c>
      <c r="U88" s="49" t="s">
        <v>100</v>
      </c>
      <c r="V88" s="50"/>
    </row>
    <row r="89" spans="1:22" s="85" customFormat="1" ht="16.5" thickBot="1">
      <c r="A89" s="52"/>
      <c r="B89" s="42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4"/>
      <c r="T89" s="55"/>
      <c r="U89" s="56"/>
      <c r="V89" s="50"/>
    </row>
    <row r="90" spans="1:22" ht="11.25">
      <c r="A90" s="98" t="s">
        <v>101</v>
      </c>
      <c r="B90" s="41" t="s">
        <v>231</v>
      </c>
      <c r="C90" s="90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99">
        <v>35</v>
      </c>
      <c r="S90" s="100">
        <f>SUM(C90:R90)</f>
        <v>35</v>
      </c>
      <c r="T90" s="61" t="s">
        <v>116</v>
      </c>
      <c r="U90" s="89"/>
      <c r="V90" s="50"/>
    </row>
    <row r="91" spans="1:22" ht="11.25">
      <c r="A91" s="74"/>
      <c r="B91" s="64" t="s">
        <v>232</v>
      </c>
      <c r="C91" s="94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101">
        <v>200</v>
      </c>
      <c r="S91" s="102">
        <f>SUM(C91:R91)</f>
        <v>200</v>
      </c>
      <c r="T91" s="63" t="s">
        <v>144</v>
      </c>
      <c r="U91" s="86" t="s">
        <v>233</v>
      </c>
      <c r="V91" s="50"/>
    </row>
    <row r="92" spans="1:22" ht="12" thickBot="1">
      <c r="A92" s="82"/>
      <c r="B92" s="69" t="s">
        <v>234</v>
      </c>
      <c r="C92" s="93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103">
        <v>8.4</v>
      </c>
      <c r="S92" s="104">
        <f>SUM(C92:R92)</f>
        <v>8.4</v>
      </c>
      <c r="T92" s="68" t="s">
        <v>147</v>
      </c>
      <c r="U92" s="92"/>
      <c r="V92" s="50"/>
    </row>
    <row r="93" spans="1:22" ht="12" thickBot="1">
      <c r="A93" s="74"/>
      <c r="B93" s="64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13"/>
      <c r="T93" s="64"/>
      <c r="U93" s="86"/>
      <c r="V93" s="50"/>
    </row>
    <row r="94" spans="1:22" ht="11.25">
      <c r="A94" s="57" t="s">
        <v>150</v>
      </c>
      <c r="B94" s="61" t="s">
        <v>235</v>
      </c>
      <c r="C94" s="105">
        <v>80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9"/>
      <c r="S94" s="60">
        <f aca="true" t="shared" si="4" ref="S94:S104">SUM(C94:R94)</f>
        <v>80</v>
      </c>
      <c r="T94" s="41" t="s">
        <v>186</v>
      </c>
      <c r="U94" s="61" t="s">
        <v>121</v>
      </c>
      <c r="V94" s="50"/>
    </row>
    <row r="95" spans="1:22" ht="11.25">
      <c r="A95" s="63"/>
      <c r="B95" s="63" t="s">
        <v>236</v>
      </c>
      <c r="C95" s="106"/>
      <c r="D95" s="65"/>
      <c r="E95" s="65"/>
      <c r="F95" s="65">
        <v>106</v>
      </c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6"/>
      <c r="S95" s="67">
        <f t="shared" si="4"/>
        <v>106</v>
      </c>
      <c r="T95" s="64" t="s">
        <v>220</v>
      </c>
      <c r="U95" s="79" t="s">
        <v>121</v>
      </c>
      <c r="V95" s="50"/>
    </row>
    <row r="96" spans="1:22" ht="11.25">
      <c r="A96" s="63"/>
      <c r="B96" s="63" t="s">
        <v>237</v>
      </c>
      <c r="C96" s="106"/>
      <c r="D96" s="65"/>
      <c r="E96" s="65"/>
      <c r="F96" s="65"/>
      <c r="G96" s="65"/>
      <c r="H96" s="65">
        <v>1800</v>
      </c>
      <c r="I96" s="65"/>
      <c r="J96" s="65"/>
      <c r="K96" s="65"/>
      <c r="L96" s="65"/>
      <c r="M96" s="65"/>
      <c r="N96" s="65"/>
      <c r="O96" s="65"/>
      <c r="P96" s="65"/>
      <c r="Q96" s="65"/>
      <c r="R96" s="66"/>
      <c r="S96" s="67">
        <f t="shared" si="4"/>
        <v>1800</v>
      </c>
      <c r="T96" s="64" t="s">
        <v>195</v>
      </c>
      <c r="U96" s="79" t="s">
        <v>121</v>
      </c>
      <c r="V96" s="50"/>
    </row>
    <row r="97" spans="1:22" ht="11.25">
      <c r="A97" s="63"/>
      <c r="B97" s="63" t="s">
        <v>238</v>
      </c>
      <c r="C97" s="106"/>
      <c r="D97" s="65"/>
      <c r="E97" s="65"/>
      <c r="F97" s="65"/>
      <c r="G97" s="65"/>
      <c r="H97" s="65"/>
      <c r="I97" s="65"/>
      <c r="J97" s="65">
        <v>45.7</v>
      </c>
      <c r="K97" s="65"/>
      <c r="L97" s="65"/>
      <c r="M97" s="65"/>
      <c r="N97" s="65"/>
      <c r="O97" s="65"/>
      <c r="P97" s="65"/>
      <c r="Q97" s="65"/>
      <c r="R97" s="66"/>
      <c r="S97" s="67">
        <f t="shared" si="4"/>
        <v>45.7</v>
      </c>
      <c r="T97" s="64" t="s">
        <v>239</v>
      </c>
      <c r="U97" s="79" t="s">
        <v>121</v>
      </c>
      <c r="V97" s="50"/>
    </row>
    <row r="98" spans="1:22" ht="11.25">
      <c r="A98" s="63"/>
      <c r="B98" s="63" t="s">
        <v>240</v>
      </c>
      <c r="C98" s="106"/>
      <c r="D98" s="65"/>
      <c r="E98" s="65"/>
      <c r="F98" s="65"/>
      <c r="G98" s="65"/>
      <c r="H98" s="65"/>
      <c r="I98" s="65"/>
      <c r="J98" s="65"/>
      <c r="K98" s="65">
        <v>756</v>
      </c>
      <c r="L98" s="65"/>
      <c r="M98" s="65"/>
      <c r="N98" s="65"/>
      <c r="O98" s="65"/>
      <c r="P98" s="65"/>
      <c r="Q98" s="65"/>
      <c r="R98" s="66"/>
      <c r="S98" s="67">
        <f t="shared" si="4"/>
        <v>756</v>
      </c>
      <c r="T98" s="64" t="s">
        <v>224</v>
      </c>
      <c r="U98" s="79" t="s">
        <v>121</v>
      </c>
      <c r="V98" s="50"/>
    </row>
    <row r="99" spans="1:22" ht="11.25">
      <c r="A99" s="63"/>
      <c r="B99" s="63" t="s">
        <v>241</v>
      </c>
      <c r="C99" s="106"/>
      <c r="D99" s="65"/>
      <c r="E99" s="65"/>
      <c r="F99" s="65"/>
      <c r="G99" s="65"/>
      <c r="H99" s="65"/>
      <c r="I99" s="65"/>
      <c r="J99" s="65"/>
      <c r="K99" s="65">
        <v>113</v>
      </c>
      <c r="L99" s="65"/>
      <c r="M99" s="65"/>
      <c r="N99" s="65"/>
      <c r="O99" s="65"/>
      <c r="P99" s="65"/>
      <c r="Q99" s="65"/>
      <c r="R99" s="66"/>
      <c r="S99" s="67">
        <f t="shared" si="4"/>
        <v>113</v>
      </c>
      <c r="T99" s="64" t="s">
        <v>242</v>
      </c>
      <c r="U99" s="79" t="s">
        <v>121</v>
      </c>
      <c r="V99" s="50"/>
    </row>
    <row r="100" spans="1:22" ht="11.25">
      <c r="A100" s="63"/>
      <c r="B100" s="63" t="s">
        <v>243</v>
      </c>
      <c r="C100" s="106"/>
      <c r="D100" s="65"/>
      <c r="E100" s="65"/>
      <c r="F100" s="65"/>
      <c r="G100" s="65"/>
      <c r="H100" s="65"/>
      <c r="I100" s="65"/>
      <c r="J100" s="65"/>
      <c r="K100" s="65"/>
      <c r="L100" s="65">
        <v>7</v>
      </c>
      <c r="M100" s="65"/>
      <c r="N100" s="65"/>
      <c r="O100" s="65"/>
      <c r="P100" s="65"/>
      <c r="Q100" s="65"/>
      <c r="R100" s="66"/>
      <c r="S100" s="67">
        <f t="shared" si="4"/>
        <v>7</v>
      </c>
      <c r="T100" s="64" t="s">
        <v>244</v>
      </c>
      <c r="U100" s="79" t="s">
        <v>121</v>
      </c>
      <c r="V100" s="50"/>
    </row>
    <row r="101" spans="1:22" ht="11.25">
      <c r="A101" s="63"/>
      <c r="B101" s="63" t="s">
        <v>245</v>
      </c>
      <c r="C101" s="106"/>
      <c r="D101" s="65"/>
      <c r="E101" s="65"/>
      <c r="F101" s="65"/>
      <c r="G101" s="65"/>
      <c r="H101" s="65"/>
      <c r="I101" s="65"/>
      <c r="J101" s="65"/>
      <c r="K101" s="65"/>
      <c r="L101" s="65"/>
      <c r="M101" s="65">
        <v>1740</v>
      </c>
      <c r="N101" s="65"/>
      <c r="O101" s="65"/>
      <c r="P101" s="65"/>
      <c r="Q101" s="65"/>
      <c r="R101" s="66"/>
      <c r="S101" s="67">
        <f t="shared" si="4"/>
        <v>1740</v>
      </c>
      <c r="T101" s="64" t="s">
        <v>228</v>
      </c>
      <c r="U101" s="79" t="s">
        <v>121</v>
      </c>
      <c r="V101" s="50"/>
    </row>
    <row r="102" spans="1:22" ht="11.25">
      <c r="A102" s="63"/>
      <c r="B102" s="63" t="s">
        <v>246</v>
      </c>
      <c r="C102" s="106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>
        <v>137</v>
      </c>
      <c r="O102" s="65"/>
      <c r="P102" s="65"/>
      <c r="Q102" s="65"/>
      <c r="R102" s="66"/>
      <c r="S102" s="67">
        <f t="shared" si="4"/>
        <v>137</v>
      </c>
      <c r="T102" s="64" t="s">
        <v>247</v>
      </c>
      <c r="U102" s="79" t="s">
        <v>121</v>
      </c>
      <c r="V102" s="50"/>
    </row>
    <row r="103" spans="1:22" ht="11.25">
      <c r="A103" s="63"/>
      <c r="B103" s="63" t="s">
        <v>248</v>
      </c>
      <c r="C103" s="106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>
        <v>175</v>
      </c>
      <c r="Q103" s="65"/>
      <c r="R103" s="66"/>
      <c r="S103" s="67">
        <f t="shared" si="4"/>
        <v>175</v>
      </c>
      <c r="T103" s="64" t="s">
        <v>249</v>
      </c>
      <c r="U103" s="79" t="s">
        <v>121</v>
      </c>
      <c r="V103" s="50"/>
    </row>
    <row r="104" spans="1:22" ht="12" thickBot="1">
      <c r="A104" s="68"/>
      <c r="B104" s="68" t="s">
        <v>250</v>
      </c>
      <c r="C104" s="107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>
        <v>1500</v>
      </c>
      <c r="R104" s="71"/>
      <c r="S104" s="72">
        <f t="shared" si="4"/>
        <v>1500</v>
      </c>
      <c r="T104" s="69" t="s">
        <v>251</v>
      </c>
      <c r="U104" s="68" t="s">
        <v>121</v>
      </c>
      <c r="V104" s="50"/>
    </row>
    <row r="105" spans="1:22" ht="11.25">
      <c r="A105" s="74"/>
      <c r="B105" s="64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13"/>
      <c r="T105" s="12"/>
      <c r="U105" s="86"/>
      <c r="V105" s="50"/>
    </row>
    <row r="106" spans="1:22" ht="11.25">
      <c r="A106" s="74"/>
      <c r="B106" s="64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13"/>
      <c r="T106" s="64"/>
      <c r="U106" s="86"/>
      <c r="V106" s="50"/>
    </row>
    <row r="107" spans="1:22" ht="11.25">
      <c r="A107" s="74"/>
      <c r="B107" s="64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13"/>
      <c r="T107" s="64"/>
      <c r="U107" s="86"/>
      <c r="V107" s="50"/>
    </row>
    <row r="108" spans="1:22" ht="12" thickBot="1">
      <c r="A108" s="74"/>
      <c r="B108" s="64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13"/>
      <c r="T108" s="64"/>
      <c r="U108" s="86"/>
      <c r="V108" s="50"/>
    </row>
    <row r="109" spans="1:22" s="108" customFormat="1" ht="16.5" thickBot="1">
      <c r="A109" s="44" t="s">
        <v>252</v>
      </c>
      <c r="B109" s="48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7"/>
      <c r="T109" s="48"/>
      <c r="U109" s="49"/>
      <c r="V109" s="56"/>
    </row>
    <row r="110" spans="1:22" ht="12" thickBot="1">
      <c r="A110" s="74"/>
      <c r="B110" s="64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13"/>
      <c r="T110" s="64"/>
      <c r="U110" s="86"/>
      <c r="V110" s="50"/>
    </row>
    <row r="111" spans="1:22" ht="12" thickBot="1">
      <c r="A111" s="109"/>
      <c r="B111" s="110"/>
      <c r="C111" s="111" t="s">
        <v>79</v>
      </c>
      <c r="D111" s="112" t="s">
        <v>80</v>
      </c>
      <c r="E111" s="112" t="s">
        <v>81</v>
      </c>
      <c r="F111" s="112" t="s">
        <v>82</v>
      </c>
      <c r="G111" s="112" t="s">
        <v>83</v>
      </c>
      <c r="H111" s="112" t="s">
        <v>84</v>
      </c>
      <c r="I111" s="112" t="s">
        <v>85</v>
      </c>
      <c r="J111" s="112" t="s">
        <v>86</v>
      </c>
      <c r="K111" s="112" t="s">
        <v>87</v>
      </c>
      <c r="L111" s="112" t="s">
        <v>88</v>
      </c>
      <c r="M111" s="112" t="s">
        <v>89</v>
      </c>
      <c r="N111" s="112" t="s">
        <v>90</v>
      </c>
      <c r="O111" s="112" t="s">
        <v>91</v>
      </c>
      <c r="P111" s="112" t="s">
        <v>92</v>
      </c>
      <c r="Q111" s="112" t="s">
        <v>29</v>
      </c>
      <c r="R111" s="112" t="s">
        <v>93</v>
      </c>
      <c r="S111" s="18" t="s">
        <v>2</v>
      </c>
      <c r="T111" s="55"/>
      <c r="U111" s="56"/>
      <c r="V111" s="50"/>
    </row>
    <row r="112" spans="1:22" ht="11.25">
      <c r="A112" s="61" t="s">
        <v>94</v>
      </c>
      <c r="B112" s="113" t="s">
        <v>95</v>
      </c>
      <c r="C112" s="114">
        <f aca="true" t="shared" si="5" ref="C112:R112">SUM(C4:C9)</f>
        <v>0</v>
      </c>
      <c r="D112" s="39">
        <f t="shared" si="5"/>
        <v>0</v>
      </c>
      <c r="E112" s="39">
        <f t="shared" si="5"/>
        <v>0</v>
      </c>
      <c r="F112" s="39">
        <f t="shared" si="5"/>
        <v>2.4</v>
      </c>
      <c r="G112" s="39">
        <f t="shared" si="5"/>
        <v>991</v>
      </c>
      <c r="H112" s="39">
        <f t="shared" si="5"/>
        <v>4175.7</v>
      </c>
      <c r="I112" s="39">
        <f t="shared" si="5"/>
        <v>0</v>
      </c>
      <c r="J112" s="39">
        <f t="shared" si="5"/>
        <v>0</v>
      </c>
      <c r="K112" s="39">
        <f t="shared" si="5"/>
        <v>0</v>
      </c>
      <c r="L112" s="39">
        <f t="shared" si="5"/>
        <v>0</v>
      </c>
      <c r="M112" s="39">
        <f t="shared" si="5"/>
        <v>0.1</v>
      </c>
      <c r="N112" s="39">
        <f t="shared" si="5"/>
        <v>0.2</v>
      </c>
      <c r="O112" s="39">
        <f t="shared" si="5"/>
        <v>1074.7</v>
      </c>
      <c r="P112" s="39">
        <f t="shared" si="5"/>
        <v>0.1</v>
      </c>
      <c r="Q112" s="39">
        <f t="shared" si="5"/>
        <v>107.4</v>
      </c>
      <c r="R112" s="39">
        <f t="shared" si="5"/>
        <v>26</v>
      </c>
      <c r="S112" s="115">
        <f>SUM(C112:R112)</f>
        <v>6377.599999999999</v>
      </c>
      <c r="T112" s="64"/>
      <c r="U112" s="86"/>
      <c r="V112" s="50"/>
    </row>
    <row r="113" spans="1:22" ht="12" thickBot="1">
      <c r="A113" s="68"/>
      <c r="B113" s="116" t="s">
        <v>96</v>
      </c>
      <c r="C113" s="117">
        <f aca="true" t="shared" si="6" ref="C113:R113">SUM(C11:C19)</f>
        <v>8.7</v>
      </c>
      <c r="D113" s="118">
        <f t="shared" si="6"/>
        <v>5.5</v>
      </c>
      <c r="E113" s="118">
        <f t="shared" si="6"/>
        <v>600</v>
      </c>
      <c r="F113" s="118">
        <f t="shared" si="6"/>
        <v>0</v>
      </c>
      <c r="G113" s="118">
        <f t="shared" si="6"/>
        <v>0</v>
      </c>
      <c r="H113" s="118">
        <f t="shared" si="6"/>
        <v>3520</v>
      </c>
      <c r="I113" s="118">
        <f t="shared" si="6"/>
        <v>0</v>
      </c>
      <c r="J113" s="118">
        <f t="shared" si="6"/>
        <v>7.9</v>
      </c>
      <c r="K113" s="118">
        <f t="shared" si="6"/>
        <v>0</v>
      </c>
      <c r="L113" s="118">
        <f t="shared" si="6"/>
        <v>0</v>
      </c>
      <c r="M113" s="118">
        <f t="shared" si="6"/>
        <v>210</v>
      </c>
      <c r="N113" s="118">
        <f t="shared" si="6"/>
        <v>0</v>
      </c>
      <c r="O113" s="118">
        <f t="shared" si="6"/>
        <v>0</v>
      </c>
      <c r="P113" s="118">
        <f t="shared" si="6"/>
        <v>70</v>
      </c>
      <c r="Q113" s="118">
        <f t="shared" si="6"/>
        <v>67</v>
      </c>
      <c r="R113" s="118">
        <f t="shared" si="6"/>
        <v>0</v>
      </c>
      <c r="S113" s="119">
        <f>SUM(C113:R113)</f>
        <v>4489.099999999999</v>
      </c>
      <c r="T113" s="64"/>
      <c r="U113" s="86"/>
      <c r="V113" s="50"/>
    </row>
    <row r="114" spans="1:22" ht="11.25">
      <c r="A114" s="61" t="s">
        <v>59</v>
      </c>
      <c r="B114" s="113" t="s">
        <v>95</v>
      </c>
      <c r="C114" s="114">
        <f aca="true" t="shared" si="7" ref="C114:R114">SUM(C23:C27)</f>
        <v>0</v>
      </c>
      <c r="D114" s="39">
        <f t="shared" si="7"/>
        <v>0</v>
      </c>
      <c r="E114" s="39">
        <f t="shared" si="7"/>
        <v>1.9</v>
      </c>
      <c r="F114" s="39">
        <f t="shared" si="7"/>
        <v>2.8</v>
      </c>
      <c r="G114" s="39">
        <f t="shared" si="7"/>
        <v>36.56</v>
      </c>
      <c r="H114" s="39">
        <f t="shared" si="7"/>
        <v>0</v>
      </c>
      <c r="I114" s="39">
        <f t="shared" si="7"/>
        <v>30.1</v>
      </c>
      <c r="J114" s="39">
        <f t="shared" si="7"/>
        <v>0</v>
      </c>
      <c r="K114" s="39">
        <f t="shared" si="7"/>
        <v>7.3</v>
      </c>
      <c r="L114" s="39">
        <f t="shared" si="7"/>
        <v>0</v>
      </c>
      <c r="M114" s="39">
        <f t="shared" si="7"/>
        <v>8.4</v>
      </c>
      <c r="N114" s="39">
        <f t="shared" si="7"/>
        <v>1</v>
      </c>
      <c r="O114" s="39">
        <f t="shared" si="7"/>
        <v>16.2</v>
      </c>
      <c r="P114" s="39">
        <f t="shared" si="7"/>
        <v>0</v>
      </c>
      <c r="Q114" s="39">
        <f t="shared" si="7"/>
        <v>5</v>
      </c>
      <c r="R114" s="39">
        <f t="shared" si="7"/>
        <v>48.4</v>
      </c>
      <c r="S114" s="115">
        <f>SUM(C114:R114)</f>
        <v>157.66000000000003</v>
      </c>
      <c r="T114" s="64"/>
      <c r="U114" s="86"/>
      <c r="V114" s="50"/>
    </row>
    <row r="115" spans="1:22" ht="12" thickBot="1">
      <c r="A115" s="68"/>
      <c r="B115" s="116" t="s">
        <v>96</v>
      </c>
      <c r="C115" s="117">
        <f aca="true" t="shared" si="8" ref="C115:R115">SUM(C29:C48)</f>
        <v>80</v>
      </c>
      <c r="D115" s="118">
        <f t="shared" si="8"/>
        <v>0</v>
      </c>
      <c r="E115" s="118">
        <f t="shared" si="8"/>
        <v>600</v>
      </c>
      <c r="F115" s="118">
        <f t="shared" si="8"/>
        <v>15</v>
      </c>
      <c r="G115" s="118">
        <f t="shared" si="8"/>
        <v>0</v>
      </c>
      <c r="H115" s="118">
        <f t="shared" si="8"/>
        <v>685</v>
      </c>
      <c r="I115" s="118">
        <f t="shared" si="8"/>
        <v>241.75</v>
      </c>
      <c r="J115" s="118">
        <f t="shared" si="8"/>
        <v>30.8</v>
      </c>
      <c r="K115" s="118">
        <f t="shared" si="8"/>
        <v>879</v>
      </c>
      <c r="L115" s="118">
        <f t="shared" si="8"/>
        <v>6.9</v>
      </c>
      <c r="M115" s="118">
        <f t="shared" si="8"/>
        <v>2009</v>
      </c>
      <c r="N115" s="118">
        <f t="shared" si="8"/>
        <v>1</v>
      </c>
      <c r="O115" s="118">
        <f t="shared" si="8"/>
        <v>0</v>
      </c>
      <c r="P115" s="118">
        <f t="shared" si="8"/>
        <v>170</v>
      </c>
      <c r="Q115" s="118">
        <f t="shared" si="8"/>
        <v>1400</v>
      </c>
      <c r="R115" s="118">
        <f t="shared" si="8"/>
        <v>0</v>
      </c>
      <c r="S115" s="119">
        <f>SUM(C115:R115)</f>
        <v>6118.450000000001</v>
      </c>
      <c r="T115" s="64"/>
      <c r="U115" s="86"/>
      <c r="V115" s="50"/>
    </row>
    <row r="116" spans="1:22" ht="11.25">
      <c r="A116" s="61" t="s">
        <v>12</v>
      </c>
      <c r="B116" s="113" t="s">
        <v>95</v>
      </c>
      <c r="C116" s="114">
        <f aca="true" t="shared" si="9" ref="C116:R116">SUM(C52:C53)</f>
        <v>0</v>
      </c>
      <c r="D116" s="39">
        <f t="shared" si="9"/>
        <v>0</v>
      </c>
      <c r="E116" s="39">
        <f t="shared" si="9"/>
        <v>3.9</v>
      </c>
      <c r="F116" s="39">
        <f t="shared" si="9"/>
        <v>7.4</v>
      </c>
      <c r="G116" s="39">
        <f t="shared" si="9"/>
        <v>393.3</v>
      </c>
      <c r="H116" s="39">
        <f t="shared" si="9"/>
        <v>135.4</v>
      </c>
      <c r="I116" s="39">
        <f t="shared" si="9"/>
        <v>1.1</v>
      </c>
      <c r="J116" s="39">
        <f t="shared" si="9"/>
        <v>0</v>
      </c>
      <c r="K116" s="39">
        <f t="shared" si="9"/>
        <v>115.3</v>
      </c>
      <c r="L116" s="39">
        <f t="shared" si="9"/>
        <v>0</v>
      </c>
      <c r="M116" s="39">
        <f t="shared" si="9"/>
        <v>23.5</v>
      </c>
      <c r="N116" s="39">
        <f t="shared" si="9"/>
        <v>0</v>
      </c>
      <c r="O116" s="39">
        <f t="shared" si="9"/>
        <v>26.6</v>
      </c>
      <c r="P116" s="39">
        <f t="shared" si="9"/>
        <v>5.3</v>
      </c>
      <c r="Q116" s="39">
        <f t="shared" si="9"/>
        <v>25.3</v>
      </c>
      <c r="R116" s="39">
        <f t="shared" si="9"/>
        <v>252</v>
      </c>
      <c r="S116" s="115">
        <f>SUM(C116:R116)</f>
        <v>989.0999999999999</v>
      </c>
      <c r="T116" s="64"/>
      <c r="U116" s="86"/>
      <c r="V116" s="50"/>
    </row>
    <row r="117" spans="1:22" ht="12" thickBot="1">
      <c r="A117" s="68"/>
      <c r="B117" s="116" t="s">
        <v>96</v>
      </c>
      <c r="C117" s="117">
        <v>0</v>
      </c>
      <c r="D117" s="118">
        <v>0</v>
      </c>
      <c r="E117" s="118">
        <v>0</v>
      </c>
      <c r="F117" s="118">
        <v>0</v>
      </c>
      <c r="G117" s="118">
        <v>0</v>
      </c>
      <c r="H117" s="118">
        <v>0</v>
      </c>
      <c r="I117" s="118">
        <v>0</v>
      </c>
      <c r="J117" s="118">
        <v>0</v>
      </c>
      <c r="K117" s="118">
        <v>0</v>
      </c>
      <c r="L117" s="118">
        <v>0</v>
      </c>
      <c r="M117" s="118">
        <v>0</v>
      </c>
      <c r="N117" s="118">
        <v>0</v>
      </c>
      <c r="O117" s="118">
        <v>0</v>
      </c>
      <c r="P117" s="118">
        <v>0</v>
      </c>
      <c r="Q117" s="118">
        <v>0</v>
      </c>
      <c r="R117" s="118">
        <v>0</v>
      </c>
      <c r="S117" s="119">
        <v>0</v>
      </c>
      <c r="T117" s="64"/>
      <c r="U117" s="86"/>
      <c r="V117" s="50"/>
    </row>
    <row r="118" spans="1:22" ht="11.25">
      <c r="A118" s="61" t="s">
        <v>1</v>
      </c>
      <c r="B118" s="113" t="s">
        <v>95</v>
      </c>
      <c r="C118" s="114">
        <f aca="true" t="shared" si="10" ref="C118:R118">SUM(C57:C73)</f>
        <v>6.4399999999999995</v>
      </c>
      <c r="D118" s="39">
        <f t="shared" si="10"/>
        <v>0.27</v>
      </c>
      <c r="E118" s="39">
        <f t="shared" si="10"/>
        <v>46.9</v>
      </c>
      <c r="F118" s="39">
        <f t="shared" si="10"/>
        <v>9.870000000000001</v>
      </c>
      <c r="G118" s="39">
        <f t="shared" si="10"/>
        <v>48.059999999999995</v>
      </c>
      <c r="H118" s="39">
        <f t="shared" si="10"/>
        <v>94.27000000000001</v>
      </c>
      <c r="I118" s="39">
        <f t="shared" si="10"/>
        <v>8.26</v>
      </c>
      <c r="J118" s="39">
        <f t="shared" si="10"/>
        <v>0</v>
      </c>
      <c r="K118" s="39">
        <f t="shared" si="10"/>
        <v>61.08</v>
      </c>
      <c r="L118" s="39">
        <f t="shared" si="10"/>
        <v>7.4</v>
      </c>
      <c r="M118" s="39">
        <f t="shared" si="10"/>
        <v>87.43</v>
      </c>
      <c r="N118" s="39">
        <f t="shared" si="10"/>
        <v>22.52</v>
      </c>
      <c r="O118" s="39">
        <f t="shared" si="10"/>
        <v>59.589999999999996</v>
      </c>
      <c r="P118" s="39">
        <f t="shared" si="10"/>
        <v>51.4</v>
      </c>
      <c r="Q118" s="39">
        <f t="shared" si="10"/>
        <v>14.26</v>
      </c>
      <c r="R118" s="39">
        <f t="shared" si="10"/>
        <v>113</v>
      </c>
      <c r="S118" s="115">
        <f>SUM(C118:R118)</f>
        <v>630.7499999999999</v>
      </c>
      <c r="T118" s="64"/>
      <c r="U118" s="86"/>
      <c r="V118" s="50"/>
    </row>
    <row r="119" spans="1:22" ht="12" thickBot="1">
      <c r="A119" s="68"/>
      <c r="B119" s="116" t="s">
        <v>96</v>
      </c>
      <c r="C119" s="117">
        <f aca="true" t="shared" si="11" ref="C119:R119">SUM(C76:C86)</f>
        <v>155.7</v>
      </c>
      <c r="D119" s="118">
        <f t="shared" si="11"/>
        <v>27</v>
      </c>
      <c r="E119" s="118">
        <f t="shared" si="11"/>
        <v>399</v>
      </c>
      <c r="F119" s="118">
        <f t="shared" si="11"/>
        <v>182</v>
      </c>
      <c r="G119" s="118">
        <f t="shared" si="11"/>
        <v>378</v>
      </c>
      <c r="H119" s="118">
        <f t="shared" si="11"/>
        <v>1047</v>
      </c>
      <c r="I119" s="118">
        <f t="shared" si="11"/>
        <v>29</v>
      </c>
      <c r="J119" s="118">
        <f t="shared" si="11"/>
        <v>5</v>
      </c>
      <c r="K119" s="118">
        <f t="shared" si="11"/>
        <v>1117</v>
      </c>
      <c r="L119" s="118">
        <f t="shared" si="11"/>
        <v>6</v>
      </c>
      <c r="M119" s="118">
        <f t="shared" si="11"/>
        <v>72</v>
      </c>
      <c r="N119" s="118">
        <f t="shared" si="11"/>
        <v>18</v>
      </c>
      <c r="O119" s="118">
        <f t="shared" si="11"/>
        <v>323</v>
      </c>
      <c r="P119" s="118">
        <f t="shared" si="11"/>
        <v>191</v>
      </c>
      <c r="Q119" s="118">
        <f t="shared" si="11"/>
        <v>96</v>
      </c>
      <c r="R119" s="118">
        <f t="shared" si="11"/>
        <v>0</v>
      </c>
      <c r="S119" s="119">
        <f>SUM(C119:R119)</f>
        <v>4045.7</v>
      </c>
      <c r="T119" s="64"/>
      <c r="U119" s="86"/>
      <c r="V119" s="50"/>
    </row>
    <row r="120" spans="1:22" ht="11.25">
      <c r="A120" s="63" t="s">
        <v>13</v>
      </c>
      <c r="B120" s="120" t="s">
        <v>95</v>
      </c>
      <c r="C120" s="121">
        <f aca="true" t="shared" si="12" ref="C120:R120">SUM(C90:C92)</f>
        <v>0</v>
      </c>
      <c r="D120" s="75">
        <f t="shared" si="12"/>
        <v>0</v>
      </c>
      <c r="E120" s="75">
        <f t="shared" si="12"/>
        <v>0</v>
      </c>
      <c r="F120" s="75">
        <f t="shared" si="12"/>
        <v>0</v>
      </c>
      <c r="G120" s="75">
        <f t="shared" si="12"/>
        <v>0</v>
      </c>
      <c r="H120" s="75">
        <f t="shared" si="12"/>
        <v>0</v>
      </c>
      <c r="I120" s="75">
        <f t="shared" si="12"/>
        <v>0</v>
      </c>
      <c r="J120" s="75">
        <f t="shared" si="12"/>
        <v>0</v>
      </c>
      <c r="K120" s="75">
        <f t="shared" si="12"/>
        <v>0</v>
      </c>
      <c r="L120" s="75">
        <f t="shared" si="12"/>
        <v>0</v>
      </c>
      <c r="M120" s="75">
        <f t="shared" si="12"/>
        <v>0</v>
      </c>
      <c r="N120" s="75">
        <f t="shared" si="12"/>
        <v>0</v>
      </c>
      <c r="O120" s="75">
        <f t="shared" si="12"/>
        <v>0</v>
      </c>
      <c r="P120" s="75">
        <f t="shared" si="12"/>
        <v>0</v>
      </c>
      <c r="Q120" s="75">
        <f t="shared" si="12"/>
        <v>0</v>
      </c>
      <c r="R120" s="75">
        <f t="shared" si="12"/>
        <v>243.4</v>
      </c>
      <c r="S120" s="122">
        <f>SUM(C120:R120)</f>
        <v>243.4</v>
      </c>
      <c r="T120" s="64"/>
      <c r="U120" s="86"/>
      <c r="V120" s="50"/>
    </row>
    <row r="121" spans="1:22" ht="12" thickBot="1">
      <c r="A121" s="68"/>
      <c r="B121" s="116" t="s">
        <v>96</v>
      </c>
      <c r="C121" s="117">
        <f aca="true" t="shared" si="13" ref="C121:R121">SUM(C94:C104)</f>
        <v>80</v>
      </c>
      <c r="D121" s="118">
        <f t="shared" si="13"/>
        <v>0</v>
      </c>
      <c r="E121" s="118">
        <f t="shared" si="13"/>
        <v>0</v>
      </c>
      <c r="F121" s="118">
        <f t="shared" si="13"/>
        <v>106</v>
      </c>
      <c r="G121" s="118">
        <f t="shared" si="13"/>
        <v>0</v>
      </c>
      <c r="H121" s="118">
        <f t="shared" si="13"/>
        <v>1800</v>
      </c>
      <c r="I121" s="118">
        <f t="shared" si="13"/>
        <v>0</v>
      </c>
      <c r="J121" s="118">
        <f t="shared" si="13"/>
        <v>45.7</v>
      </c>
      <c r="K121" s="118">
        <f t="shared" si="13"/>
        <v>869</v>
      </c>
      <c r="L121" s="118">
        <f t="shared" si="13"/>
        <v>7</v>
      </c>
      <c r="M121" s="118">
        <f t="shared" si="13"/>
        <v>1740</v>
      </c>
      <c r="N121" s="118">
        <f t="shared" si="13"/>
        <v>137</v>
      </c>
      <c r="O121" s="118">
        <f t="shared" si="13"/>
        <v>0</v>
      </c>
      <c r="P121" s="118">
        <f t="shared" si="13"/>
        <v>175</v>
      </c>
      <c r="Q121" s="118">
        <f t="shared" si="13"/>
        <v>1500</v>
      </c>
      <c r="R121" s="118">
        <f t="shared" si="13"/>
        <v>0</v>
      </c>
      <c r="S121" s="119">
        <f>SUM(C121:R121)</f>
        <v>6459.7</v>
      </c>
      <c r="T121" s="64"/>
      <c r="U121" s="86"/>
      <c r="V121" s="50"/>
    </row>
    <row r="122" spans="1:22" ht="13.5" customHeight="1" thickBot="1">
      <c r="A122" s="74"/>
      <c r="B122" s="64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123" t="s">
        <v>2</v>
      </c>
      <c r="S122" s="124">
        <f>SUM(S112:S121)</f>
        <v>29511.46</v>
      </c>
      <c r="T122" s="64"/>
      <c r="U122" s="86"/>
      <c r="V122" s="50"/>
    </row>
    <row r="123" spans="1:22" ht="12" customHeight="1" thickBot="1">
      <c r="A123" s="74"/>
      <c r="B123" s="64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125"/>
      <c r="T123" s="64"/>
      <c r="U123" s="86"/>
      <c r="V123" s="50"/>
    </row>
    <row r="124" spans="1:22" s="51" customFormat="1" ht="16.5" customHeight="1" thickBot="1">
      <c r="A124" s="44" t="s">
        <v>253</v>
      </c>
      <c r="B124" s="45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7"/>
      <c r="T124" s="45"/>
      <c r="U124" s="128"/>
      <c r="V124" s="50"/>
    </row>
    <row r="125" spans="1:22" s="85" customFormat="1" ht="16.5" customHeight="1" thickBot="1">
      <c r="A125" s="52"/>
      <c r="B125" s="42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30"/>
      <c r="T125" s="42"/>
      <c r="U125" s="50"/>
      <c r="V125" s="50"/>
    </row>
    <row r="126" spans="1:22" ht="12" thickBot="1">
      <c r="A126" s="131"/>
      <c r="B126" s="45"/>
      <c r="C126" s="132" t="s">
        <v>79</v>
      </c>
      <c r="D126" s="46" t="s">
        <v>80</v>
      </c>
      <c r="E126" s="46" t="s">
        <v>81</v>
      </c>
      <c r="F126" s="46" t="s">
        <v>82</v>
      </c>
      <c r="G126" s="46" t="s">
        <v>83</v>
      </c>
      <c r="H126" s="46" t="s">
        <v>84</v>
      </c>
      <c r="I126" s="46" t="s">
        <v>85</v>
      </c>
      <c r="J126" s="46" t="s">
        <v>86</v>
      </c>
      <c r="K126" s="46" t="s">
        <v>87</v>
      </c>
      <c r="L126" s="46" t="s">
        <v>88</v>
      </c>
      <c r="M126" s="46" t="s">
        <v>89</v>
      </c>
      <c r="N126" s="46" t="s">
        <v>90</v>
      </c>
      <c r="O126" s="46" t="s">
        <v>91</v>
      </c>
      <c r="P126" s="46" t="s">
        <v>92</v>
      </c>
      <c r="Q126" s="46" t="s">
        <v>29</v>
      </c>
      <c r="R126" s="46" t="s">
        <v>93</v>
      </c>
      <c r="S126" s="133" t="s">
        <v>2</v>
      </c>
      <c r="T126" s="55"/>
      <c r="U126" s="56"/>
      <c r="V126" s="50"/>
    </row>
    <row r="127" spans="1:22" ht="12" customHeight="1">
      <c r="A127" s="61" t="s">
        <v>94</v>
      </c>
      <c r="B127" s="113" t="s">
        <v>95</v>
      </c>
      <c r="C127" s="134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>
        <f>R120*'[1]Electricity Subsidy Allocation'!F40</f>
        <v>63.53337201591511</v>
      </c>
      <c r="S127" s="136">
        <f aca="true" t="shared" si="14" ref="S127:S134">SUM(C127:R127)</f>
        <v>63.53337201591511</v>
      </c>
      <c r="T127" s="64"/>
      <c r="U127" s="86"/>
      <c r="V127" s="50"/>
    </row>
    <row r="128" spans="1:22" ht="12" customHeight="1" thickBot="1">
      <c r="A128" s="68"/>
      <c r="B128" s="116" t="s">
        <v>96</v>
      </c>
      <c r="C128" s="94">
        <v>11.384615384615383</v>
      </c>
      <c r="D128" s="65">
        <v>0</v>
      </c>
      <c r="E128" s="65">
        <v>0</v>
      </c>
      <c r="F128" s="65">
        <v>21.998018821198613</v>
      </c>
      <c r="G128" s="65">
        <v>0</v>
      </c>
      <c r="H128" s="65">
        <v>887.7263871852227</v>
      </c>
      <c r="I128" s="65">
        <v>0</v>
      </c>
      <c r="J128" s="65">
        <v>17.693027522935783</v>
      </c>
      <c r="K128" s="65">
        <v>108.37305976806422</v>
      </c>
      <c r="L128" s="65">
        <v>0</v>
      </c>
      <c r="M128" s="65">
        <v>467.42371185592805</v>
      </c>
      <c r="N128" s="65">
        <v>42.866807610993654</v>
      </c>
      <c r="O128" s="65">
        <v>0</v>
      </c>
      <c r="P128" s="65">
        <v>2.5028604118993134</v>
      </c>
      <c r="Q128" s="65">
        <v>553.3873343151694</v>
      </c>
      <c r="R128" s="80"/>
      <c r="S128" s="137">
        <f t="shared" si="14"/>
        <v>2113.355822876027</v>
      </c>
      <c r="T128" s="64"/>
      <c r="U128" s="86"/>
      <c r="V128" s="50"/>
    </row>
    <row r="129" spans="1:22" ht="12" customHeight="1">
      <c r="A129" s="61" t="s">
        <v>59</v>
      </c>
      <c r="B129" s="113" t="s">
        <v>95</v>
      </c>
      <c r="C129" s="94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138">
        <f>('[1]Electricity Subsidy Allocation'!D40+'[1]Electricity Subsidy Allocation'!E40)*'Subsidy data'!R120</f>
        <v>49.97528183023872</v>
      </c>
      <c r="S129" s="137">
        <f t="shared" si="14"/>
        <v>49.97528183023872</v>
      </c>
      <c r="T129" s="64"/>
      <c r="U129" s="86"/>
      <c r="V129" s="50"/>
    </row>
    <row r="130" spans="1:22" ht="12" customHeight="1" thickBot="1">
      <c r="A130" s="68"/>
      <c r="B130" s="116" t="s">
        <v>96</v>
      </c>
      <c r="C130" s="94">
        <v>17.076923076923077</v>
      </c>
      <c r="D130" s="65">
        <v>0</v>
      </c>
      <c r="E130" s="65">
        <v>0</v>
      </c>
      <c r="F130" s="65">
        <v>13.125309559187716</v>
      </c>
      <c r="G130" s="65">
        <v>0</v>
      </c>
      <c r="H130" s="65">
        <v>209.62551410635692</v>
      </c>
      <c r="I130" s="65">
        <v>0</v>
      </c>
      <c r="J130" s="65">
        <v>25.491376146788994</v>
      </c>
      <c r="K130" s="65">
        <v>551.3227475468332</v>
      </c>
      <c r="L130" s="65">
        <v>2.625</v>
      </c>
      <c r="M130" s="65">
        <v>1046.263131565783</v>
      </c>
      <c r="N130" s="65">
        <v>44.894291754756864</v>
      </c>
      <c r="O130" s="65">
        <v>0</v>
      </c>
      <c r="P130" s="65">
        <v>4.304919908466819</v>
      </c>
      <c r="Q130" s="65">
        <v>469.8085419734903</v>
      </c>
      <c r="R130" s="80"/>
      <c r="S130" s="137">
        <f t="shared" si="14"/>
        <v>2384.537755638587</v>
      </c>
      <c r="T130" s="64"/>
      <c r="U130" s="86"/>
      <c r="V130" s="50"/>
    </row>
    <row r="131" spans="1:22" ht="12" customHeight="1">
      <c r="A131" s="61" t="s">
        <v>12</v>
      </c>
      <c r="B131" s="113" t="s">
        <v>95</v>
      </c>
      <c r="C131" s="94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80">
        <f>'[1]Electricity Subsidy Allocation'!C40*'Subsidy data'!R120</f>
        <v>92.76800397877984</v>
      </c>
      <c r="S131" s="137">
        <f t="shared" si="14"/>
        <v>92.76800397877984</v>
      </c>
      <c r="T131" s="64"/>
      <c r="U131" s="86"/>
      <c r="V131" s="50"/>
    </row>
    <row r="132" spans="1:22" ht="12" customHeight="1" thickBot="1">
      <c r="A132" s="68"/>
      <c r="B132" s="116" t="s">
        <v>96</v>
      </c>
      <c r="C132" s="94">
        <v>0</v>
      </c>
      <c r="D132" s="65">
        <v>0</v>
      </c>
      <c r="E132" s="65">
        <v>0</v>
      </c>
      <c r="F132" s="65">
        <v>30.97573055968301</v>
      </c>
      <c r="G132" s="65">
        <v>0</v>
      </c>
      <c r="H132" s="65">
        <v>574.0673930298002</v>
      </c>
      <c r="I132" s="65">
        <v>0</v>
      </c>
      <c r="J132" s="65">
        <v>0</v>
      </c>
      <c r="K132" s="65">
        <v>0</v>
      </c>
      <c r="L132" s="65">
        <v>0</v>
      </c>
      <c r="M132" s="65">
        <v>87.04352176088045</v>
      </c>
      <c r="N132" s="65">
        <v>0</v>
      </c>
      <c r="O132" s="65">
        <v>0</v>
      </c>
      <c r="P132" s="65">
        <v>93.10640732265446</v>
      </c>
      <c r="Q132" s="65">
        <v>427.0986745213549</v>
      </c>
      <c r="R132" s="80"/>
      <c r="S132" s="137">
        <f t="shared" si="14"/>
        <v>1212.2917271943732</v>
      </c>
      <c r="T132" s="64"/>
      <c r="U132" s="86"/>
      <c r="V132" s="50"/>
    </row>
    <row r="133" spans="1:22" ht="12" customHeight="1">
      <c r="A133" s="63" t="s">
        <v>1</v>
      </c>
      <c r="B133" s="120" t="s">
        <v>95</v>
      </c>
      <c r="C133" s="94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80">
        <f>'[1]Electricity Subsidy Allocation'!B40*'Subsidy data'!R120</f>
        <v>37.12334217506631</v>
      </c>
      <c r="S133" s="137">
        <f t="shared" si="14"/>
        <v>37.12334217506631</v>
      </c>
      <c r="T133" s="64"/>
      <c r="U133" s="86"/>
      <c r="V133" s="50"/>
    </row>
    <row r="134" spans="1:22" ht="12" customHeight="1" thickBot="1">
      <c r="A134" s="68"/>
      <c r="B134" s="116" t="s">
        <v>96</v>
      </c>
      <c r="C134" s="93">
        <v>51.53846153846154</v>
      </c>
      <c r="D134" s="70">
        <v>0</v>
      </c>
      <c r="E134" s="70">
        <v>0</v>
      </c>
      <c r="F134" s="70">
        <v>39.90094105993065</v>
      </c>
      <c r="G134" s="70">
        <v>0</v>
      </c>
      <c r="H134" s="70">
        <v>128.5807056786204</v>
      </c>
      <c r="I134" s="70">
        <v>0</v>
      </c>
      <c r="J134" s="70">
        <v>2.5155963302752298</v>
      </c>
      <c r="K134" s="70">
        <v>209.30419268510258</v>
      </c>
      <c r="L134" s="70">
        <v>4.375</v>
      </c>
      <c r="M134" s="70">
        <v>139.26963481740873</v>
      </c>
      <c r="N134" s="70">
        <v>49.23890063424947</v>
      </c>
      <c r="O134" s="70">
        <v>0</v>
      </c>
      <c r="P134" s="70">
        <v>75.0858123569794</v>
      </c>
      <c r="Q134" s="70">
        <v>49.70544918998527</v>
      </c>
      <c r="R134" s="139"/>
      <c r="S134" s="140">
        <f t="shared" si="14"/>
        <v>749.5146942910134</v>
      </c>
      <c r="T134" s="64"/>
      <c r="U134" s="86"/>
      <c r="V134" s="50"/>
    </row>
    <row r="135" spans="1:22" ht="12" customHeight="1" thickBot="1">
      <c r="A135" s="74"/>
      <c r="B135" s="120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141" t="s">
        <v>2</v>
      </c>
      <c r="S135" s="142">
        <f>SUM(S127:S134)</f>
        <v>6703.100000000001</v>
      </c>
      <c r="T135" s="64"/>
      <c r="U135" s="86"/>
      <c r="V135" s="50"/>
    </row>
    <row r="136" spans="1:22" ht="12" customHeight="1" thickBot="1">
      <c r="A136" s="74"/>
      <c r="B136" s="120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64"/>
      <c r="S136" s="75"/>
      <c r="T136" s="64"/>
      <c r="U136" s="86"/>
      <c r="V136" s="50"/>
    </row>
    <row r="137" spans="1:22" s="51" customFormat="1" ht="16.5" thickBot="1">
      <c r="A137" s="44" t="s">
        <v>77</v>
      </c>
      <c r="B137" s="45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0"/>
      <c r="T137" s="45"/>
      <c r="U137" s="128"/>
      <c r="V137" s="50"/>
    </row>
    <row r="138" spans="1:22" ht="12" thickBot="1">
      <c r="A138" s="74" t="s">
        <v>78</v>
      </c>
      <c r="B138" s="64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13"/>
      <c r="T138" s="64"/>
      <c r="U138" s="86"/>
      <c r="V138" s="50"/>
    </row>
    <row r="139" spans="1:22" ht="12" thickBot="1">
      <c r="A139" s="109"/>
      <c r="B139" s="110"/>
      <c r="C139" s="111" t="s">
        <v>79</v>
      </c>
      <c r="D139" s="112" t="s">
        <v>80</v>
      </c>
      <c r="E139" s="112" t="s">
        <v>81</v>
      </c>
      <c r="F139" s="112" t="s">
        <v>82</v>
      </c>
      <c r="G139" s="112" t="s">
        <v>83</v>
      </c>
      <c r="H139" s="112" t="s">
        <v>84</v>
      </c>
      <c r="I139" s="112" t="s">
        <v>85</v>
      </c>
      <c r="J139" s="112" t="s">
        <v>86</v>
      </c>
      <c r="K139" s="112" t="s">
        <v>87</v>
      </c>
      <c r="L139" s="112" t="s">
        <v>88</v>
      </c>
      <c r="M139" s="112" t="s">
        <v>89</v>
      </c>
      <c r="N139" s="112" t="s">
        <v>90</v>
      </c>
      <c r="O139" s="112" t="s">
        <v>91</v>
      </c>
      <c r="P139" s="112" t="s">
        <v>92</v>
      </c>
      <c r="Q139" s="112" t="s">
        <v>29</v>
      </c>
      <c r="R139" s="112" t="s">
        <v>93</v>
      </c>
      <c r="S139" s="18" t="s">
        <v>2</v>
      </c>
      <c r="T139" s="64"/>
      <c r="U139" s="86"/>
      <c r="V139" s="50"/>
    </row>
    <row r="140" spans="1:22" ht="11.25">
      <c r="A140" s="61" t="s">
        <v>94</v>
      </c>
      <c r="B140" s="113" t="s">
        <v>95</v>
      </c>
      <c r="C140" s="90">
        <f aca="true" t="shared" si="15" ref="C140:R140">C112+C127</f>
        <v>0</v>
      </c>
      <c r="D140" s="58">
        <f t="shared" si="15"/>
        <v>0</v>
      </c>
      <c r="E140" s="58">
        <f t="shared" si="15"/>
        <v>0</v>
      </c>
      <c r="F140" s="58">
        <f t="shared" si="15"/>
        <v>2.4</v>
      </c>
      <c r="G140" s="58">
        <f t="shared" si="15"/>
        <v>991</v>
      </c>
      <c r="H140" s="58">
        <f t="shared" si="15"/>
        <v>4175.7</v>
      </c>
      <c r="I140" s="58">
        <f t="shared" si="15"/>
        <v>0</v>
      </c>
      <c r="J140" s="58">
        <f t="shared" si="15"/>
        <v>0</v>
      </c>
      <c r="K140" s="58">
        <f t="shared" si="15"/>
        <v>0</v>
      </c>
      <c r="L140" s="58">
        <f t="shared" si="15"/>
        <v>0</v>
      </c>
      <c r="M140" s="58">
        <f t="shared" si="15"/>
        <v>0.1</v>
      </c>
      <c r="N140" s="58">
        <f t="shared" si="15"/>
        <v>0.2</v>
      </c>
      <c r="O140" s="58">
        <f t="shared" si="15"/>
        <v>1074.7</v>
      </c>
      <c r="P140" s="58">
        <f t="shared" si="15"/>
        <v>0.1</v>
      </c>
      <c r="Q140" s="58">
        <f t="shared" si="15"/>
        <v>107.4</v>
      </c>
      <c r="R140" s="59">
        <f t="shared" si="15"/>
        <v>89.53337201591512</v>
      </c>
      <c r="S140" s="24">
        <f aca="true" t="shared" si="16" ref="S140:S147">SUM(C140:R140)</f>
        <v>6441.133372015915</v>
      </c>
      <c r="T140" s="64"/>
      <c r="U140" s="86"/>
      <c r="V140" s="50"/>
    </row>
    <row r="141" spans="1:22" ht="12" thickBot="1">
      <c r="A141" s="68"/>
      <c r="B141" s="116" t="s">
        <v>96</v>
      </c>
      <c r="C141" s="94">
        <f aca="true" t="shared" si="17" ref="C141:R141">C113+C128</f>
        <v>20.084615384615383</v>
      </c>
      <c r="D141" s="65">
        <f t="shared" si="17"/>
        <v>5.5</v>
      </c>
      <c r="E141" s="65">
        <f t="shared" si="17"/>
        <v>600</v>
      </c>
      <c r="F141" s="65">
        <f t="shared" si="17"/>
        <v>21.998018821198613</v>
      </c>
      <c r="G141" s="65">
        <f t="shared" si="17"/>
        <v>0</v>
      </c>
      <c r="H141" s="65">
        <f t="shared" si="17"/>
        <v>4407.726387185223</v>
      </c>
      <c r="I141" s="65">
        <f t="shared" si="17"/>
        <v>0</v>
      </c>
      <c r="J141" s="65">
        <f t="shared" si="17"/>
        <v>25.593027522935785</v>
      </c>
      <c r="K141" s="65">
        <f t="shared" si="17"/>
        <v>108.37305976806422</v>
      </c>
      <c r="L141" s="65">
        <f t="shared" si="17"/>
        <v>0</v>
      </c>
      <c r="M141" s="65">
        <f t="shared" si="17"/>
        <v>677.4237118559281</v>
      </c>
      <c r="N141" s="65">
        <f t="shared" si="17"/>
        <v>42.866807610993654</v>
      </c>
      <c r="O141" s="65">
        <f t="shared" si="17"/>
        <v>0</v>
      </c>
      <c r="P141" s="65">
        <f t="shared" si="17"/>
        <v>72.50286041189932</v>
      </c>
      <c r="Q141" s="65">
        <f t="shared" si="17"/>
        <v>620.3873343151694</v>
      </c>
      <c r="R141" s="66">
        <f t="shared" si="17"/>
        <v>0</v>
      </c>
      <c r="S141" s="30">
        <f t="shared" si="16"/>
        <v>6602.455822876026</v>
      </c>
      <c r="T141" s="64"/>
      <c r="U141" s="86"/>
      <c r="V141" s="50"/>
    </row>
    <row r="142" spans="1:22" ht="11.25">
      <c r="A142" s="61" t="s">
        <v>59</v>
      </c>
      <c r="B142" s="113" t="s">
        <v>95</v>
      </c>
      <c r="C142" s="94">
        <f aca="true" t="shared" si="18" ref="C142:R142">C114+C129</f>
        <v>0</v>
      </c>
      <c r="D142" s="65">
        <f t="shared" si="18"/>
        <v>0</v>
      </c>
      <c r="E142" s="65">
        <f t="shared" si="18"/>
        <v>1.9</v>
      </c>
      <c r="F142" s="65">
        <f t="shared" si="18"/>
        <v>2.8</v>
      </c>
      <c r="G142" s="65">
        <f t="shared" si="18"/>
        <v>36.56</v>
      </c>
      <c r="H142" s="65">
        <f t="shared" si="18"/>
        <v>0</v>
      </c>
      <c r="I142" s="65">
        <f t="shared" si="18"/>
        <v>30.1</v>
      </c>
      <c r="J142" s="65">
        <f t="shared" si="18"/>
        <v>0</v>
      </c>
      <c r="K142" s="65">
        <f t="shared" si="18"/>
        <v>7.3</v>
      </c>
      <c r="L142" s="65">
        <f t="shared" si="18"/>
        <v>0</v>
      </c>
      <c r="M142" s="65">
        <f t="shared" si="18"/>
        <v>8.4</v>
      </c>
      <c r="N142" s="65">
        <f t="shared" si="18"/>
        <v>1</v>
      </c>
      <c r="O142" s="65">
        <f t="shared" si="18"/>
        <v>16.2</v>
      </c>
      <c r="P142" s="65">
        <f t="shared" si="18"/>
        <v>0</v>
      </c>
      <c r="Q142" s="65">
        <f t="shared" si="18"/>
        <v>5</v>
      </c>
      <c r="R142" s="66">
        <f t="shared" si="18"/>
        <v>98.37528183023872</v>
      </c>
      <c r="S142" s="30">
        <f t="shared" si="16"/>
        <v>207.63528183023874</v>
      </c>
      <c r="T142" s="64"/>
      <c r="U142" s="86"/>
      <c r="V142" s="50"/>
    </row>
    <row r="143" spans="1:22" ht="12" thickBot="1">
      <c r="A143" s="68"/>
      <c r="B143" s="116" t="s">
        <v>96</v>
      </c>
      <c r="C143" s="94">
        <f aca="true" t="shared" si="19" ref="C143:R143">C115+C130</f>
        <v>97.07692307692308</v>
      </c>
      <c r="D143" s="65">
        <f t="shared" si="19"/>
        <v>0</v>
      </c>
      <c r="E143" s="65">
        <f t="shared" si="19"/>
        <v>600</v>
      </c>
      <c r="F143" s="65">
        <f t="shared" si="19"/>
        <v>28.125309559187716</v>
      </c>
      <c r="G143" s="65">
        <f t="shared" si="19"/>
        <v>0</v>
      </c>
      <c r="H143" s="65">
        <f t="shared" si="19"/>
        <v>894.625514106357</v>
      </c>
      <c r="I143" s="65">
        <f t="shared" si="19"/>
        <v>241.75</v>
      </c>
      <c r="J143" s="65">
        <f t="shared" si="19"/>
        <v>56.29137614678899</v>
      </c>
      <c r="K143" s="65">
        <f t="shared" si="19"/>
        <v>1430.3227475468332</v>
      </c>
      <c r="L143" s="65">
        <f t="shared" si="19"/>
        <v>9.525</v>
      </c>
      <c r="M143" s="65">
        <f t="shared" si="19"/>
        <v>3055.2631315657827</v>
      </c>
      <c r="N143" s="65">
        <f t="shared" si="19"/>
        <v>45.894291754756864</v>
      </c>
      <c r="O143" s="65">
        <f t="shared" si="19"/>
        <v>0</v>
      </c>
      <c r="P143" s="65">
        <f t="shared" si="19"/>
        <v>174.30491990846681</v>
      </c>
      <c r="Q143" s="65">
        <f t="shared" si="19"/>
        <v>1869.8085419734903</v>
      </c>
      <c r="R143" s="66">
        <f t="shared" si="19"/>
        <v>0</v>
      </c>
      <c r="S143" s="30">
        <f t="shared" si="16"/>
        <v>8502.987755638585</v>
      </c>
      <c r="T143" s="64"/>
      <c r="U143" s="86"/>
      <c r="V143" s="50"/>
    </row>
    <row r="144" spans="1:22" ht="11.25">
      <c r="A144" s="61" t="s">
        <v>12</v>
      </c>
      <c r="B144" s="113" t="s">
        <v>95</v>
      </c>
      <c r="C144" s="94">
        <f aca="true" t="shared" si="20" ref="C144:R144">C116+C131</f>
        <v>0</v>
      </c>
      <c r="D144" s="65">
        <f t="shared" si="20"/>
        <v>0</v>
      </c>
      <c r="E144" s="65">
        <f t="shared" si="20"/>
        <v>3.9</v>
      </c>
      <c r="F144" s="65">
        <f t="shared" si="20"/>
        <v>7.4</v>
      </c>
      <c r="G144" s="65">
        <f t="shared" si="20"/>
        <v>393.3</v>
      </c>
      <c r="H144" s="65">
        <f t="shared" si="20"/>
        <v>135.4</v>
      </c>
      <c r="I144" s="65">
        <f t="shared" si="20"/>
        <v>1.1</v>
      </c>
      <c r="J144" s="65">
        <f t="shared" si="20"/>
        <v>0</v>
      </c>
      <c r="K144" s="65">
        <f t="shared" si="20"/>
        <v>115.3</v>
      </c>
      <c r="L144" s="65">
        <f t="shared" si="20"/>
        <v>0</v>
      </c>
      <c r="M144" s="65">
        <f t="shared" si="20"/>
        <v>23.5</v>
      </c>
      <c r="N144" s="65">
        <f t="shared" si="20"/>
        <v>0</v>
      </c>
      <c r="O144" s="65">
        <f t="shared" si="20"/>
        <v>26.6</v>
      </c>
      <c r="P144" s="65">
        <f t="shared" si="20"/>
        <v>5.3</v>
      </c>
      <c r="Q144" s="65">
        <f t="shared" si="20"/>
        <v>25.3</v>
      </c>
      <c r="R144" s="66">
        <f t="shared" si="20"/>
        <v>344.76800397877986</v>
      </c>
      <c r="S144" s="30">
        <f t="shared" si="16"/>
        <v>1081.8680039787798</v>
      </c>
      <c r="T144" s="64"/>
      <c r="U144" s="86"/>
      <c r="V144" s="50"/>
    </row>
    <row r="145" spans="1:22" ht="12" thickBot="1">
      <c r="A145" s="68"/>
      <c r="B145" s="116" t="s">
        <v>96</v>
      </c>
      <c r="C145" s="94">
        <f aca="true" t="shared" si="21" ref="C145:R145">C117+C132</f>
        <v>0</v>
      </c>
      <c r="D145" s="65">
        <f t="shared" si="21"/>
        <v>0</v>
      </c>
      <c r="E145" s="65">
        <f t="shared" si="21"/>
        <v>0</v>
      </c>
      <c r="F145" s="65">
        <f t="shared" si="21"/>
        <v>30.97573055968301</v>
      </c>
      <c r="G145" s="65">
        <f t="shared" si="21"/>
        <v>0</v>
      </c>
      <c r="H145" s="65">
        <f t="shared" si="21"/>
        <v>574.0673930298002</v>
      </c>
      <c r="I145" s="65">
        <f t="shared" si="21"/>
        <v>0</v>
      </c>
      <c r="J145" s="65">
        <f t="shared" si="21"/>
        <v>0</v>
      </c>
      <c r="K145" s="65">
        <f t="shared" si="21"/>
        <v>0</v>
      </c>
      <c r="L145" s="65">
        <f t="shared" si="21"/>
        <v>0</v>
      </c>
      <c r="M145" s="65">
        <f t="shared" si="21"/>
        <v>87.04352176088045</v>
      </c>
      <c r="N145" s="65">
        <f t="shared" si="21"/>
        <v>0</v>
      </c>
      <c r="O145" s="65">
        <f t="shared" si="21"/>
        <v>0</v>
      </c>
      <c r="P145" s="65">
        <f t="shared" si="21"/>
        <v>93.10640732265446</v>
      </c>
      <c r="Q145" s="65">
        <f t="shared" si="21"/>
        <v>427.0986745213549</v>
      </c>
      <c r="R145" s="66">
        <f t="shared" si="21"/>
        <v>0</v>
      </c>
      <c r="S145" s="30">
        <f t="shared" si="16"/>
        <v>1212.2917271943732</v>
      </c>
      <c r="T145" s="64"/>
      <c r="U145" s="86"/>
      <c r="V145" s="50"/>
    </row>
    <row r="146" spans="1:22" ht="11.25">
      <c r="A146" s="61" t="s">
        <v>1</v>
      </c>
      <c r="B146" s="113" t="s">
        <v>95</v>
      </c>
      <c r="C146" s="94">
        <f aca="true" t="shared" si="22" ref="C146:R146">C118+C133</f>
        <v>6.4399999999999995</v>
      </c>
      <c r="D146" s="65">
        <f t="shared" si="22"/>
        <v>0.27</v>
      </c>
      <c r="E146" s="65">
        <f t="shared" si="22"/>
        <v>46.9</v>
      </c>
      <c r="F146" s="65">
        <f t="shared" si="22"/>
        <v>9.870000000000001</v>
      </c>
      <c r="G146" s="65">
        <f t="shared" si="22"/>
        <v>48.059999999999995</v>
      </c>
      <c r="H146" s="65">
        <f t="shared" si="22"/>
        <v>94.27000000000001</v>
      </c>
      <c r="I146" s="65">
        <f t="shared" si="22"/>
        <v>8.26</v>
      </c>
      <c r="J146" s="65">
        <f t="shared" si="22"/>
        <v>0</v>
      </c>
      <c r="K146" s="65">
        <f t="shared" si="22"/>
        <v>61.08</v>
      </c>
      <c r="L146" s="65">
        <f t="shared" si="22"/>
        <v>7.4</v>
      </c>
      <c r="M146" s="65">
        <f t="shared" si="22"/>
        <v>87.43</v>
      </c>
      <c r="N146" s="65">
        <f t="shared" si="22"/>
        <v>22.52</v>
      </c>
      <c r="O146" s="65">
        <f t="shared" si="22"/>
        <v>59.589999999999996</v>
      </c>
      <c r="P146" s="65">
        <f t="shared" si="22"/>
        <v>51.4</v>
      </c>
      <c r="Q146" s="65">
        <f t="shared" si="22"/>
        <v>14.26</v>
      </c>
      <c r="R146" s="66">
        <f t="shared" si="22"/>
        <v>150.1233421750663</v>
      </c>
      <c r="S146" s="30">
        <f t="shared" si="16"/>
        <v>667.8733421750662</v>
      </c>
      <c r="T146" s="64"/>
      <c r="U146" s="86"/>
      <c r="V146" s="50"/>
    </row>
    <row r="147" spans="1:22" ht="12" thickBot="1">
      <c r="A147" s="68"/>
      <c r="B147" s="116" t="s">
        <v>96</v>
      </c>
      <c r="C147" s="93">
        <f aca="true" t="shared" si="23" ref="C147:R147">C119+C134</f>
        <v>207.23846153846154</v>
      </c>
      <c r="D147" s="70">
        <f t="shared" si="23"/>
        <v>27</v>
      </c>
      <c r="E147" s="70">
        <f t="shared" si="23"/>
        <v>399</v>
      </c>
      <c r="F147" s="70">
        <f t="shared" si="23"/>
        <v>221.90094105993066</v>
      </c>
      <c r="G147" s="70">
        <f t="shared" si="23"/>
        <v>378</v>
      </c>
      <c r="H147" s="70">
        <f t="shared" si="23"/>
        <v>1175.5807056786205</v>
      </c>
      <c r="I147" s="70">
        <f t="shared" si="23"/>
        <v>29</v>
      </c>
      <c r="J147" s="70">
        <f t="shared" si="23"/>
        <v>7.51559633027523</v>
      </c>
      <c r="K147" s="70">
        <f t="shared" si="23"/>
        <v>1326.3041926851026</v>
      </c>
      <c r="L147" s="70">
        <f t="shared" si="23"/>
        <v>10.375</v>
      </c>
      <c r="M147" s="70">
        <f t="shared" si="23"/>
        <v>211.26963481740873</v>
      </c>
      <c r="N147" s="70">
        <f t="shared" si="23"/>
        <v>67.23890063424946</v>
      </c>
      <c r="O147" s="70">
        <f t="shared" si="23"/>
        <v>323</v>
      </c>
      <c r="P147" s="70">
        <f t="shared" si="23"/>
        <v>266.08581235697943</v>
      </c>
      <c r="Q147" s="70">
        <f t="shared" si="23"/>
        <v>145.70544918998527</v>
      </c>
      <c r="R147" s="71">
        <f t="shared" si="23"/>
        <v>0</v>
      </c>
      <c r="S147" s="34">
        <f t="shared" si="16"/>
        <v>4795.214694291013</v>
      </c>
      <c r="T147" s="64"/>
      <c r="U147" s="86"/>
      <c r="V147" s="50"/>
    </row>
    <row r="148" spans="1:22" ht="12" thickBot="1">
      <c r="A148" s="74"/>
      <c r="B148" s="64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143" t="s">
        <v>2</v>
      </c>
      <c r="S148" s="36">
        <f>SUM(S140:S147)</f>
        <v>29511.46</v>
      </c>
      <c r="T148" s="64"/>
      <c r="U148" s="86"/>
      <c r="V148" s="50"/>
    </row>
    <row r="149" spans="1:21" ht="12" thickBot="1">
      <c r="A149" s="82"/>
      <c r="B149" s="69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44"/>
      <c r="T149" s="69"/>
      <c r="U149" s="92"/>
    </row>
    <row r="152" spans="1:12" ht="12.75">
      <c r="A152" s="156" t="s">
        <v>108</v>
      </c>
      <c r="B152" s="156" t="s">
        <v>254</v>
      </c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</row>
    <row r="153" spans="1:12" ht="12.75">
      <c r="A153" s="156" t="s">
        <v>255</v>
      </c>
      <c r="B153" s="156" t="s">
        <v>256</v>
      </c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</row>
    <row r="154" spans="1:12" ht="12.75">
      <c r="A154" s="156" t="s">
        <v>257</v>
      </c>
      <c r="B154" s="156" t="s">
        <v>258</v>
      </c>
      <c r="C154" s="156"/>
      <c r="D154" s="156"/>
      <c r="E154" s="156"/>
      <c r="F154" s="156"/>
      <c r="G154" s="156"/>
      <c r="H154" s="156"/>
      <c r="I154" s="156"/>
      <c r="J154" s="156"/>
      <c r="K154" s="156"/>
      <c r="L154" s="156"/>
    </row>
    <row r="155" spans="1:12" ht="12.75">
      <c r="A155" s="156" t="s">
        <v>259</v>
      </c>
      <c r="B155" s="156" t="s">
        <v>260</v>
      </c>
      <c r="C155" s="156"/>
      <c r="D155" s="156"/>
      <c r="E155" s="156"/>
      <c r="F155" s="156"/>
      <c r="G155" s="156"/>
      <c r="H155" s="156"/>
      <c r="I155" s="156"/>
      <c r="J155" s="156"/>
      <c r="K155" s="156"/>
      <c r="L155" s="156"/>
    </row>
    <row r="156" spans="1:12" ht="12.75">
      <c r="A156" s="156" t="s">
        <v>261</v>
      </c>
      <c r="B156" s="156" t="s">
        <v>262</v>
      </c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</row>
    <row r="157" spans="1:12" ht="12.75">
      <c r="A157" s="156" t="s">
        <v>32</v>
      </c>
      <c r="B157" s="156" t="s">
        <v>263</v>
      </c>
      <c r="C157" s="156"/>
      <c r="D157" s="156"/>
      <c r="E157" s="156"/>
      <c r="F157" s="156"/>
      <c r="G157" s="156"/>
      <c r="H157" s="156"/>
      <c r="I157" s="156"/>
      <c r="J157" s="156"/>
      <c r="K157" s="156"/>
      <c r="L157" s="156"/>
    </row>
    <row r="158" spans="1:12" ht="12.75">
      <c r="A158" s="156" t="s">
        <v>264</v>
      </c>
      <c r="B158" s="156" t="s">
        <v>265</v>
      </c>
      <c r="C158" s="156"/>
      <c r="D158" s="156"/>
      <c r="E158" s="156"/>
      <c r="F158" s="156"/>
      <c r="G158" s="156"/>
      <c r="H158" s="156"/>
      <c r="I158" s="156"/>
      <c r="J158" s="156"/>
      <c r="K158" s="156"/>
      <c r="L158" s="156"/>
    </row>
    <row r="159" spans="1:12" ht="12.75">
      <c r="A159" s="156"/>
      <c r="B159" s="156"/>
      <c r="C159" s="156"/>
      <c r="D159" s="156"/>
      <c r="E159" s="156"/>
      <c r="F159" s="156"/>
      <c r="G159" s="156"/>
      <c r="H159" s="156"/>
      <c r="I159" s="156"/>
      <c r="J159" s="156"/>
      <c r="K159" s="156"/>
      <c r="L159" s="156"/>
    </row>
    <row r="160" spans="1:12" ht="12.75">
      <c r="A160" s="156"/>
      <c r="B160" s="156"/>
      <c r="C160" s="156"/>
      <c r="D160" s="156"/>
      <c r="E160" s="156"/>
      <c r="F160" s="156"/>
      <c r="G160" s="156"/>
      <c r="H160" s="156"/>
      <c r="I160" s="156"/>
      <c r="J160" s="156"/>
      <c r="K160" s="156"/>
      <c r="L160" s="156"/>
    </row>
    <row r="161" spans="1:12" ht="12.75">
      <c r="A161" s="157"/>
      <c r="B161" s="157"/>
      <c r="C161" s="156"/>
      <c r="D161" s="156"/>
      <c r="E161" s="156"/>
      <c r="F161" s="156"/>
      <c r="G161" s="156"/>
      <c r="H161" s="156"/>
      <c r="I161" s="157"/>
      <c r="J161" s="156"/>
      <c r="K161" s="156"/>
      <c r="L161" s="156"/>
    </row>
    <row r="162" spans="1:12" ht="12.75">
      <c r="A162" s="158"/>
      <c r="B162" s="158"/>
      <c r="C162" s="156"/>
      <c r="D162" s="156"/>
      <c r="E162" s="156"/>
      <c r="F162" s="156"/>
      <c r="G162" s="156"/>
      <c r="H162" s="156"/>
      <c r="I162" s="159"/>
      <c r="J162" s="156"/>
      <c r="K162" s="156"/>
      <c r="L162" s="156"/>
    </row>
    <row r="163" spans="1:12" ht="12.75">
      <c r="A163" s="158"/>
      <c r="B163" s="158"/>
      <c r="C163" s="158"/>
      <c r="D163" s="156"/>
      <c r="E163" s="156"/>
      <c r="F163" s="156"/>
      <c r="G163" s="156"/>
      <c r="H163" s="156"/>
      <c r="I163" s="158"/>
      <c r="J163" s="156"/>
      <c r="K163" s="156"/>
      <c r="L163" s="156"/>
    </row>
  </sheetData>
  <printOptions/>
  <pageMargins left="0.75" right="0.75" top="1" bottom="1" header="0.5" footer="0.5"/>
  <pageSetup fitToHeight="2" fitToWidth="1" horizontalDpi="600" verticalDpi="600" orientation="landscape" paperSize="9" scale="51" r:id="rId1"/>
  <rowBreaks count="1" manualBreakCount="1">
    <brk id="7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zoomScale="80" zoomScaleNormal="80" workbookViewId="0" topLeftCell="A19">
      <selection activeCell="N17" sqref="N17"/>
    </sheetView>
  </sheetViews>
  <sheetFormatPr defaultColWidth="9.140625" defaultRowHeight="12.75"/>
  <cols>
    <col min="1" max="1" width="14.00390625" style="0" customWidth="1"/>
    <col min="2" max="6" width="12.421875" style="0" customWidth="1"/>
    <col min="7" max="7" width="9.421875" style="0" customWidth="1"/>
    <col min="8" max="8" width="6.28125" style="0" customWidth="1"/>
    <col min="9" max="9" width="6.57421875" style="0" customWidth="1"/>
    <col min="10" max="10" width="7.8515625" style="0" customWidth="1"/>
    <col min="11" max="11" width="6.421875" style="0" customWidth="1"/>
    <col min="12" max="12" width="6.28125" style="0" customWidth="1"/>
    <col min="13" max="13" width="5.00390625" style="0" bestFit="1" customWidth="1"/>
    <col min="14" max="14" width="5.7109375" style="0" customWidth="1"/>
    <col min="15" max="15" width="7.140625" style="0" customWidth="1"/>
    <col min="16" max="16" width="6.57421875" style="0" customWidth="1"/>
  </cols>
  <sheetData>
    <row r="1" ht="12.75">
      <c r="A1" s="6"/>
    </row>
    <row r="2" spans="1:25" s="6" customFormat="1" ht="12.75">
      <c r="A2"/>
      <c r="B2" s="6" t="s">
        <v>7</v>
      </c>
      <c r="C2"/>
      <c r="D2"/>
      <c r="E2"/>
      <c r="F2"/>
      <c r="H2" s="6" t="s">
        <v>312</v>
      </c>
      <c r="K2" s="6" t="s">
        <v>313</v>
      </c>
      <c r="Y2"/>
    </row>
    <row r="3" spans="1:18" ht="18" customHeight="1">
      <c r="A3" s="6" t="s">
        <v>311</v>
      </c>
      <c r="B3" s="3" t="s">
        <v>8</v>
      </c>
      <c r="C3" s="3" t="s">
        <v>9</v>
      </c>
      <c r="D3" s="3" t="s">
        <v>10</v>
      </c>
      <c r="E3" s="3" t="s">
        <v>11</v>
      </c>
      <c r="F3" s="155" t="s">
        <v>298</v>
      </c>
      <c r="H3">
        <v>1995</v>
      </c>
      <c r="I3">
        <v>2006</v>
      </c>
      <c r="K3">
        <v>1995</v>
      </c>
      <c r="L3">
        <v>2006</v>
      </c>
      <c r="R3" s="2"/>
    </row>
    <row r="4" spans="1:12" ht="12.75">
      <c r="A4" t="s">
        <v>3</v>
      </c>
      <c r="B4">
        <v>440</v>
      </c>
      <c r="C4">
        <v>541</v>
      </c>
      <c r="D4">
        <v>441</v>
      </c>
      <c r="E4">
        <v>472</v>
      </c>
      <c r="F4">
        <f>1230-F5</f>
        <v>480</v>
      </c>
      <c r="H4">
        <f>D4/5</f>
        <v>88.2</v>
      </c>
      <c r="I4">
        <f>F4/5</f>
        <v>96</v>
      </c>
      <c r="K4" s="2">
        <f>H4*GDP!I$37</f>
        <v>68.68606600596542</v>
      </c>
      <c r="L4">
        <f>I4</f>
        <v>96</v>
      </c>
    </row>
    <row r="5" spans="1:25" ht="12.75">
      <c r="A5" t="s">
        <v>4</v>
      </c>
      <c r="B5">
        <v>611</v>
      </c>
      <c r="C5">
        <v>562</v>
      </c>
      <c r="D5">
        <v>895</v>
      </c>
      <c r="E5">
        <v>788</v>
      </c>
      <c r="F5">
        <v>750</v>
      </c>
      <c r="H5">
        <f>D5/5</f>
        <v>179</v>
      </c>
      <c r="I5">
        <f>F5/5</f>
        <v>150</v>
      </c>
      <c r="K5" s="2">
        <f>H5*GDP!I$37</f>
        <v>139.39689132729944</v>
      </c>
      <c r="L5">
        <f>I5</f>
        <v>150</v>
      </c>
      <c r="Y5" s="152"/>
    </row>
    <row r="6" spans="1:25" ht="12.75">
      <c r="A6" t="s">
        <v>5</v>
      </c>
      <c r="B6">
        <v>122</v>
      </c>
      <c r="C6">
        <v>959</v>
      </c>
      <c r="D6">
        <v>1067</v>
      </c>
      <c r="E6">
        <v>1041</v>
      </c>
      <c r="F6">
        <v>890</v>
      </c>
      <c r="H6">
        <f>D6/5</f>
        <v>213.4</v>
      </c>
      <c r="I6">
        <f>F6/5</f>
        <v>178</v>
      </c>
      <c r="K6" s="2">
        <f>H6*GDP!I$37</f>
        <v>166.18601457679162</v>
      </c>
      <c r="L6">
        <f>I6</f>
        <v>178</v>
      </c>
      <c r="Y6" s="1"/>
    </row>
    <row r="7" spans="1:25" ht="12.75">
      <c r="A7" t="s">
        <v>6</v>
      </c>
      <c r="B7">
        <f>SUM(B4:B6)</f>
        <v>1173</v>
      </c>
      <c r="C7">
        <f>SUM(C4:C6)</f>
        <v>2062</v>
      </c>
      <c r="D7">
        <f>SUM(D4:D6)</f>
        <v>2403</v>
      </c>
      <c r="E7">
        <f>SUM(E4:E6)</f>
        <v>2301</v>
      </c>
      <c r="F7">
        <f>SUM(F4:F6)</f>
        <v>2120</v>
      </c>
      <c r="H7">
        <f>D7/5</f>
        <v>480.6</v>
      </c>
      <c r="I7">
        <f>F7/5</f>
        <v>424</v>
      </c>
      <c r="K7" s="2">
        <f>H7*GDP!I$37</f>
        <v>374.26897191005645</v>
      </c>
      <c r="L7">
        <f>I7</f>
        <v>424</v>
      </c>
      <c r="Y7" s="1"/>
    </row>
    <row r="8" ht="12.75">
      <c r="Y8" s="1"/>
    </row>
    <row r="9" ht="12.75">
      <c r="Y9" s="1"/>
    </row>
    <row r="10" spans="9:18" ht="12.75">
      <c r="I10" s="2"/>
      <c r="J10" s="2"/>
      <c r="K10" s="2"/>
      <c r="L10" s="2"/>
      <c r="N10" s="2"/>
      <c r="P10" s="2"/>
      <c r="R10" s="2"/>
    </row>
    <row r="11" spans="13:18" ht="12.75">
      <c r="M11" s="2"/>
      <c r="Q11" s="2"/>
      <c r="R11" s="2"/>
    </row>
    <row r="12" spans="13:22" ht="12.75">
      <c r="M12" s="2"/>
      <c r="Q12" s="2"/>
      <c r="U12" s="2"/>
      <c r="V12" s="2"/>
    </row>
    <row r="13" spans="2:22" ht="12.75">
      <c r="B13" t="s">
        <v>2</v>
      </c>
      <c r="C13" t="s">
        <v>2</v>
      </c>
      <c r="E13" t="s">
        <v>294</v>
      </c>
      <c r="F13" t="s">
        <v>294</v>
      </c>
      <c r="H13" t="s">
        <v>295</v>
      </c>
      <c r="K13" t="s">
        <v>296</v>
      </c>
      <c r="U13" s="2"/>
      <c r="V13" s="2"/>
    </row>
    <row r="14" spans="1:22" ht="12.75">
      <c r="A14" s="6"/>
      <c r="B14" s="6">
        <v>1995</v>
      </c>
      <c r="C14" s="6">
        <v>2006</v>
      </c>
      <c r="D14" s="6"/>
      <c r="E14" s="6">
        <v>1995</v>
      </c>
      <c r="F14" s="6">
        <v>2006</v>
      </c>
      <c r="G14" s="6"/>
      <c r="H14" s="6">
        <v>1995</v>
      </c>
      <c r="I14" s="6">
        <v>2006</v>
      </c>
      <c r="J14" s="6"/>
      <c r="K14" s="6">
        <v>1995</v>
      </c>
      <c r="L14" s="6" t="s">
        <v>297</v>
      </c>
      <c r="M14" s="6"/>
      <c r="N14" s="6">
        <v>2006</v>
      </c>
      <c r="O14" s="6" t="s">
        <v>297</v>
      </c>
      <c r="P14" s="6"/>
      <c r="U14" s="2"/>
      <c r="V14" s="2"/>
    </row>
    <row r="15" spans="1:22" ht="12.75">
      <c r="A15" s="6" t="s">
        <v>255</v>
      </c>
      <c r="B15" s="2">
        <f>K7</f>
        <v>374.26897191005645</v>
      </c>
      <c r="C15" s="2">
        <f>L7</f>
        <v>424</v>
      </c>
      <c r="E15" s="2">
        <f>K4</f>
        <v>68.68606600596542</v>
      </c>
      <c r="F15" s="2">
        <f>L4</f>
        <v>96</v>
      </c>
      <c r="H15" s="2">
        <f>K5</f>
        <v>139.39689132729944</v>
      </c>
      <c r="I15" s="2">
        <f>L5</f>
        <v>150</v>
      </c>
      <c r="J15" s="2"/>
      <c r="K15" s="2">
        <f>K6</f>
        <v>166.18601457679162</v>
      </c>
      <c r="L15" s="2">
        <f>K6</f>
        <v>166.18601457679162</v>
      </c>
      <c r="N15" s="2">
        <f>L6</f>
        <v>178</v>
      </c>
      <c r="O15" s="2">
        <f>L6</f>
        <v>178</v>
      </c>
      <c r="U15" s="2"/>
      <c r="V15" s="2"/>
    </row>
    <row r="16" spans="1:15" ht="12.75">
      <c r="A16" s="6" t="s">
        <v>293</v>
      </c>
      <c r="B16" s="2">
        <f>'IEA rddbudgt'!I195</f>
        <v>1805.9140000000002</v>
      </c>
      <c r="C16" s="2">
        <f>'IEA rddbudgt'!T195</f>
        <v>2278.2709999999997</v>
      </c>
      <c r="E16" s="2">
        <f>'IEA rddbudgt'!I190</f>
        <v>706.2969999999998</v>
      </c>
      <c r="F16" s="2">
        <f>'IEA rddbudgt'!T190</f>
        <v>610.32</v>
      </c>
      <c r="H16" s="2">
        <f>'IEA rddbudgt'!I191</f>
        <v>280.791</v>
      </c>
      <c r="I16" s="2">
        <f>'IEA rddbudgt'!T191</f>
        <v>267.31399999999996</v>
      </c>
      <c r="J16" s="2"/>
      <c r="K16" s="2">
        <f>SUM('IEA rddbudgt'!I186:I188,'IEA rddbudgt'!I192:I194)</f>
        <v>818.872</v>
      </c>
      <c r="L16" s="2">
        <v>0</v>
      </c>
      <c r="N16" s="2">
        <f>SUM('IEA rddbudgt'!T186:T188,'IEA rddbudgt'!T192:T194)</f>
        <v>1401.3469999999998</v>
      </c>
      <c r="O16">
        <v>0</v>
      </c>
    </row>
    <row r="17" spans="12:22" ht="12.75">
      <c r="L17" s="2">
        <f>'IEA rddbudgt'!I186</f>
        <v>223.792</v>
      </c>
      <c r="O17" s="2">
        <f>'IEA rddbudgt'!T186</f>
        <v>257.11199999999997</v>
      </c>
      <c r="P17" t="s">
        <v>348</v>
      </c>
      <c r="U17" s="2"/>
      <c r="V17" s="2"/>
    </row>
    <row r="18" spans="8:16" ht="12.75">
      <c r="H18" s="2"/>
      <c r="I18" s="2"/>
      <c r="J18" s="2"/>
      <c r="L18" s="2">
        <f>'IEA rddbudgt'!I187</f>
        <v>109.858</v>
      </c>
      <c r="O18" s="2">
        <f>'IEA rddbudgt'!T187</f>
        <v>253.83200000000002</v>
      </c>
      <c r="P18" t="s">
        <v>291</v>
      </c>
    </row>
    <row r="19" spans="2:16" ht="12.75">
      <c r="B19" s="2"/>
      <c r="C19" s="2"/>
      <c r="H19" s="2"/>
      <c r="I19" s="2"/>
      <c r="J19" s="161">
        <f>L19/SUM(B15:B16)</f>
        <v>0.11215388944432483</v>
      </c>
      <c r="L19" s="2">
        <f>'IEA rddbudgt'!I188</f>
        <v>244.51600000000002</v>
      </c>
      <c r="O19" s="2">
        <f>'IEA rddbudgt'!T188</f>
        <v>406.47299999999996</v>
      </c>
      <c r="P19" t="s">
        <v>292</v>
      </c>
    </row>
    <row r="20" spans="2:16" ht="12.75">
      <c r="B20" s="2"/>
      <c r="C20" s="5"/>
      <c r="H20" s="2"/>
      <c r="I20" s="2"/>
      <c r="J20" s="2"/>
      <c r="L20" s="2">
        <f>'IEA rddbudgt'!I192</f>
        <v>0</v>
      </c>
      <c r="O20" s="2">
        <f>'IEA rddbudgt'!T192</f>
        <v>120.51299999999999</v>
      </c>
      <c r="P20" t="s">
        <v>347</v>
      </c>
    </row>
    <row r="21" spans="8:16" ht="12.75">
      <c r="H21" s="2"/>
      <c r="I21" s="2"/>
      <c r="J21" s="2"/>
      <c r="L21" s="2">
        <f>'IEA rddbudgt'!I193</f>
        <v>79.047</v>
      </c>
      <c r="O21" s="2">
        <f>'IEA rddbudgt'!T193</f>
        <v>156.024</v>
      </c>
      <c r="P21" t="s">
        <v>289</v>
      </c>
    </row>
    <row r="22" spans="12:16" ht="12.75">
      <c r="L22" s="2">
        <f>'IEA rddbudgt'!I194</f>
        <v>161.659</v>
      </c>
      <c r="O22" s="2">
        <f>'IEA rddbudgt'!T194</f>
        <v>207.39300000000003</v>
      </c>
      <c r="P22" t="s">
        <v>290</v>
      </c>
    </row>
    <row r="26" spans="15:17" ht="12.75">
      <c r="O26" s="2">
        <f>SUM(B15:B16)</f>
        <v>2180.1829719100565</v>
      </c>
      <c r="P26" s="2">
        <f>SUM(C15:C16)</f>
        <v>2702.2709999999997</v>
      </c>
      <c r="Q26" t="s">
        <v>2</v>
      </c>
    </row>
    <row r="27" spans="15:20" ht="12.75">
      <c r="O27" s="2">
        <f>K15</f>
        <v>166.18601457679162</v>
      </c>
      <c r="P27" s="2">
        <f>O15</f>
        <v>178</v>
      </c>
      <c r="Q27" t="s">
        <v>349</v>
      </c>
      <c r="S27" s="160">
        <f>O27/O$26</f>
        <v>0.07622571899605114</v>
      </c>
      <c r="T27" s="160">
        <f>P27/P$26</f>
        <v>0.06587052149839895</v>
      </c>
    </row>
    <row r="28" spans="15:20" ht="12.75">
      <c r="O28" s="2">
        <f>SUM(E15:E16)</f>
        <v>774.9830660059652</v>
      </c>
      <c r="P28" s="2">
        <f>SUM(F15:F16)</f>
        <v>706.32</v>
      </c>
      <c r="Q28" t="s">
        <v>294</v>
      </c>
      <c r="S28" s="160">
        <f aca="true" t="shared" si="0" ref="S28:S35">O28/O$26</f>
        <v>0.3554669841894064</v>
      </c>
      <c r="T28" s="160">
        <f aca="true" t="shared" si="1" ref="T28:T35">P28/P$26</f>
        <v>0.2613801502513997</v>
      </c>
    </row>
    <row r="29" spans="15:20" ht="12.75">
      <c r="O29" s="2">
        <f>SUM(H15:H16)</f>
        <v>420.18789132729944</v>
      </c>
      <c r="P29" s="2">
        <f>SUM(I15:I16)</f>
        <v>417.31399999999996</v>
      </c>
      <c r="Q29" t="s">
        <v>295</v>
      </c>
      <c r="S29" s="160">
        <f t="shared" si="0"/>
        <v>0.1927305628660943</v>
      </c>
      <c r="T29" s="160">
        <f t="shared" si="1"/>
        <v>0.15443084723922954</v>
      </c>
    </row>
    <row r="30" spans="15:20" ht="12.75">
      <c r="O30" s="2">
        <f aca="true" t="shared" si="2" ref="O30:O35">L17</f>
        <v>223.792</v>
      </c>
      <c r="P30" s="2">
        <f aca="true" t="shared" si="3" ref="P30:P35">O17</f>
        <v>257.11199999999997</v>
      </c>
      <c r="Q30" t="s">
        <v>348</v>
      </c>
      <c r="S30" s="160">
        <f t="shared" si="0"/>
        <v>0.10264826525268016</v>
      </c>
      <c r="T30" s="160">
        <f t="shared" si="1"/>
        <v>0.09514663777245139</v>
      </c>
    </row>
    <row r="31" spans="15:20" ht="12.75">
      <c r="O31" s="2">
        <f t="shared" si="2"/>
        <v>109.858</v>
      </c>
      <c r="P31" s="2">
        <f t="shared" si="3"/>
        <v>253.83200000000002</v>
      </c>
      <c r="Q31" t="s">
        <v>291</v>
      </c>
      <c r="S31" s="160">
        <f>O31/O$26</f>
        <v>0.05038934869936788</v>
      </c>
      <c r="T31" s="160">
        <f t="shared" si="1"/>
        <v>0.09393284389315507</v>
      </c>
    </row>
    <row r="32" spans="15:20" ht="12.75">
      <c r="O32" s="2">
        <f t="shared" si="2"/>
        <v>244.51600000000002</v>
      </c>
      <c r="P32" s="2">
        <f t="shared" si="3"/>
        <v>406.47299999999996</v>
      </c>
      <c r="Q32" t="s">
        <v>292</v>
      </c>
      <c r="S32" s="160">
        <f t="shared" si="0"/>
        <v>0.11215388944432483</v>
      </c>
      <c r="T32" s="160">
        <f t="shared" si="1"/>
        <v>0.1504190364326894</v>
      </c>
    </row>
    <row r="33" spans="15:20" ht="12.75">
      <c r="O33" s="2">
        <f t="shared" si="2"/>
        <v>0</v>
      </c>
      <c r="P33" s="2">
        <f t="shared" si="3"/>
        <v>120.51299999999999</v>
      </c>
      <c r="Q33" t="s">
        <v>347</v>
      </c>
      <c r="S33" s="160">
        <f t="shared" si="0"/>
        <v>0</v>
      </c>
      <c r="T33" s="160">
        <f t="shared" si="1"/>
        <v>0.04459693346818287</v>
      </c>
    </row>
    <row r="34" spans="15:20" ht="12.75">
      <c r="O34" s="2">
        <f t="shared" si="2"/>
        <v>79.047</v>
      </c>
      <c r="P34" s="2">
        <f t="shared" si="3"/>
        <v>156.024</v>
      </c>
      <c r="Q34" t="s">
        <v>289</v>
      </c>
      <c r="S34" s="160">
        <f t="shared" si="0"/>
        <v>0.0362570486140193</v>
      </c>
      <c r="T34" s="160">
        <f t="shared" si="1"/>
        <v>0.05773810250711347</v>
      </c>
    </row>
    <row r="35" spans="15:20" ht="12.75">
      <c r="O35" s="2">
        <f t="shared" si="2"/>
        <v>161.659</v>
      </c>
      <c r="P35" s="2">
        <f t="shared" si="3"/>
        <v>207.39300000000003</v>
      </c>
      <c r="Q35" t="s">
        <v>290</v>
      </c>
      <c r="S35" s="160">
        <f t="shared" si="0"/>
        <v>0.07414928108459203</v>
      </c>
      <c r="T35" s="160">
        <f t="shared" si="1"/>
        <v>0.07674766890515423</v>
      </c>
    </row>
    <row r="37" ht="12.75">
      <c r="P37" s="5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91"/>
  <sheetViews>
    <sheetView zoomScale="80" zoomScaleNormal="80" workbookViewId="0" topLeftCell="A1">
      <pane xSplit="6345" ySplit="1065" topLeftCell="I187" activePane="bottomRight" state="split"/>
      <selection pane="topLeft" activeCell="J49" sqref="J49"/>
      <selection pane="topRight" activeCell="N1" sqref="N1"/>
      <selection pane="bottomLeft" activeCell="A23" sqref="A23"/>
      <selection pane="bottomRight" activeCell="L188" sqref="L188"/>
    </sheetView>
  </sheetViews>
  <sheetFormatPr defaultColWidth="9.140625" defaultRowHeight="12.75"/>
  <cols>
    <col min="3" max="3" width="44.140625" style="0" customWidth="1"/>
    <col min="4" max="8" width="0" style="0" hidden="1" customWidth="1"/>
  </cols>
  <sheetData>
    <row r="1" ht="12.75">
      <c r="A1" s="156" t="s">
        <v>310</v>
      </c>
    </row>
    <row r="3" spans="3:20" ht="12.75">
      <c r="C3" t="s">
        <v>33</v>
      </c>
      <c r="D3" t="s">
        <v>34</v>
      </c>
      <c r="E3" t="s">
        <v>35</v>
      </c>
      <c r="F3" t="s">
        <v>36</v>
      </c>
      <c r="G3" t="s">
        <v>37</v>
      </c>
      <c r="H3" t="s">
        <v>38</v>
      </c>
      <c r="I3" t="s">
        <v>39</v>
      </c>
      <c r="J3" t="s">
        <v>40</v>
      </c>
      <c r="K3" t="s">
        <v>41</v>
      </c>
      <c r="L3" t="s">
        <v>42</v>
      </c>
      <c r="M3" t="s">
        <v>43</v>
      </c>
      <c r="N3" t="s">
        <v>44</v>
      </c>
      <c r="O3" t="s">
        <v>45</v>
      </c>
      <c r="P3" t="s">
        <v>46</v>
      </c>
      <c r="Q3" t="s">
        <v>266</v>
      </c>
      <c r="R3" t="s">
        <v>267</v>
      </c>
      <c r="S3" t="s">
        <v>299</v>
      </c>
      <c r="T3" t="s">
        <v>300</v>
      </c>
    </row>
    <row r="4" spans="1:3" ht="12.75">
      <c r="A4" t="s">
        <v>47</v>
      </c>
      <c r="B4" t="s">
        <v>48</v>
      </c>
      <c r="C4" t="s">
        <v>49</v>
      </c>
    </row>
    <row r="5" spans="1:20" ht="12.75">
      <c r="A5" t="s">
        <v>50</v>
      </c>
      <c r="B5" t="s">
        <v>301</v>
      </c>
      <c r="C5" t="s">
        <v>268</v>
      </c>
      <c r="D5">
        <v>721</v>
      </c>
      <c r="E5">
        <v>832</v>
      </c>
      <c r="F5">
        <v>851</v>
      </c>
      <c r="G5">
        <v>895</v>
      </c>
      <c r="H5">
        <v>1186</v>
      </c>
      <c r="I5">
        <v>1286</v>
      </c>
      <c r="J5">
        <v>1211</v>
      </c>
      <c r="K5">
        <v>1150</v>
      </c>
      <c r="L5">
        <v>1351</v>
      </c>
      <c r="M5">
        <v>1481</v>
      </c>
      <c r="N5">
        <v>1515</v>
      </c>
      <c r="O5">
        <v>1638</v>
      </c>
      <c r="P5">
        <v>1706</v>
      </c>
      <c r="Q5">
        <v>1300</v>
      </c>
      <c r="R5">
        <v>1194</v>
      </c>
      <c r="S5">
        <v>1210</v>
      </c>
      <c r="T5">
        <v>1286</v>
      </c>
    </row>
    <row r="6" spans="3:20" ht="12.75">
      <c r="C6" t="s">
        <v>269</v>
      </c>
      <c r="D6">
        <v>2127</v>
      </c>
      <c r="E6">
        <v>1835</v>
      </c>
      <c r="F6">
        <v>1288</v>
      </c>
      <c r="G6">
        <v>1249</v>
      </c>
      <c r="H6">
        <v>1343</v>
      </c>
      <c r="I6">
        <v>1071</v>
      </c>
      <c r="J6">
        <v>1083</v>
      </c>
      <c r="K6">
        <v>849</v>
      </c>
      <c r="L6">
        <v>770</v>
      </c>
      <c r="M6">
        <v>721</v>
      </c>
      <c r="N6">
        <v>644</v>
      </c>
      <c r="O6">
        <v>804</v>
      </c>
      <c r="P6">
        <v>1322</v>
      </c>
      <c r="Q6">
        <v>1227</v>
      </c>
      <c r="R6">
        <v>1253</v>
      </c>
      <c r="S6">
        <v>1191</v>
      </c>
      <c r="T6">
        <v>1340</v>
      </c>
    </row>
    <row r="7" spans="3:20" ht="12.75">
      <c r="C7" t="s">
        <v>270</v>
      </c>
      <c r="D7">
        <v>731</v>
      </c>
      <c r="E7">
        <v>788</v>
      </c>
      <c r="F7">
        <v>776</v>
      </c>
      <c r="G7">
        <v>746</v>
      </c>
      <c r="H7">
        <v>792</v>
      </c>
      <c r="I7">
        <v>842</v>
      </c>
      <c r="J7">
        <v>760</v>
      </c>
      <c r="K7">
        <v>742</v>
      </c>
      <c r="L7">
        <v>827</v>
      </c>
      <c r="M7">
        <v>847</v>
      </c>
      <c r="N7">
        <v>800</v>
      </c>
      <c r="O7">
        <v>869</v>
      </c>
      <c r="P7">
        <v>948</v>
      </c>
      <c r="Q7">
        <v>929</v>
      </c>
      <c r="R7">
        <v>1101</v>
      </c>
      <c r="S7">
        <v>1110</v>
      </c>
      <c r="T7">
        <v>1178</v>
      </c>
    </row>
    <row r="8" spans="3:20" ht="12.75">
      <c r="C8" t="s">
        <v>302</v>
      </c>
      <c r="D8">
        <v>5782</v>
      </c>
      <c r="E8">
        <v>5587</v>
      </c>
      <c r="F8">
        <v>4972</v>
      </c>
      <c r="G8">
        <v>4738</v>
      </c>
      <c r="H8">
        <v>4546</v>
      </c>
      <c r="I8">
        <v>4664</v>
      </c>
      <c r="J8">
        <v>4460</v>
      </c>
      <c r="K8">
        <v>4288</v>
      </c>
      <c r="L8">
        <v>4133</v>
      </c>
      <c r="M8">
        <v>4114</v>
      </c>
      <c r="N8">
        <v>4215</v>
      </c>
      <c r="O8">
        <v>3948</v>
      </c>
      <c r="P8">
        <v>4357</v>
      </c>
      <c r="Q8">
        <v>4355</v>
      </c>
      <c r="R8">
        <v>4131</v>
      </c>
      <c r="S8">
        <v>4334</v>
      </c>
      <c r="T8">
        <v>4352</v>
      </c>
    </row>
    <row r="9" spans="3:20" ht="12.75">
      <c r="C9" t="s">
        <v>271</v>
      </c>
      <c r="D9" t="s">
        <v>0</v>
      </c>
      <c r="E9" t="s">
        <v>0</v>
      </c>
      <c r="F9" t="s">
        <v>0</v>
      </c>
      <c r="G9" t="s">
        <v>0</v>
      </c>
      <c r="H9" t="s">
        <v>0</v>
      </c>
      <c r="I9" t="s">
        <v>0</v>
      </c>
      <c r="J9" t="s">
        <v>0</v>
      </c>
      <c r="K9" t="s">
        <v>0</v>
      </c>
      <c r="L9" t="s">
        <v>0</v>
      </c>
      <c r="M9" t="s">
        <v>0</v>
      </c>
      <c r="N9" t="s">
        <v>0</v>
      </c>
      <c r="O9" t="s">
        <v>0</v>
      </c>
      <c r="P9" t="s">
        <v>0</v>
      </c>
      <c r="Q9" t="s">
        <v>0</v>
      </c>
      <c r="R9" t="s">
        <v>0</v>
      </c>
      <c r="S9" t="s">
        <v>0</v>
      </c>
      <c r="T9" t="s">
        <v>0</v>
      </c>
    </row>
    <row r="10" spans="3:20" ht="12.75">
      <c r="C10" t="s">
        <v>272</v>
      </c>
      <c r="D10" t="s">
        <v>0</v>
      </c>
      <c r="E10" t="s">
        <v>0</v>
      </c>
      <c r="F10" t="s">
        <v>0</v>
      </c>
      <c r="G10" t="s">
        <v>0</v>
      </c>
      <c r="H10" t="s">
        <v>0</v>
      </c>
      <c r="I10" t="s">
        <v>0</v>
      </c>
      <c r="J10" t="s">
        <v>0</v>
      </c>
      <c r="K10" t="s">
        <v>0</v>
      </c>
      <c r="L10" t="s">
        <v>0</v>
      </c>
      <c r="M10" t="s">
        <v>0</v>
      </c>
      <c r="N10" t="s">
        <v>0</v>
      </c>
      <c r="O10" t="s">
        <v>0</v>
      </c>
      <c r="P10" t="s">
        <v>0</v>
      </c>
      <c r="Q10" t="s">
        <v>0</v>
      </c>
      <c r="R10" t="s">
        <v>0</v>
      </c>
      <c r="S10" t="s">
        <v>0</v>
      </c>
      <c r="T10" t="s">
        <v>0</v>
      </c>
    </row>
    <row r="11" spans="3:20" ht="12.75">
      <c r="C11" t="s">
        <v>303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28</v>
      </c>
      <c r="Q11">
        <v>34</v>
      </c>
      <c r="R11">
        <v>320</v>
      </c>
      <c r="S11">
        <v>371</v>
      </c>
      <c r="T11">
        <v>617</v>
      </c>
    </row>
    <row r="12" spans="3:20" ht="12.75">
      <c r="C12" t="s">
        <v>273</v>
      </c>
      <c r="D12">
        <v>329</v>
      </c>
      <c r="E12">
        <v>347</v>
      </c>
      <c r="F12">
        <v>332</v>
      </c>
      <c r="G12">
        <v>296</v>
      </c>
      <c r="H12">
        <v>424</v>
      </c>
      <c r="I12">
        <v>397</v>
      </c>
      <c r="J12">
        <v>387</v>
      </c>
      <c r="K12">
        <v>405</v>
      </c>
      <c r="L12">
        <v>450</v>
      </c>
      <c r="M12">
        <v>477</v>
      </c>
      <c r="N12">
        <v>591</v>
      </c>
      <c r="O12">
        <v>653</v>
      </c>
      <c r="P12">
        <v>552</v>
      </c>
      <c r="Q12">
        <v>552</v>
      </c>
      <c r="R12">
        <v>440</v>
      </c>
      <c r="S12">
        <v>364</v>
      </c>
      <c r="T12">
        <v>504</v>
      </c>
    </row>
    <row r="13" spans="3:20" ht="12.75">
      <c r="C13" t="s">
        <v>274</v>
      </c>
      <c r="D13">
        <v>1224</v>
      </c>
      <c r="E13">
        <v>1457</v>
      </c>
      <c r="F13">
        <v>1547</v>
      </c>
      <c r="G13">
        <v>1478</v>
      </c>
      <c r="H13">
        <v>1358</v>
      </c>
      <c r="I13">
        <v>1322</v>
      </c>
      <c r="J13">
        <v>1329</v>
      </c>
      <c r="K13">
        <v>1360</v>
      </c>
      <c r="L13">
        <v>1308</v>
      </c>
      <c r="M13">
        <v>1490</v>
      </c>
      <c r="N13">
        <v>1376</v>
      </c>
      <c r="O13">
        <v>1691</v>
      </c>
      <c r="P13">
        <v>1857</v>
      </c>
      <c r="Q13">
        <v>1930</v>
      </c>
      <c r="R13">
        <v>1797</v>
      </c>
      <c r="S13">
        <v>1859</v>
      </c>
      <c r="T13">
        <v>1668</v>
      </c>
    </row>
    <row r="14" spans="3:20" ht="12.75">
      <c r="C14" t="s">
        <v>275</v>
      </c>
      <c r="D14">
        <v>10914</v>
      </c>
      <c r="E14">
        <v>10846</v>
      </c>
      <c r="F14">
        <v>9766</v>
      </c>
      <c r="G14">
        <v>9402</v>
      </c>
      <c r="H14">
        <v>9649</v>
      </c>
      <c r="I14">
        <v>9582</v>
      </c>
      <c r="J14">
        <v>9230</v>
      </c>
      <c r="K14">
        <v>8794</v>
      </c>
      <c r="L14">
        <v>8839</v>
      </c>
      <c r="M14">
        <v>9130</v>
      </c>
      <c r="N14">
        <v>9141</v>
      </c>
      <c r="O14">
        <v>9603</v>
      </c>
      <c r="P14">
        <v>10770</v>
      </c>
      <c r="Q14">
        <v>10327</v>
      </c>
      <c r="R14">
        <v>10236</v>
      </c>
      <c r="S14">
        <v>10439</v>
      </c>
      <c r="T14">
        <v>10945</v>
      </c>
    </row>
    <row r="15" spans="1:22" ht="12.75">
      <c r="A15" t="s">
        <v>15</v>
      </c>
      <c r="B15" t="s">
        <v>301</v>
      </c>
      <c r="C15" t="s">
        <v>268</v>
      </c>
      <c r="D15">
        <v>5.911</v>
      </c>
      <c r="E15">
        <v>7.11</v>
      </c>
      <c r="F15">
        <v>5.957</v>
      </c>
      <c r="G15">
        <v>8.884</v>
      </c>
      <c r="H15">
        <v>10.984</v>
      </c>
      <c r="I15">
        <v>10.007</v>
      </c>
      <c r="J15">
        <v>10.122</v>
      </c>
      <c r="K15">
        <v>9.647</v>
      </c>
      <c r="L15">
        <v>7.748</v>
      </c>
      <c r="M15">
        <v>8.623</v>
      </c>
      <c r="N15">
        <v>7.883</v>
      </c>
      <c r="O15">
        <v>9.885</v>
      </c>
      <c r="P15">
        <v>8.415</v>
      </c>
      <c r="Q15">
        <v>5.302</v>
      </c>
      <c r="R15">
        <v>10.109</v>
      </c>
      <c r="S15">
        <v>11.645</v>
      </c>
      <c r="T15" s="162">
        <f aca="true" t="shared" si="0" ref="T15:T20">S15</f>
        <v>11.645</v>
      </c>
      <c r="V15">
        <f>T15/T24</f>
        <v>0.34185650540159696</v>
      </c>
    </row>
    <row r="16" spans="3:20" ht="12.75">
      <c r="C16" t="s">
        <v>269</v>
      </c>
      <c r="D16">
        <v>0.202</v>
      </c>
      <c r="E16">
        <v>1.009</v>
      </c>
      <c r="F16">
        <v>1.333</v>
      </c>
      <c r="G16">
        <v>1.538</v>
      </c>
      <c r="H16">
        <v>0.966</v>
      </c>
      <c r="I16">
        <v>0.891</v>
      </c>
      <c r="J16">
        <v>1.891</v>
      </c>
      <c r="K16">
        <v>1.92</v>
      </c>
      <c r="L16">
        <v>0.668</v>
      </c>
      <c r="M16">
        <v>0.734</v>
      </c>
      <c r="N16">
        <v>0.49</v>
      </c>
      <c r="O16">
        <v>0.684</v>
      </c>
      <c r="P16">
        <v>0.437</v>
      </c>
      <c r="Q16">
        <v>0.482</v>
      </c>
      <c r="R16">
        <v>0.464</v>
      </c>
      <c r="S16">
        <v>0.229</v>
      </c>
      <c r="T16" s="162">
        <f t="shared" si="0"/>
        <v>0.229</v>
      </c>
    </row>
    <row r="17" spans="3:20" ht="12.75">
      <c r="C17" t="s">
        <v>270</v>
      </c>
      <c r="D17">
        <v>2.179</v>
      </c>
      <c r="E17">
        <v>4.98</v>
      </c>
      <c r="F17">
        <v>4.283</v>
      </c>
      <c r="G17">
        <v>5.835</v>
      </c>
      <c r="H17">
        <v>7.559</v>
      </c>
      <c r="I17">
        <v>8.936</v>
      </c>
      <c r="J17">
        <v>6.945</v>
      </c>
      <c r="K17">
        <v>8.428</v>
      </c>
      <c r="L17">
        <v>11.126</v>
      </c>
      <c r="M17">
        <v>10.472</v>
      </c>
      <c r="N17">
        <v>7.202</v>
      </c>
      <c r="O17">
        <v>8.563</v>
      </c>
      <c r="P17">
        <v>10.288</v>
      </c>
      <c r="Q17">
        <v>10.374</v>
      </c>
      <c r="R17">
        <v>9.82</v>
      </c>
      <c r="S17">
        <v>12.274</v>
      </c>
      <c r="T17" s="162">
        <f t="shared" si="0"/>
        <v>12.274</v>
      </c>
    </row>
    <row r="18" spans="3:20" ht="12.75">
      <c r="C18" t="s">
        <v>302</v>
      </c>
      <c r="D18">
        <v>1.119</v>
      </c>
      <c r="E18">
        <v>2.653</v>
      </c>
      <c r="F18">
        <v>2.06</v>
      </c>
      <c r="G18">
        <v>2.504</v>
      </c>
      <c r="H18">
        <v>1.823</v>
      </c>
      <c r="I18">
        <v>1.81</v>
      </c>
      <c r="J18">
        <v>1.577</v>
      </c>
      <c r="K18">
        <v>1.905</v>
      </c>
      <c r="L18">
        <v>2.693</v>
      </c>
      <c r="M18">
        <v>3.337</v>
      </c>
      <c r="N18">
        <v>2.981</v>
      </c>
      <c r="O18">
        <v>3.626</v>
      </c>
      <c r="P18">
        <v>3.683</v>
      </c>
      <c r="Q18">
        <v>3.042</v>
      </c>
      <c r="R18">
        <v>3.322</v>
      </c>
      <c r="S18">
        <v>3.38</v>
      </c>
      <c r="T18" s="162">
        <f t="shared" si="0"/>
        <v>3.38</v>
      </c>
    </row>
    <row r="19" spans="3:20" ht="12.75">
      <c r="C19" t="s">
        <v>271</v>
      </c>
      <c r="D19">
        <v>0.542</v>
      </c>
      <c r="E19">
        <v>0.438</v>
      </c>
      <c r="F19">
        <v>0.444</v>
      </c>
      <c r="G19">
        <v>0.609</v>
      </c>
      <c r="H19">
        <v>0.627</v>
      </c>
      <c r="I19">
        <v>0.552</v>
      </c>
      <c r="J19">
        <v>0.887</v>
      </c>
      <c r="K19">
        <v>0.648</v>
      </c>
      <c r="L19">
        <v>0</v>
      </c>
      <c r="M19">
        <v>0.432</v>
      </c>
      <c r="N19">
        <v>0</v>
      </c>
      <c r="O19">
        <v>0.27</v>
      </c>
      <c r="P19">
        <v>0.18</v>
      </c>
      <c r="Q19">
        <v>0</v>
      </c>
      <c r="R19">
        <v>0.19</v>
      </c>
      <c r="S19">
        <v>0.08</v>
      </c>
      <c r="T19" s="162">
        <f t="shared" si="0"/>
        <v>0.08</v>
      </c>
    </row>
    <row r="20" spans="3:20" ht="12.75">
      <c r="C20" t="s">
        <v>272</v>
      </c>
      <c r="D20">
        <v>0.576</v>
      </c>
      <c r="E20">
        <v>2.214</v>
      </c>
      <c r="F20">
        <v>1.614</v>
      </c>
      <c r="G20">
        <v>1.896</v>
      </c>
      <c r="H20">
        <v>1.196</v>
      </c>
      <c r="I20">
        <v>1.258</v>
      </c>
      <c r="J20">
        <v>0.69</v>
      </c>
      <c r="K20">
        <v>1.257</v>
      </c>
      <c r="L20">
        <v>2.693</v>
      </c>
      <c r="M20">
        <v>2.905</v>
      </c>
      <c r="N20">
        <v>2.981</v>
      </c>
      <c r="O20">
        <v>3.356</v>
      </c>
      <c r="P20">
        <v>3.505</v>
      </c>
      <c r="Q20">
        <v>3.042</v>
      </c>
      <c r="R20">
        <v>3.131</v>
      </c>
      <c r="S20">
        <v>3.3</v>
      </c>
      <c r="T20" s="162">
        <f t="shared" si="0"/>
        <v>3.3</v>
      </c>
    </row>
    <row r="21" spans="3:20" ht="12.75">
      <c r="C21" t="s">
        <v>303</v>
      </c>
      <c r="D21" t="s">
        <v>0</v>
      </c>
      <c r="E21" t="s">
        <v>0</v>
      </c>
      <c r="F21" t="s">
        <v>0</v>
      </c>
      <c r="G21" t="s">
        <v>0</v>
      </c>
      <c r="H21" t="s">
        <v>0</v>
      </c>
      <c r="I21" t="s">
        <v>0</v>
      </c>
      <c r="J21" t="s">
        <v>0</v>
      </c>
      <c r="K21" t="s">
        <v>0</v>
      </c>
      <c r="L21" t="s">
        <v>0</v>
      </c>
      <c r="M21" t="s">
        <v>0</v>
      </c>
      <c r="N21" t="s">
        <v>0</v>
      </c>
      <c r="O21" t="s">
        <v>0</v>
      </c>
      <c r="P21" t="s">
        <v>0</v>
      </c>
      <c r="Q21" t="s">
        <v>0</v>
      </c>
      <c r="R21" t="s">
        <v>0</v>
      </c>
      <c r="S21" t="s">
        <v>0</v>
      </c>
      <c r="T21" s="162" t="s">
        <v>0</v>
      </c>
    </row>
    <row r="22" spans="3:20" ht="12.75">
      <c r="C22" t="s">
        <v>273</v>
      </c>
      <c r="D22">
        <v>3.031</v>
      </c>
      <c r="E22">
        <v>5.7</v>
      </c>
      <c r="F22">
        <v>3.572</v>
      </c>
      <c r="G22">
        <v>3.75</v>
      </c>
      <c r="H22">
        <v>4.817</v>
      </c>
      <c r="I22">
        <v>4.048</v>
      </c>
      <c r="J22">
        <v>4.715</v>
      </c>
      <c r="K22">
        <v>4.166</v>
      </c>
      <c r="L22">
        <v>4.721</v>
      </c>
      <c r="M22">
        <v>3.425</v>
      </c>
      <c r="N22">
        <v>3.548</v>
      </c>
      <c r="O22">
        <v>4.975</v>
      </c>
      <c r="P22">
        <v>4.026</v>
      </c>
      <c r="Q22">
        <v>4.132</v>
      </c>
      <c r="R22">
        <v>7.735</v>
      </c>
      <c r="S22">
        <v>4.136</v>
      </c>
      <c r="T22" s="162">
        <f>S22</f>
        <v>4.136</v>
      </c>
    </row>
    <row r="23" spans="3:20" ht="12.75">
      <c r="C23" t="s">
        <v>274</v>
      </c>
      <c r="D23">
        <v>0.741</v>
      </c>
      <c r="E23">
        <v>1.125</v>
      </c>
      <c r="F23">
        <v>1.542</v>
      </c>
      <c r="G23">
        <v>2.299</v>
      </c>
      <c r="H23">
        <v>1.272</v>
      </c>
      <c r="I23">
        <v>1.839</v>
      </c>
      <c r="J23">
        <v>2.239</v>
      </c>
      <c r="K23">
        <v>3.077</v>
      </c>
      <c r="L23">
        <v>4.06</v>
      </c>
      <c r="M23">
        <v>3.391</v>
      </c>
      <c r="N23">
        <v>3.596</v>
      </c>
      <c r="O23">
        <v>4.54</v>
      </c>
      <c r="P23">
        <v>4.159</v>
      </c>
      <c r="Q23">
        <v>2.813</v>
      </c>
      <c r="R23">
        <v>3.054</v>
      </c>
      <c r="S23">
        <v>2.4</v>
      </c>
      <c r="T23" s="162">
        <f>S23</f>
        <v>2.4</v>
      </c>
    </row>
    <row r="24" spans="3:20" ht="12.75">
      <c r="C24" t="s">
        <v>275</v>
      </c>
      <c r="D24">
        <v>13.181</v>
      </c>
      <c r="E24">
        <v>22.575</v>
      </c>
      <c r="F24">
        <v>18.747</v>
      </c>
      <c r="G24">
        <v>24.809</v>
      </c>
      <c r="H24">
        <v>27.421</v>
      </c>
      <c r="I24">
        <v>27.529</v>
      </c>
      <c r="J24">
        <v>27.488</v>
      </c>
      <c r="K24">
        <v>29.144</v>
      </c>
      <c r="L24">
        <v>31.017</v>
      </c>
      <c r="M24">
        <v>29.982</v>
      </c>
      <c r="N24">
        <v>25.701</v>
      </c>
      <c r="O24">
        <v>32.273</v>
      </c>
      <c r="P24">
        <v>31.009</v>
      </c>
      <c r="Q24">
        <v>26.145</v>
      </c>
      <c r="R24">
        <v>34.505</v>
      </c>
      <c r="S24">
        <v>34.064</v>
      </c>
      <c r="T24" s="162">
        <f>S24</f>
        <v>34.064</v>
      </c>
    </row>
    <row r="25" spans="1:20" ht="12.75">
      <c r="A25" t="s">
        <v>16</v>
      </c>
      <c r="B25" t="s">
        <v>301</v>
      </c>
      <c r="C25" t="s">
        <v>268</v>
      </c>
      <c r="D25" t="s">
        <v>0</v>
      </c>
      <c r="E25">
        <v>8.031</v>
      </c>
      <c r="F25">
        <v>3.483</v>
      </c>
      <c r="G25">
        <v>7.455</v>
      </c>
      <c r="H25">
        <v>10.143</v>
      </c>
      <c r="I25">
        <v>9.182</v>
      </c>
      <c r="J25">
        <v>11.883</v>
      </c>
      <c r="K25">
        <v>10.47</v>
      </c>
      <c r="L25">
        <v>15.289</v>
      </c>
      <c r="M25">
        <v>4.639</v>
      </c>
      <c r="N25" t="s">
        <v>0</v>
      </c>
      <c r="O25" t="s">
        <v>0</v>
      </c>
      <c r="P25" t="s">
        <v>0</v>
      </c>
      <c r="Q25" t="s">
        <v>0</v>
      </c>
      <c r="R25" t="s">
        <v>0</v>
      </c>
      <c r="S25" t="s">
        <v>0</v>
      </c>
      <c r="T25" s="162">
        <f>M25</f>
        <v>4.639</v>
      </c>
    </row>
    <row r="26" spans="3:20" ht="12.75">
      <c r="C26" t="s">
        <v>269</v>
      </c>
      <c r="D26" t="s">
        <v>0</v>
      </c>
      <c r="E26">
        <v>1.056</v>
      </c>
      <c r="F26">
        <v>1.414</v>
      </c>
      <c r="G26">
        <v>1.262</v>
      </c>
      <c r="H26">
        <v>1.787</v>
      </c>
      <c r="I26">
        <v>1.475</v>
      </c>
      <c r="J26">
        <v>1.783</v>
      </c>
      <c r="K26">
        <v>2.461</v>
      </c>
      <c r="L26">
        <v>0.497</v>
      </c>
      <c r="M26">
        <v>0.94</v>
      </c>
      <c r="N26" t="s">
        <v>0</v>
      </c>
      <c r="O26" t="s">
        <v>0</v>
      </c>
      <c r="P26" t="s">
        <v>0</v>
      </c>
      <c r="Q26" t="s">
        <v>0</v>
      </c>
      <c r="R26" t="s">
        <v>0</v>
      </c>
      <c r="S26" t="s">
        <v>0</v>
      </c>
      <c r="T26" s="162">
        <f aca="true" t="shared" si="1" ref="T26:T34">M26</f>
        <v>0.94</v>
      </c>
    </row>
    <row r="27" spans="3:20" ht="12.75">
      <c r="C27" t="s">
        <v>270</v>
      </c>
      <c r="D27" t="s">
        <v>0</v>
      </c>
      <c r="E27">
        <v>0.369</v>
      </c>
      <c r="F27">
        <v>2.19</v>
      </c>
      <c r="G27">
        <v>2.505</v>
      </c>
      <c r="H27">
        <v>2.646</v>
      </c>
      <c r="I27">
        <v>4.239</v>
      </c>
      <c r="J27">
        <v>3.168</v>
      </c>
      <c r="K27">
        <v>3.534</v>
      </c>
      <c r="L27">
        <v>1.447</v>
      </c>
      <c r="M27">
        <v>1.142</v>
      </c>
      <c r="N27" t="s">
        <v>0</v>
      </c>
      <c r="O27" t="s">
        <v>0</v>
      </c>
      <c r="P27" t="s">
        <v>0</v>
      </c>
      <c r="Q27" t="s">
        <v>0</v>
      </c>
      <c r="R27" t="s">
        <v>0</v>
      </c>
      <c r="S27" t="s">
        <v>0</v>
      </c>
      <c r="T27" s="162">
        <f t="shared" si="1"/>
        <v>1.142</v>
      </c>
    </row>
    <row r="28" spans="3:20" ht="12.75">
      <c r="C28" t="s">
        <v>302</v>
      </c>
      <c r="D28" t="s">
        <v>0</v>
      </c>
      <c r="E28" t="s">
        <v>0</v>
      </c>
      <c r="F28" t="s">
        <v>0</v>
      </c>
      <c r="G28" t="s">
        <v>0</v>
      </c>
      <c r="H28">
        <v>28.92</v>
      </c>
      <c r="I28">
        <v>29.137</v>
      </c>
      <c r="J28">
        <v>42.79</v>
      </c>
      <c r="K28">
        <v>43.972</v>
      </c>
      <c r="L28">
        <v>57.414</v>
      </c>
      <c r="M28">
        <v>46.57</v>
      </c>
      <c r="N28" t="s">
        <v>0</v>
      </c>
      <c r="O28" t="s">
        <v>0</v>
      </c>
      <c r="P28" t="s">
        <v>0</v>
      </c>
      <c r="Q28" t="s">
        <v>0</v>
      </c>
      <c r="R28" t="s">
        <v>0</v>
      </c>
      <c r="S28" t="s">
        <v>0</v>
      </c>
      <c r="T28" s="162">
        <f t="shared" si="1"/>
        <v>46.57</v>
      </c>
    </row>
    <row r="29" spans="3:20" ht="12.75">
      <c r="C29" t="s">
        <v>271</v>
      </c>
      <c r="D29" t="s">
        <v>0</v>
      </c>
      <c r="E29" t="s">
        <v>0</v>
      </c>
      <c r="F29" t="s">
        <v>0</v>
      </c>
      <c r="G29" t="s">
        <v>0</v>
      </c>
      <c r="H29">
        <v>19.22</v>
      </c>
      <c r="I29">
        <v>25.392</v>
      </c>
      <c r="J29">
        <v>37.567</v>
      </c>
      <c r="K29">
        <v>38.472</v>
      </c>
      <c r="L29">
        <v>51.762</v>
      </c>
      <c r="M29">
        <v>40.221</v>
      </c>
      <c r="N29" t="s">
        <v>0</v>
      </c>
      <c r="O29" t="s">
        <v>0</v>
      </c>
      <c r="P29" t="s">
        <v>0</v>
      </c>
      <c r="Q29" t="s">
        <v>0</v>
      </c>
      <c r="R29" t="s">
        <v>0</v>
      </c>
      <c r="S29" t="s">
        <v>0</v>
      </c>
      <c r="T29" s="162">
        <f t="shared" si="1"/>
        <v>40.221</v>
      </c>
    </row>
    <row r="30" spans="3:20" ht="12.75">
      <c r="C30" t="s">
        <v>272</v>
      </c>
      <c r="D30" t="s">
        <v>0</v>
      </c>
      <c r="E30" t="s">
        <v>0</v>
      </c>
      <c r="F30" t="s">
        <v>0</v>
      </c>
      <c r="G30" t="s">
        <v>0</v>
      </c>
      <c r="H30">
        <v>9.7</v>
      </c>
      <c r="I30">
        <v>3.745</v>
      </c>
      <c r="J30">
        <v>5.223</v>
      </c>
      <c r="K30">
        <v>5.498</v>
      </c>
      <c r="L30">
        <v>5.651</v>
      </c>
      <c r="M30">
        <v>6.349</v>
      </c>
      <c r="N30" t="s">
        <v>0</v>
      </c>
      <c r="O30" t="s">
        <v>0</v>
      </c>
      <c r="P30" t="s">
        <v>0</v>
      </c>
      <c r="Q30" t="s">
        <v>0</v>
      </c>
      <c r="R30" t="s">
        <v>0</v>
      </c>
      <c r="S30" t="s">
        <v>0</v>
      </c>
      <c r="T30" s="162">
        <f t="shared" si="1"/>
        <v>6.349</v>
      </c>
    </row>
    <row r="31" spans="3:20" ht="12.75">
      <c r="C31" t="s">
        <v>303</v>
      </c>
      <c r="D31" t="s">
        <v>0</v>
      </c>
      <c r="E31" t="s">
        <v>0</v>
      </c>
      <c r="F31" t="s">
        <v>0</v>
      </c>
      <c r="G31" t="s">
        <v>0</v>
      </c>
      <c r="H31" t="s">
        <v>0</v>
      </c>
      <c r="I31" t="s">
        <v>0</v>
      </c>
      <c r="J31" t="s">
        <v>0</v>
      </c>
      <c r="K31" t="s">
        <v>0</v>
      </c>
      <c r="L31" t="s">
        <v>0</v>
      </c>
      <c r="M31" t="s">
        <v>0</v>
      </c>
      <c r="N31" t="s">
        <v>0</v>
      </c>
      <c r="O31" t="s">
        <v>0</v>
      </c>
      <c r="P31" t="s">
        <v>0</v>
      </c>
      <c r="Q31" t="s">
        <v>0</v>
      </c>
      <c r="R31" t="s">
        <v>0</v>
      </c>
      <c r="S31" t="s">
        <v>0</v>
      </c>
      <c r="T31" s="162" t="str">
        <f t="shared" si="1"/>
        <v>..</v>
      </c>
    </row>
    <row r="32" spans="3:20" ht="12.75">
      <c r="C32" t="s">
        <v>273</v>
      </c>
      <c r="D32" t="s">
        <v>0</v>
      </c>
      <c r="E32">
        <v>0.105</v>
      </c>
      <c r="F32">
        <v>2.761</v>
      </c>
      <c r="G32">
        <v>7.909</v>
      </c>
      <c r="H32">
        <v>4.433</v>
      </c>
      <c r="I32">
        <v>6.08</v>
      </c>
      <c r="J32">
        <v>6.085</v>
      </c>
      <c r="K32">
        <v>1.971</v>
      </c>
      <c r="L32">
        <v>5.184</v>
      </c>
      <c r="M32">
        <v>3.093</v>
      </c>
      <c r="N32" t="s">
        <v>0</v>
      </c>
      <c r="O32" t="s">
        <v>0</v>
      </c>
      <c r="P32" t="s">
        <v>0</v>
      </c>
      <c r="Q32" t="s">
        <v>0</v>
      </c>
      <c r="R32" t="s">
        <v>0</v>
      </c>
      <c r="S32" t="s">
        <v>0</v>
      </c>
      <c r="T32" s="162">
        <f t="shared" si="1"/>
        <v>3.093</v>
      </c>
    </row>
    <row r="33" spans="3:20" ht="12.75">
      <c r="C33" t="s">
        <v>274</v>
      </c>
      <c r="D33" t="s">
        <v>0</v>
      </c>
      <c r="E33">
        <v>2.223</v>
      </c>
      <c r="F33">
        <v>2.469</v>
      </c>
      <c r="G33">
        <v>1.371</v>
      </c>
      <c r="H33">
        <v>2.02</v>
      </c>
      <c r="I33">
        <v>2.084</v>
      </c>
      <c r="J33">
        <v>1.295</v>
      </c>
      <c r="K33">
        <v>1.613</v>
      </c>
      <c r="L33">
        <v>1.13</v>
      </c>
      <c r="M33">
        <v>0.648</v>
      </c>
      <c r="N33" t="s">
        <v>0</v>
      </c>
      <c r="O33" t="s">
        <v>0</v>
      </c>
      <c r="P33" t="s">
        <v>0</v>
      </c>
      <c r="Q33" t="s">
        <v>0</v>
      </c>
      <c r="R33" t="s">
        <v>0</v>
      </c>
      <c r="S33" t="s">
        <v>0</v>
      </c>
      <c r="T33" s="162">
        <f t="shared" si="1"/>
        <v>0.648</v>
      </c>
    </row>
    <row r="34" spans="3:20" ht="12.75">
      <c r="C34" t="s">
        <v>275</v>
      </c>
      <c r="D34" t="s">
        <v>0</v>
      </c>
      <c r="E34" t="s">
        <v>0</v>
      </c>
      <c r="F34" t="s">
        <v>0</v>
      </c>
      <c r="G34" t="s">
        <v>0</v>
      </c>
      <c r="H34">
        <v>49.951</v>
      </c>
      <c r="I34">
        <v>52.197</v>
      </c>
      <c r="J34">
        <v>67.004</v>
      </c>
      <c r="K34">
        <v>64.019</v>
      </c>
      <c r="L34">
        <v>80.961</v>
      </c>
      <c r="M34">
        <v>57.031</v>
      </c>
      <c r="N34" t="s">
        <v>0</v>
      </c>
      <c r="O34" t="s">
        <v>0</v>
      </c>
      <c r="P34" t="s">
        <v>0</v>
      </c>
      <c r="Q34" t="s">
        <v>0</v>
      </c>
      <c r="R34" t="s">
        <v>0</v>
      </c>
      <c r="S34" t="s">
        <v>0</v>
      </c>
      <c r="T34" s="162">
        <f t="shared" si="1"/>
        <v>57.031</v>
      </c>
    </row>
    <row r="35" spans="1:20" ht="12.75">
      <c r="A35" t="s">
        <v>51</v>
      </c>
      <c r="B35" t="s">
        <v>301</v>
      </c>
      <c r="C35" t="s">
        <v>268</v>
      </c>
      <c r="D35" t="s">
        <v>0</v>
      </c>
      <c r="E35" t="s">
        <v>0</v>
      </c>
      <c r="F35" t="s">
        <v>0</v>
      </c>
      <c r="G35" t="s">
        <v>0</v>
      </c>
      <c r="H35" t="s">
        <v>0</v>
      </c>
      <c r="I35" t="s">
        <v>0</v>
      </c>
      <c r="J35" t="s">
        <v>0</v>
      </c>
      <c r="K35" t="s">
        <v>0</v>
      </c>
      <c r="L35" t="s">
        <v>0</v>
      </c>
      <c r="M35" t="s">
        <v>0</v>
      </c>
      <c r="N35" t="s">
        <v>0</v>
      </c>
      <c r="O35" t="s">
        <v>0</v>
      </c>
      <c r="P35" t="s">
        <v>0</v>
      </c>
      <c r="Q35">
        <v>0</v>
      </c>
      <c r="R35" t="s">
        <v>0</v>
      </c>
      <c r="S35" t="s">
        <v>0</v>
      </c>
      <c r="T35" s="162">
        <f>Q35</f>
        <v>0</v>
      </c>
    </row>
    <row r="36" spans="3:20" ht="12.75">
      <c r="C36" t="s">
        <v>269</v>
      </c>
      <c r="D36" t="s">
        <v>0</v>
      </c>
      <c r="E36" t="s">
        <v>0</v>
      </c>
      <c r="F36" t="s">
        <v>0</v>
      </c>
      <c r="G36" t="s">
        <v>0</v>
      </c>
      <c r="H36" t="s">
        <v>0</v>
      </c>
      <c r="I36" t="s">
        <v>0</v>
      </c>
      <c r="J36" t="s">
        <v>0</v>
      </c>
      <c r="K36" t="s">
        <v>0</v>
      </c>
      <c r="L36" t="s">
        <v>0</v>
      </c>
      <c r="M36" t="s">
        <v>0</v>
      </c>
      <c r="N36" t="s">
        <v>0</v>
      </c>
      <c r="O36" t="s">
        <v>0</v>
      </c>
      <c r="P36" t="s">
        <v>0</v>
      </c>
      <c r="Q36">
        <v>2.984</v>
      </c>
      <c r="R36" t="s">
        <v>0</v>
      </c>
      <c r="S36" t="s">
        <v>0</v>
      </c>
      <c r="T36" s="162">
        <f aca="true" t="shared" si="2" ref="T36:T44">Q36</f>
        <v>2.984</v>
      </c>
    </row>
    <row r="37" spans="3:20" ht="12.75">
      <c r="C37" t="s">
        <v>270</v>
      </c>
      <c r="D37" t="s">
        <v>0</v>
      </c>
      <c r="E37" t="s">
        <v>0</v>
      </c>
      <c r="F37" t="s">
        <v>0</v>
      </c>
      <c r="G37" t="s">
        <v>0</v>
      </c>
      <c r="H37" t="s">
        <v>0</v>
      </c>
      <c r="I37" t="s">
        <v>0</v>
      </c>
      <c r="J37" t="s">
        <v>0</v>
      </c>
      <c r="K37" t="s">
        <v>0</v>
      </c>
      <c r="L37" t="s">
        <v>0</v>
      </c>
      <c r="M37" t="s">
        <v>0</v>
      </c>
      <c r="N37" t="s">
        <v>0</v>
      </c>
      <c r="O37" t="s">
        <v>0</v>
      </c>
      <c r="P37" t="s">
        <v>0</v>
      </c>
      <c r="Q37">
        <v>0.654</v>
      </c>
      <c r="R37" t="s">
        <v>0</v>
      </c>
      <c r="S37" t="s">
        <v>0</v>
      </c>
      <c r="T37" s="162">
        <f t="shared" si="2"/>
        <v>0.654</v>
      </c>
    </row>
    <row r="38" spans="3:20" ht="12.75">
      <c r="C38" t="s">
        <v>302</v>
      </c>
      <c r="D38" t="s">
        <v>0</v>
      </c>
      <c r="E38" t="s">
        <v>0</v>
      </c>
      <c r="F38" t="s">
        <v>0</v>
      </c>
      <c r="G38" t="s">
        <v>0</v>
      </c>
      <c r="H38" t="s">
        <v>0</v>
      </c>
      <c r="I38" t="s">
        <v>0</v>
      </c>
      <c r="J38" t="s">
        <v>0</v>
      </c>
      <c r="K38" t="s">
        <v>0</v>
      </c>
      <c r="L38" t="s">
        <v>0</v>
      </c>
      <c r="M38" t="s">
        <v>0</v>
      </c>
      <c r="N38" t="s">
        <v>0</v>
      </c>
      <c r="O38" t="s">
        <v>0</v>
      </c>
      <c r="P38" t="s">
        <v>0</v>
      </c>
      <c r="Q38">
        <v>3.05</v>
      </c>
      <c r="R38" t="s">
        <v>0</v>
      </c>
      <c r="S38" t="s">
        <v>0</v>
      </c>
      <c r="T38" s="162">
        <f t="shared" si="2"/>
        <v>3.05</v>
      </c>
    </row>
    <row r="39" spans="3:20" ht="12.75">
      <c r="C39" t="s">
        <v>271</v>
      </c>
      <c r="D39" t="s">
        <v>0</v>
      </c>
      <c r="E39" t="s">
        <v>0</v>
      </c>
      <c r="F39" t="s">
        <v>0</v>
      </c>
      <c r="G39" t="s">
        <v>0</v>
      </c>
      <c r="H39" t="s">
        <v>0</v>
      </c>
      <c r="I39" t="s">
        <v>0</v>
      </c>
      <c r="J39" t="s">
        <v>0</v>
      </c>
      <c r="K39" t="s">
        <v>0</v>
      </c>
      <c r="L39" t="s">
        <v>0</v>
      </c>
      <c r="M39" t="s">
        <v>0</v>
      </c>
      <c r="N39" t="s">
        <v>0</v>
      </c>
      <c r="O39" t="s">
        <v>0</v>
      </c>
      <c r="P39" t="s">
        <v>0</v>
      </c>
      <c r="Q39">
        <v>3.05</v>
      </c>
      <c r="R39" t="s">
        <v>0</v>
      </c>
      <c r="S39" t="s">
        <v>0</v>
      </c>
      <c r="T39" s="162">
        <f t="shared" si="2"/>
        <v>3.05</v>
      </c>
    </row>
    <row r="40" spans="3:20" ht="12.75">
      <c r="C40" t="s">
        <v>272</v>
      </c>
      <c r="D40" t="s">
        <v>0</v>
      </c>
      <c r="E40" t="s">
        <v>0</v>
      </c>
      <c r="F40" t="s">
        <v>0</v>
      </c>
      <c r="G40" t="s">
        <v>0</v>
      </c>
      <c r="H40" t="s">
        <v>0</v>
      </c>
      <c r="I40" t="s">
        <v>0</v>
      </c>
      <c r="J40" t="s">
        <v>0</v>
      </c>
      <c r="K40" t="s">
        <v>0</v>
      </c>
      <c r="L40" t="s">
        <v>0</v>
      </c>
      <c r="M40" t="s">
        <v>0</v>
      </c>
      <c r="N40" t="s">
        <v>0</v>
      </c>
      <c r="O40" t="s">
        <v>0</v>
      </c>
      <c r="P40" t="s">
        <v>0</v>
      </c>
      <c r="Q40">
        <v>0</v>
      </c>
      <c r="R40" t="s">
        <v>0</v>
      </c>
      <c r="S40" t="s">
        <v>0</v>
      </c>
      <c r="T40" s="162">
        <f t="shared" si="2"/>
        <v>0</v>
      </c>
    </row>
    <row r="41" spans="3:20" ht="12.75">
      <c r="C41" t="s">
        <v>303</v>
      </c>
      <c r="D41" t="s">
        <v>0</v>
      </c>
      <c r="E41" t="s">
        <v>0</v>
      </c>
      <c r="F41" t="s">
        <v>0</v>
      </c>
      <c r="G41" t="s">
        <v>0</v>
      </c>
      <c r="H41" t="s">
        <v>0</v>
      </c>
      <c r="I41" t="s">
        <v>0</v>
      </c>
      <c r="J41" t="s">
        <v>0</v>
      </c>
      <c r="K41" t="s">
        <v>0</v>
      </c>
      <c r="L41" t="s">
        <v>0</v>
      </c>
      <c r="M41" t="s">
        <v>0</v>
      </c>
      <c r="N41" t="s">
        <v>0</v>
      </c>
      <c r="O41" t="s">
        <v>0</v>
      </c>
      <c r="P41" t="s">
        <v>0</v>
      </c>
      <c r="Q41" t="s">
        <v>0</v>
      </c>
      <c r="R41" t="s">
        <v>0</v>
      </c>
      <c r="S41" t="s">
        <v>0</v>
      </c>
      <c r="T41" s="162" t="str">
        <f t="shared" si="2"/>
        <v>..</v>
      </c>
    </row>
    <row r="42" spans="3:20" ht="12.75">
      <c r="C42" t="s">
        <v>273</v>
      </c>
      <c r="D42" t="s">
        <v>0</v>
      </c>
      <c r="E42" t="s">
        <v>0</v>
      </c>
      <c r="F42" t="s">
        <v>0</v>
      </c>
      <c r="G42" t="s">
        <v>0</v>
      </c>
      <c r="H42" t="s">
        <v>0</v>
      </c>
      <c r="I42" t="s">
        <v>0</v>
      </c>
      <c r="J42" t="s">
        <v>0</v>
      </c>
      <c r="K42" t="s">
        <v>0</v>
      </c>
      <c r="L42" t="s">
        <v>0</v>
      </c>
      <c r="M42" t="s">
        <v>0</v>
      </c>
      <c r="N42" t="s">
        <v>0</v>
      </c>
      <c r="O42" t="s">
        <v>0</v>
      </c>
      <c r="P42" t="s">
        <v>0</v>
      </c>
      <c r="Q42">
        <v>0</v>
      </c>
      <c r="R42" t="s">
        <v>0</v>
      </c>
      <c r="S42" t="s">
        <v>0</v>
      </c>
      <c r="T42" s="162">
        <f t="shared" si="2"/>
        <v>0</v>
      </c>
    </row>
    <row r="43" spans="3:20" ht="12.75">
      <c r="C43" t="s">
        <v>274</v>
      </c>
      <c r="D43" t="s">
        <v>0</v>
      </c>
      <c r="E43" t="s">
        <v>0</v>
      </c>
      <c r="F43" t="s">
        <v>0</v>
      </c>
      <c r="G43" t="s">
        <v>0</v>
      </c>
      <c r="H43" t="s">
        <v>0</v>
      </c>
      <c r="I43" t="s">
        <v>0</v>
      </c>
      <c r="J43" t="s">
        <v>0</v>
      </c>
      <c r="K43" t="s">
        <v>0</v>
      </c>
      <c r="L43" t="s">
        <v>0</v>
      </c>
      <c r="M43" t="s">
        <v>0</v>
      </c>
      <c r="N43" t="s">
        <v>0</v>
      </c>
      <c r="O43" t="s">
        <v>0</v>
      </c>
      <c r="P43" t="s">
        <v>0</v>
      </c>
      <c r="Q43">
        <v>0</v>
      </c>
      <c r="R43" t="s">
        <v>0</v>
      </c>
      <c r="S43" t="s">
        <v>0</v>
      </c>
      <c r="T43" s="162">
        <f t="shared" si="2"/>
        <v>0</v>
      </c>
    </row>
    <row r="44" spans="3:20" ht="12.75">
      <c r="C44" t="s">
        <v>275</v>
      </c>
      <c r="D44" t="s">
        <v>0</v>
      </c>
      <c r="E44" t="s">
        <v>0</v>
      </c>
      <c r="F44" t="s">
        <v>0</v>
      </c>
      <c r="G44" t="s">
        <v>0</v>
      </c>
      <c r="H44" t="s">
        <v>0</v>
      </c>
      <c r="I44" t="s">
        <v>0</v>
      </c>
      <c r="J44" t="s">
        <v>0</v>
      </c>
      <c r="K44" t="s">
        <v>0</v>
      </c>
      <c r="L44" t="s">
        <v>0</v>
      </c>
      <c r="M44" t="s">
        <v>0</v>
      </c>
      <c r="N44" t="s">
        <v>0</v>
      </c>
      <c r="O44" t="s">
        <v>0</v>
      </c>
      <c r="P44" t="s">
        <v>0</v>
      </c>
      <c r="Q44">
        <v>6.688</v>
      </c>
      <c r="R44" t="s">
        <v>0</v>
      </c>
      <c r="S44" t="s">
        <v>0</v>
      </c>
      <c r="T44" s="162">
        <f t="shared" si="2"/>
        <v>6.688</v>
      </c>
    </row>
    <row r="45" spans="1:20" ht="12.75">
      <c r="A45" t="s">
        <v>17</v>
      </c>
      <c r="B45" t="s">
        <v>301</v>
      </c>
      <c r="C45" t="s">
        <v>268</v>
      </c>
      <c r="D45">
        <v>11.541</v>
      </c>
      <c r="E45">
        <v>9.093</v>
      </c>
      <c r="F45">
        <v>10.351</v>
      </c>
      <c r="G45">
        <v>7.493</v>
      </c>
      <c r="H45">
        <v>6.175</v>
      </c>
      <c r="I45">
        <v>5.304</v>
      </c>
      <c r="J45">
        <v>5.583</v>
      </c>
      <c r="K45">
        <v>8.482</v>
      </c>
      <c r="L45">
        <v>9.704</v>
      </c>
      <c r="M45">
        <v>10.858</v>
      </c>
      <c r="N45">
        <v>14.739</v>
      </c>
      <c r="O45">
        <v>11.5</v>
      </c>
      <c r="P45">
        <v>0.395</v>
      </c>
      <c r="Q45">
        <v>1.193</v>
      </c>
      <c r="R45">
        <v>4.313</v>
      </c>
      <c r="S45">
        <v>7.003</v>
      </c>
      <c r="T45">
        <v>7.632</v>
      </c>
    </row>
    <row r="46" spans="3:20" ht="12.75">
      <c r="C46" t="s">
        <v>269</v>
      </c>
      <c r="D46">
        <v>4.58</v>
      </c>
      <c r="E46">
        <v>6.597</v>
      </c>
      <c r="F46">
        <v>9.825</v>
      </c>
      <c r="G46">
        <v>9.061</v>
      </c>
      <c r="H46">
        <v>8.748</v>
      </c>
      <c r="I46">
        <v>6.794</v>
      </c>
      <c r="J46">
        <v>4.004</v>
      </c>
      <c r="K46">
        <v>2.768</v>
      </c>
      <c r="L46">
        <v>2.301</v>
      </c>
      <c r="M46">
        <v>2.849</v>
      </c>
      <c r="N46">
        <v>2.121</v>
      </c>
      <c r="O46">
        <v>2.009</v>
      </c>
      <c r="P46">
        <v>0</v>
      </c>
      <c r="Q46">
        <v>0</v>
      </c>
      <c r="R46">
        <v>0</v>
      </c>
      <c r="S46">
        <v>8.664</v>
      </c>
      <c r="T46">
        <v>5.206</v>
      </c>
    </row>
    <row r="47" spans="3:20" ht="12.75">
      <c r="C47" t="s">
        <v>270</v>
      </c>
      <c r="D47">
        <v>9.708</v>
      </c>
      <c r="E47">
        <v>19.612</v>
      </c>
      <c r="F47">
        <v>21.053</v>
      </c>
      <c r="G47">
        <v>22.652</v>
      </c>
      <c r="H47">
        <v>19.726</v>
      </c>
      <c r="I47">
        <v>18.521</v>
      </c>
      <c r="J47">
        <v>15.003</v>
      </c>
      <c r="K47">
        <v>19.358</v>
      </c>
      <c r="L47">
        <v>21.258</v>
      </c>
      <c r="M47">
        <v>18.408</v>
      </c>
      <c r="N47">
        <v>18.565</v>
      </c>
      <c r="O47">
        <v>20.782</v>
      </c>
      <c r="P47">
        <v>10.57</v>
      </c>
      <c r="Q47">
        <v>10.452</v>
      </c>
      <c r="R47">
        <v>24.251</v>
      </c>
      <c r="S47">
        <v>27.881</v>
      </c>
      <c r="T47">
        <v>30.093</v>
      </c>
    </row>
    <row r="48" spans="3:20" ht="12.75">
      <c r="C48" t="s">
        <v>302</v>
      </c>
      <c r="D48">
        <v>6.228</v>
      </c>
      <c r="E48">
        <v>2.852</v>
      </c>
      <c r="F48">
        <v>3.158</v>
      </c>
      <c r="G48">
        <v>2.265</v>
      </c>
      <c r="H48">
        <v>0.858</v>
      </c>
      <c r="I48">
        <v>0.593</v>
      </c>
      <c r="J48">
        <v>0.598</v>
      </c>
      <c r="K48">
        <v>0.554</v>
      </c>
      <c r="L48">
        <v>5.247</v>
      </c>
      <c r="M48">
        <v>5.223</v>
      </c>
      <c r="N48">
        <v>5.087</v>
      </c>
      <c r="O48">
        <v>4.093</v>
      </c>
      <c r="P48">
        <v>3.496</v>
      </c>
      <c r="Q48">
        <v>2.976</v>
      </c>
      <c r="R48">
        <v>2.699</v>
      </c>
      <c r="S48">
        <v>1.464</v>
      </c>
      <c r="T48">
        <v>1.841</v>
      </c>
    </row>
    <row r="49" spans="3:20" ht="12.75">
      <c r="C49" t="s">
        <v>271</v>
      </c>
      <c r="D49">
        <v>2.931</v>
      </c>
      <c r="E49">
        <v>0.713</v>
      </c>
      <c r="F49">
        <v>0.877</v>
      </c>
      <c r="G49">
        <v>0.871</v>
      </c>
      <c r="H49">
        <v>0.858</v>
      </c>
      <c r="I49">
        <v>0.593</v>
      </c>
      <c r="J49">
        <v>0.598</v>
      </c>
      <c r="K49">
        <v>0.554</v>
      </c>
      <c r="L49">
        <v>3.218</v>
      </c>
      <c r="M49">
        <v>3.166</v>
      </c>
      <c r="N49">
        <v>3.028</v>
      </c>
      <c r="O49">
        <v>2.699</v>
      </c>
      <c r="P49">
        <v>2.109</v>
      </c>
      <c r="Q49">
        <v>1.869</v>
      </c>
      <c r="R49">
        <v>1.617</v>
      </c>
      <c r="S49">
        <v>0.31</v>
      </c>
      <c r="T49">
        <v>0.403</v>
      </c>
    </row>
    <row r="50" spans="3:20" ht="12.75">
      <c r="C50" t="s">
        <v>272</v>
      </c>
      <c r="D50">
        <v>3.297</v>
      </c>
      <c r="E50">
        <v>2.14</v>
      </c>
      <c r="F50">
        <v>2.281</v>
      </c>
      <c r="G50">
        <v>1.394</v>
      </c>
      <c r="H50">
        <v>0</v>
      </c>
      <c r="I50">
        <v>0</v>
      </c>
      <c r="J50">
        <v>0</v>
      </c>
      <c r="K50">
        <v>0</v>
      </c>
      <c r="L50">
        <v>2.028</v>
      </c>
      <c r="M50">
        <v>2.058</v>
      </c>
      <c r="N50">
        <v>2.059</v>
      </c>
      <c r="O50">
        <v>1.395</v>
      </c>
      <c r="P50">
        <v>1.388</v>
      </c>
      <c r="Q50">
        <v>1.107</v>
      </c>
      <c r="R50">
        <v>1.082</v>
      </c>
      <c r="S50">
        <v>1.154</v>
      </c>
      <c r="T50">
        <v>1.437</v>
      </c>
    </row>
    <row r="51" spans="3:20" ht="12.75">
      <c r="C51" t="s">
        <v>303</v>
      </c>
      <c r="D51" t="s">
        <v>0</v>
      </c>
      <c r="E51" t="s">
        <v>0</v>
      </c>
      <c r="F51" t="s">
        <v>0</v>
      </c>
      <c r="G51" t="s">
        <v>0</v>
      </c>
      <c r="H51" t="s">
        <v>0</v>
      </c>
      <c r="I51" t="s">
        <v>0</v>
      </c>
      <c r="J51" t="s">
        <v>0</v>
      </c>
      <c r="K51" t="s">
        <v>0</v>
      </c>
      <c r="L51" t="s">
        <v>0</v>
      </c>
      <c r="M51" t="s">
        <v>0</v>
      </c>
      <c r="N51" t="s">
        <v>0</v>
      </c>
      <c r="O51" t="s">
        <v>0</v>
      </c>
      <c r="P51" t="s">
        <v>0</v>
      </c>
      <c r="Q51" t="s">
        <v>0</v>
      </c>
      <c r="R51">
        <v>8.958</v>
      </c>
      <c r="S51">
        <v>16.803</v>
      </c>
      <c r="T51">
        <v>20.508</v>
      </c>
    </row>
    <row r="52" spans="3:20" ht="12.75">
      <c r="C52" t="s">
        <v>273</v>
      </c>
      <c r="D52">
        <v>5.495</v>
      </c>
      <c r="E52">
        <v>4.458</v>
      </c>
      <c r="F52">
        <v>5.263</v>
      </c>
      <c r="G52">
        <v>6.099</v>
      </c>
      <c r="H52">
        <v>4.459</v>
      </c>
      <c r="I52">
        <v>4.287</v>
      </c>
      <c r="J52">
        <v>4.652</v>
      </c>
      <c r="K52">
        <v>4.656</v>
      </c>
      <c r="L52">
        <v>4.78</v>
      </c>
      <c r="M52">
        <v>4.384</v>
      </c>
      <c r="N52">
        <v>3.98</v>
      </c>
      <c r="O52">
        <v>4.318</v>
      </c>
      <c r="P52">
        <v>3.787</v>
      </c>
      <c r="Q52">
        <v>4.054</v>
      </c>
      <c r="R52">
        <v>2.798</v>
      </c>
      <c r="S52">
        <v>0.571</v>
      </c>
      <c r="T52">
        <v>0.614</v>
      </c>
    </row>
    <row r="53" spans="3:20" ht="12.75">
      <c r="C53" t="s">
        <v>274</v>
      </c>
      <c r="D53">
        <v>1.832</v>
      </c>
      <c r="E53">
        <v>4.101</v>
      </c>
      <c r="F53">
        <v>4.737</v>
      </c>
      <c r="G53">
        <v>5.053</v>
      </c>
      <c r="H53">
        <v>4.459</v>
      </c>
      <c r="I53">
        <v>6.032</v>
      </c>
      <c r="J53">
        <v>6.314</v>
      </c>
      <c r="K53">
        <v>6.236</v>
      </c>
      <c r="L53">
        <v>7.596</v>
      </c>
      <c r="M53">
        <v>7.756</v>
      </c>
      <c r="N53">
        <v>5.779</v>
      </c>
      <c r="O53">
        <v>6.477</v>
      </c>
      <c r="P53">
        <v>6.343</v>
      </c>
      <c r="Q53">
        <v>6.8</v>
      </c>
      <c r="R53">
        <v>5.757</v>
      </c>
      <c r="S53">
        <v>8.931</v>
      </c>
      <c r="T53">
        <v>15.18</v>
      </c>
    </row>
    <row r="54" spans="3:20" ht="12.75">
      <c r="C54" t="s">
        <v>275</v>
      </c>
      <c r="D54">
        <v>39.384</v>
      </c>
      <c r="E54">
        <v>46.712</v>
      </c>
      <c r="F54">
        <v>54.387</v>
      </c>
      <c r="G54">
        <v>52.623</v>
      </c>
      <c r="H54">
        <v>44.426</v>
      </c>
      <c r="I54">
        <v>41.531</v>
      </c>
      <c r="J54">
        <v>36.154</v>
      </c>
      <c r="K54">
        <v>42.052</v>
      </c>
      <c r="L54">
        <v>50.886</v>
      </c>
      <c r="M54">
        <v>49.478</v>
      </c>
      <c r="N54">
        <v>50.271</v>
      </c>
      <c r="O54">
        <v>49.18</v>
      </c>
      <c r="P54">
        <v>24.592</v>
      </c>
      <c r="Q54">
        <v>25.475</v>
      </c>
      <c r="R54">
        <v>48.776</v>
      </c>
      <c r="S54">
        <v>71.317</v>
      </c>
      <c r="T54">
        <v>81.074</v>
      </c>
    </row>
    <row r="55" spans="1:22" ht="12.75">
      <c r="A55" t="s">
        <v>18</v>
      </c>
      <c r="B55" t="s">
        <v>301</v>
      </c>
      <c r="C55" t="s">
        <v>268</v>
      </c>
      <c r="D55">
        <v>12.25</v>
      </c>
      <c r="E55">
        <v>14.628</v>
      </c>
      <c r="F55">
        <v>15.014</v>
      </c>
      <c r="G55">
        <v>15.722</v>
      </c>
      <c r="H55">
        <v>17.381</v>
      </c>
      <c r="I55">
        <v>23.929</v>
      </c>
      <c r="J55">
        <v>23.201</v>
      </c>
      <c r="K55">
        <v>38.487</v>
      </c>
      <c r="L55">
        <v>46.569</v>
      </c>
      <c r="M55">
        <v>38.348</v>
      </c>
      <c r="N55">
        <v>28.939</v>
      </c>
      <c r="O55">
        <v>25.713</v>
      </c>
      <c r="P55">
        <v>27.232</v>
      </c>
      <c r="Q55">
        <v>13.865</v>
      </c>
      <c r="R55" t="s">
        <v>0</v>
      </c>
      <c r="S55">
        <v>24.346</v>
      </c>
      <c r="T55" s="162">
        <f>S55</f>
        <v>24.346</v>
      </c>
      <c r="V55">
        <f>T55/T64</f>
        <v>0.30698425107493665</v>
      </c>
    </row>
    <row r="56" spans="3:20" ht="12.75">
      <c r="C56" t="s">
        <v>269</v>
      </c>
      <c r="D56">
        <v>2.772</v>
      </c>
      <c r="E56">
        <v>4.989</v>
      </c>
      <c r="F56">
        <v>4.802</v>
      </c>
      <c r="G56">
        <v>3.021</v>
      </c>
      <c r="H56">
        <v>3.917</v>
      </c>
      <c r="I56">
        <v>3.367</v>
      </c>
      <c r="J56">
        <v>3.69</v>
      </c>
      <c r="K56">
        <v>5.954</v>
      </c>
      <c r="L56">
        <v>5.599</v>
      </c>
      <c r="M56">
        <v>5.886</v>
      </c>
      <c r="N56">
        <v>4.128</v>
      </c>
      <c r="O56">
        <v>4.984</v>
      </c>
      <c r="P56">
        <v>5.344</v>
      </c>
      <c r="Q56">
        <v>0.653</v>
      </c>
      <c r="R56" t="s">
        <v>0</v>
      </c>
      <c r="S56">
        <v>7.087</v>
      </c>
      <c r="T56" s="162">
        <f aca="true" t="shared" si="3" ref="T56:T74">S56</f>
        <v>7.087</v>
      </c>
    </row>
    <row r="57" spans="3:20" ht="12.75">
      <c r="C57" t="s">
        <v>270</v>
      </c>
      <c r="D57">
        <v>2.433</v>
      </c>
      <c r="E57">
        <v>1.969</v>
      </c>
      <c r="F57">
        <v>2.123</v>
      </c>
      <c r="G57">
        <v>5.38</v>
      </c>
      <c r="H57">
        <v>5.955</v>
      </c>
      <c r="I57">
        <v>6.03</v>
      </c>
      <c r="J57">
        <v>7.647</v>
      </c>
      <c r="K57">
        <v>12.301</v>
      </c>
      <c r="L57">
        <v>8.961</v>
      </c>
      <c r="M57">
        <v>10.006</v>
      </c>
      <c r="N57">
        <v>9.224</v>
      </c>
      <c r="O57">
        <v>8.547</v>
      </c>
      <c r="P57">
        <v>10.037</v>
      </c>
      <c r="Q57">
        <v>17.518</v>
      </c>
      <c r="R57" t="s">
        <v>0</v>
      </c>
      <c r="S57">
        <v>12.42</v>
      </c>
      <c r="T57" s="162">
        <f t="shared" si="3"/>
        <v>12.42</v>
      </c>
    </row>
    <row r="58" spans="3:20" ht="12.75">
      <c r="C58" t="s">
        <v>302</v>
      </c>
      <c r="D58">
        <v>9.39</v>
      </c>
      <c r="E58">
        <v>9.147</v>
      </c>
      <c r="F58">
        <v>9.113</v>
      </c>
      <c r="G58">
        <v>8.624</v>
      </c>
      <c r="H58">
        <v>7.402</v>
      </c>
      <c r="I58">
        <v>7.168</v>
      </c>
      <c r="J58">
        <v>9.008</v>
      </c>
      <c r="K58">
        <v>8.884</v>
      </c>
      <c r="L58">
        <v>8.72</v>
      </c>
      <c r="M58">
        <v>10.879</v>
      </c>
      <c r="N58">
        <v>7.949</v>
      </c>
      <c r="O58">
        <v>7.145</v>
      </c>
      <c r="P58">
        <v>7.376</v>
      </c>
      <c r="Q58">
        <v>4.533</v>
      </c>
      <c r="R58" t="s">
        <v>0</v>
      </c>
      <c r="S58">
        <v>9.915</v>
      </c>
      <c r="T58" s="162">
        <f t="shared" si="3"/>
        <v>9.915</v>
      </c>
    </row>
    <row r="59" spans="3:20" ht="12.75">
      <c r="C59" t="s">
        <v>271</v>
      </c>
      <c r="D59">
        <v>9.39</v>
      </c>
      <c r="E59">
        <v>9.147</v>
      </c>
      <c r="F59">
        <v>9.113</v>
      </c>
      <c r="G59">
        <v>8.624</v>
      </c>
      <c r="H59">
        <v>7.402</v>
      </c>
      <c r="I59">
        <v>7.168</v>
      </c>
      <c r="J59">
        <v>8.006</v>
      </c>
      <c r="K59">
        <v>7.274</v>
      </c>
      <c r="L59">
        <v>7.636</v>
      </c>
      <c r="M59">
        <v>8.31</v>
      </c>
      <c r="N59">
        <v>6.455</v>
      </c>
      <c r="O59">
        <v>5.917</v>
      </c>
      <c r="P59">
        <v>3.99</v>
      </c>
      <c r="Q59">
        <v>4.533</v>
      </c>
      <c r="R59" t="s">
        <v>0</v>
      </c>
      <c r="S59">
        <v>8.449</v>
      </c>
      <c r="T59" s="162">
        <f t="shared" si="3"/>
        <v>8.449</v>
      </c>
    </row>
    <row r="60" spans="3:20" ht="12.75">
      <c r="C60" t="s">
        <v>272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1.002</v>
      </c>
      <c r="K60">
        <v>1.61</v>
      </c>
      <c r="L60">
        <v>1.085</v>
      </c>
      <c r="M60">
        <v>2.569</v>
      </c>
      <c r="N60">
        <v>1.493</v>
      </c>
      <c r="O60">
        <v>1.229</v>
      </c>
      <c r="P60">
        <v>3.386</v>
      </c>
      <c r="Q60">
        <v>0</v>
      </c>
      <c r="R60" t="s">
        <v>0</v>
      </c>
      <c r="S60">
        <v>1.466</v>
      </c>
      <c r="T60" s="162">
        <f t="shared" si="3"/>
        <v>1.466</v>
      </c>
    </row>
    <row r="61" spans="3:20" ht="12.75">
      <c r="C61" t="s">
        <v>303</v>
      </c>
      <c r="D61" t="s">
        <v>0</v>
      </c>
      <c r="E61" t="s">
        <v>0</v>
      </c>
      <c r="F61" t="s">
        <v>0</v>
      </c>
      <c r="G61" t="s">
        <v>0</v>
      </c>
      <c r="H61" t="s">
        <v>0</v>
      </c>
      <c r="I61" t="s">
        <v>0</v>
      </c>
      <c r="J61" t="s">
        <v>0</v>
      </c>
      <c r="K61" t="s">
        <v>0</v>
      </c>
      <c r="L61" t="s">
        <v>0</v>
      </c>
      <c r="M61" t="s">
        <v>0</v>
      </c>
      <c r="N61" t="s">
        <v>0</v>
      </c>
      <c r="O61" t="s">
        <v>0</v>
      </c>
      <c r="P61" t="s">
        <v>0</v>
      </c>
      <c r="Q61" t="s">
        <v>0</v>
      </c>
      <c r="R61" t="s">
        <v>0</v>
      </c>
      <c r="S61" t="s">
        <v>0</v>
      </c>
      <c r="T61" s="162" t="str">
        <f t="shared" si="3"/>
        <v>..</v>
      </c>
    </row>
    <row r="62" spans="3:20" ht="12.75">
      <c r="C62" t="s">
        <v>273</v>
      </c>
      <c r="D62">
        <v>12.264</v>
      </c>
      <c r="E62">
        <v>11.984</v>
      </c>
      <c r="F62">
        <v>14.099</v>
      </c>
      <c r="G62">
        <v>13.25</v>
      </c>
      <c r="H62">
        <v>17.019</v>
      </c>
      <c r="I62">
        <v>16.782</v>
      </c>
      <c r="J62">
        <v>12.885</v>
      </c>
      <c r="K62">
        <v>17.408</v>
      </c>
      <c r="L62">
        <v>15.705</v>
      </c>
      <c r="M62">
        <v>15.623</v>
      </c>
      <c r="N62">
        <v>13.443</v>
      </c>
      <c r="O62">
        <v>13.935</v>
      </c>
      <c r="P62">
        <v>14.578</v>
      </c>
      <c r="Q62">
        <v>12.739</v>
      </c>
      <c r="R62" t="s">
        <v>0</v>
      </c>
      <c r="S62">
        <v>12.316</v>
      </c>
      <c r="T62" s="162">
        <f t="shared" si="3"/>
        <v>12.316</v>
      </c>
    </row>
    <row r="63" spans="3:20" ht="12.75">
      <c r="C63" t="s">
        <v>274</v>
      </c>
      <c r="D63">
        <v>2.826</v>
      </c>
      <c r="E63">
        <v>2.862</v>
      </c>
      <c r="F63">
        <v>2.735</v>
      </c>
      <c r="G63">
        <v>2.843</v>
      </c>
      <c r="H63">
        <v>6.668</v>
      </c>
      <c r="I63">
        <v>9.997</v>
      </c>
      <c r="J63">
        <v>8.646</v>
      </c>
      <c r="K63">
        <v>6.952</v>
      </c>
      <c r="L63">
        <v>4.197</v>
      </c>
      <c r="M63">
        <v>3.954</v>
      </c>
      <c r="N63">
        <v>5.787</v>
      </c>
      <c r="O63">
        <v>4.163</v>
      </c>
      <c r="P63">
        <v>7.046</v>
      </c>
      <c r="Q63">
        <v>5.35</v>
      </c>
      <c r="R63" t="s">
        <v>0</v>
      </c>
      <c r="S63">
        <v>13.222</v>
      </c>
      <c r="T63" s="162">
        <f t="shared" si="3"/>
        <v>13.222</v>
      </c>
    </row>
    <row r="64" spans="3:20" ht="12.75">
      <c r="C64" t="s">
        <v>275</v>
      </c>
      <c r="D64">
        <v>41.937</v>
      </c>
      <c r="E64">
        <v>45.579</v>
      </c>
      <c r="F64">
        <v>47.885</v>
      </c>
      <c r="G64">
        <v>48.838</v>
      </c>
      <c r="H64">
        <v>58.343</v>
      </c>
      <c r="I64">
        <v>67.273</v>
      </c>
      <c r="J64">
        <v>65.078</v>
      </c>
      <c r="K64">
        <v>89.982</v>
      </c>
      <c r="L64">
        <v>89.749</v>
      </c>
      <c r="M64">
        <v>84.696</v>
      </c>
      <c r="N64">
        <v>69.47</v>
      </c>
      <c r="O64">
        <v>64.486</v>
      </c>
      <c r="P64">
        <v>71.613</v>
      </c>
      <c r="Q64">
        <v>54.658</v>
      </c>
      <c r="R64" t="s">
        <v>0</v>
      </c>
      <c r="S64">
        <v>79.307</v>
      </c>
      <c r="T64" s="162">
        <f t="shared" si="3"/>
        <v>79.307</v>
      </c>
    </row>
    <row r="65" spans="1:20" ht="12.75">
      <c r="A65" t="s">
        <v>19</v>
      </c>
      <c r="B65" t="s">
        <v>301</v>
      </c>
      <c r="C65" t="s">
        <v>268</v>
      </c>
      <c r="D65">
        <v>26.686</v>
      </c>
      <c r="E65">
        <v>20.353</v>
      </c>
      <c r="F65">
        <v>19.642</v>
      </c>
      <c r="G65">
        <v>12.855</v>
      </c>
      <c r="H65">
        <v>8.674</v>
      </c>
      <c r="I65">
        <v>8.4</v>
      </c>
      <c r="J65">
        <v>7.586</v>
      </c>
      <c r="K65">
        <v>4.9</v>
      </c>
      <c r="L65">
        <v>6.888</v>
      </c>
      <c r="M65">
        <v>13.186</v>
      </c>
      <c r="N65">
        <v>13.34</v>
      </c>
      <c r="O65">
        <v>12.968</v>
      </c>
      <c r="P65">
        <v>58.172</v>
      </c>
      <c r="Q65">
        <v>56.121</v>
      </c>
      <c r="R65">
        <v>59.516</v>
      </c>
      <c r="S65">
        <v>65.652</v>
      </c>
      <c r="T65" s="162">
        <f t="shared" si="3"/>
        <v>65.652</v>
      </c>
    </row>
    <row r="66" spans="3:20" ht="12.75">
      <c r="C66" t="s">
        <v>269</v>
      </c>
      <c r="D66">
        <v>49.563</v>
      </c>
      <c r="E66">
        <v>45.831</v>
      </c>
      <c r="F66">
        <v>44.01</v>
      </c>
      <c r="G66">
        <v>41.787</v>
      </c>
      <c r="H66">
        <v>41.529</v>
      </c>
      <c r="I66">
        <v>40.105</v>
      </c>
      <c r="J66">
        <v>39.082</v>
      </c>
      <c r="K66">
        <v>38.641</v>
      </c>
      <c r="L66">
        <v>32.895</v>
      </c>
      <c r="M66">
        <v>32.791</v>
      </c>
      <c r="N66">
        <v>34.191</v>
      </c>
      <c r="O66">
        <v>37.147</v>
      </c>
      <c r="P66">
        <v>190.391</v>
      </c>
      <c r="Q66">
        <v>181.391</v>
      </c>
      <c r="R66">
        <v>153.615</v>
      </c>
      <c r="S66">
        <v>145.107</v>
      </c>
      <c r="T66" s="162">
        <f t="shared" si="3"/>
        <v>145.107</v>
      </c>
    </row>
    <row r="67" spans="3:20" ht="12.75">
      <c r="C67" t="s">
        <v>270</v>
      </c>
      <c r="D67">
        <v>9.179</v>
      </c>
      <c r="E67">
        <v>8.467</v>
      </c>
      <c r="F67">
        <v>8.249</v>
      </c>
      <c r="G67">
        <v>6.052</v>
      </c>
      <c r="H67">
        <v>5.659</v>
      </c>
      <c r="I67">
        <v>5.582</v>
      </c>
      <c r="J67">
        <v>5.258</v>
      </c>
      <c r="K67">
        <v>3.232</v>
      </c>
      <c r="L67">
        <v>4.337</v>
      </c>
      <c r="M67">
        <v>14.227</v>
      </c>
      <c r="N67">
        <v>14.719</v>
      </c>
      <c r="O67">
        <v>19.782</v>
      </c>
      <c r="P67">
        <v>30.475</v>
      </c>
      <c r="Q67">
        <v>26.804</v>
      </c>
      <c r="R67">
        <v>31.74</v>
      </c>
      <c r="S67">
        <v>43.384</v>
      </c>
      <c r="T67" s="162">
        <f t="shared" si="3"/>
        <v>43.384</v>
      </c>
    </row>
    <row r="68" spans="3:20" ht="12.75">
      <c r="C68" t="s">
        <v>302</v>
      </c>
      <c r="D68">
        <v>513.082</v>
      </c>
      <c r="E68">
        <v>519.289</v>
      </c>
      <c r="F68">
        <v>483.346</v>
      </c>
      <c r="G68">
        <v>491.137</v>
      </c>
      <c r="H68">
        <v>455.537</v>
      </c>
      <c r="I68">
        <v>540.687</v>
      </c>
      <c r="J68">
        <v>511.087</v>
      </c>
      <c r="K68">
        <v>515.672</v>
      </c>
      <c r="L68">
        <v>555.713</v>
      </c>
      <c r="M68">
        <v>642.116</v>
      </c>
      <c r="N68">
        <v>586.283</v>
      </c>
      <c r="O68">
        <v>403.34</v>
      </c>
      <c r="P68">
        <v>546.492</v>
      </c>
      <c r="Q68">
        <v>528.898</v>
      </c>
      <c r="R68">
        <v>501.095</v>
      </c>
      <c r="S68">
        <v>500.172</v>
      </c>
      <c r="T68" s="162">
        <f t="shared" si="3"/>
        <v>500.172</v>
      </c>
    </row>
    <row r="69" spans="3:20" ht="12.75">
      <c r="C69" t="s">
        <v>271</v>
      </c>
      <c r="D69">
        <v>465.104</v>
      </c>
      <c r="E69">
        <v>475.011</v>
      </c>
      <c r="F69">
        <v>437.24</v>
      </c>
      <c r="G69">
        <v>451.598</v>
      </c>
      <c r="H69">
        <v>416.58</v>
      </c>
      <c r="I69">
        <v>500.763</v>
      </c>
      <c r="J69">
        <v>471.473</v>
      </c>
      <c r="K69">
        <v>476.681</v>
      </c>
      <c r="L69">
        <v>521.535</v>
      </c>
      <c r="M69">
        <v>607.936</v>
      </c>
      <c r="N69">
        <v>553.774</v>
      </c>
      <c r="O69">
        <v>368.172</v>
      </c>
      <c r="P69">
        <v>503.515</v>
      </c>
      <c r="Q69">
        <v>487.749</v>
      </c>
      <c r="R69">
        <v>461.663</v>
      </c>
      <c r="S69">
        <v>464.536</v>
      </c>
      <c r="T69" s="162">
        <f t="shared" si="3"/>
        <v>464.536</v>
      </c>
    </row>
    <row r="70" spans="3:20" ht="12.75">
      <c r="C70" t="s">
        <v>272</v>
      </c>
      <c r="D70">
        <v>47.978</v>
      </c>
      <c r="E70">
        <v>44.277</v>
      </c>
      <c r="F70">
        <v>46.106</v>
      </c>
      <c r="G70">
        <v>39.539</v>
      </c>
      <c r="H70">
        <v>38.957</v>
      </c>
      <c r="I70">
        <v>39.923</v>
      </c>
      <c r="J70">
        <v>39.615</v>
      </c>
      <c r="K70">
        <v>38.992</v>
      </c>
      <c r="L70">
        <v>34.179</v>
      </c>
      <c r="M70">
        <v>34.179</v>
      </c>
      <c r="N70">
        <v>32.509</v>
      </c>
      <c r="O70">
        <v>35.169</v>
      </c>
      <c r="P70">
        <v>42.977</v>
      </c>
      <c r="Q70">
        <v>41.149</v>
      </c>
      <c r="R70">
        <v>39.432</v>
      </c>
      <c r="S70">
        <v>35.636</v>
      </c>
      <c r="T70" s="162">
        <f t="shared" si="3"/>
        <v>35.636</v>
      </c>
    </row>
    <row r="71" spans="3:20" ht="12.75">
      <c r="C71" t="s">
        <v>303</v>
      </c>
      <c r="D71" t="s">
        <v>0</v>
      </c>
      <c r="E71" t="s">
        <v>0</v>
      </c>
      <c r="F71" t="s">
        <v>0</v>
      </c>
      <c r="G71" t="s">
        <v>0</v>
      </c>
      <c r="H71" t="s">
        <v>0</v>
      </c>
      <c r="I71" t="s">
        <v>0</v>
      </c>
      <c r="J71" t="s">
        <v>0</v>
      </c>
      <c r="K71" t="s">
        <v>0</v>
      </c>
      <c r="L71" t="s">
        <v>0</v>
      </c>
      <c r="M71" t="s">
        <v>0</v>
      </c>
      <c r="N71" t="s">
        <v>0</v>
      </c>
      <c r="O71" t="s">
        <v>0</v>
      </c>
      <c r="P71">
        <v>22.662</v>
      </c>
      <c r="Q71">
        <v>27.405</v>
      </c>
      <c r="R71">
        <v>23.78</v>
      </c>
      <c r="S71">
        <v>45.848</v>
      </c>
      <c r="T71" s="162">
        <f t="shared" si="3"/>
        <v>45.848</v>
      </c>
    </row>
    <row r="72" spans="3:20" ht="12.75">
      <c r="C72" t="s">
        <v>273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0.785</v>
      </c>
      <c r="O72">
        <v>2.198</v>
      </c>
      <c r="P72">
        <v>0.842</v>
      </c>
      <c r="Q72">
        <v>3.305</v>
      </c>
      <c r="R72">
        <v>4.359</v>
      </c>
      <c r="S72">
        <v>2.616</v>
      </c>
      <c r="T72" s="162">
        <f t="shared" si="3"/>
        <v>2.616</v>
      </c>
    </row>
    <row r="73" spans="3:20" ht="12.75">
      <c r="C73" t="s">
        <v>274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8.408</v>
      </c>
      <c r="O73">
        <v>9.891</v>
      </c>
      <c r="P73">
        <v>12.808</v>
      </c>
      <c r="Q73">
        <v>14.501</v>
      </c>
      <c r="R73">
        <v>8.988</v>
      </c>
      <c r="S73">
        <v>7.523</v>
      </c>
      <c r="T73" s="162">
        <f t="shared" si="3"/>
        <v>7.523</v>
      </c>
    </row>
    <row r="74" spans="3:20" ht="12.75">
      <c r="C74" t="s">
        <v>275</v>
      </c>
      <c r="D74">
        <v>598.51</v>
      </c>
      <c r="E74">
        <v>593.939</v>
      </c>
      <c r="F74">
        <v>555.247</v>
      </c>
      <c r="G74">
        <v>551.831</v>
      </c>
      <c r="H74">
        <v>511.4</v>
      </c>
      <c r="I74">
        <v>594.773</v>
      </c>
      <c r="J74">
        <v>563.014</v>
      </c>
      <c r="K74">
        <v>562.444</v>
      </c>
      <c r="L74">
        <v>599.834</v>
      </c>
      <c r="M74">
        <v>702.32</v>
      </c>
      <c r="N74">
        <v>657.724</v>
      </c>
      <c r="O74">
        <v>485.327</v>
      </c>
      <c r="P74">
        <v>861.841</v>
      </c>
      <c r="Q74">
        <v>838.425</v>
      </c>
      <c r="R74">
        <v>783.092</v>
      </c>
      <c r="S74">
        <v>810.302</v>
      </c>
      <c r="T74" s="162">
        <f t="shared" si="3"/>
        <v>810.302</v>
      </c>
    </row>
    <row r="75" spans="1:20" ht="12.75">
      <c r="A75" t="s">
        <v>20</v>
      </c>
      <c r="B75" t="s">
        <v>301</v>
      </c>
      <c r="C75" t="s">
        <v>268</v>
      </c>
      <c r="D75">
        <v>17.455</v>
      </c>
      <c r="E75">
        <v>17.34</v>
      </c>
      <c r="F75">
        <v>12.261</v>
      </c>
      <c r="G75">
        <v>11.593</v>
      </c>
      <c r="H75">
        <v>13.303</v>
      </c>
      <c r="I75">
        <v>15.279</v>
      </c>
      <c r="J75">
        <v>22.278</v>
      </c>
      <c r="K75">
        <v>14.554</v>
      </c>
      <c r="L75">
        <v>13.239</v>
      </c>
      <c r="M75">
        <v>12.166</v>
      </c>
      <c r="N75">
        <v>9.539</v>
      </c>
      <c r="O75">
        <v>24.719</v>
      </c>
      <c r="P75">
        <v>16.014</v>
      </c>
      <c r="Q75">
        <v>17.581</v>
      </c>
      <c r="R75">
        <v>20.833</v>
      </c>
      <c r="S75">
        <v>18.57</v>
      </c>
      <c r="T75">
        <v>16.79</v>
      </c>
    </row>
    <row r="76" spans="3:20" ht="12.75">
      <c r="C76" t="s">
        <v>269</v>
      </c>
      <c r="D76">
        <v>92.442</v>
      </c>
      <c r="E76">
        <v>64.763</v>
      </c>
      <c r="F76">
        <v>48.333</v>
      </c>
      <c r="G76">
        <v>28.612</v>
      </c>
      <c r="H76">
        <v>20.815</v>
      </c>
      <c r="I76">
        <v>13.74</v>
      </c>
      <c r="J76">
        <v>3.54</v>
      </c>
      <c r="K76">
        <v>1.412</v>
      </c>
      <c r="L76">
        <v>1.297</v>
      </c>
      <c r="M76">
        <v>10.472</v>
      </c>
      <c r="N76">
        <v>9.701</v>
      </c>
      <c r="O76">
        <v>18.33</v>
      </c>
      <c r="P76">
        <v>13.947</v>
      </c>
      <c r="Q76">
        <v>8.177</v>
      </c>
      <c r="R76">
        <v>9.977</v>
      </c>
      <c r="S76">
        <v>11.579</v>
      </c>
      <c r="T76">
        <v>23.014</v>
      </c>
    </row>
    <row r="77" spans="3:20" ht="12.75">
      <c r="C77" t="s">
        <v>270</v>
      </c>
      <c r="D77">
        <v>103.687</v>
      </c>
      <c r="E77">
        <v>112.123</v>
      </c>
      <c r="F77">
        <v>118.345</v>
      </c>
      <c r="G77">
        <v>129.125</v>
      </c>
      <c r="H77">
        <v>85.361</v>
      </c>
      <c r="I77">
        <v>75.476</v>
      </c>
      <c r="J77">
        <v>94.123</v>
      </c>
      <c r="K77">
        <v>74.018</v>
      </c>
      <c r="L77">
        <v>83.429</v>
      </c>
      <c r="M77">
        <v>73.552</v>
      </c>
      <c r="N77">
        <v>77.502</v>
      </c>
      <c r="O77">
        <v>73.844</v>
      </c>
      <c r="P77">
        <v>78.002</v>
      </c>
      <c r="Q77">
        <v>70.837</v>
      </c>
      <c r="R77">
        <v>57.459</v>
      </c>
      <c r="S77">
        <v>92.003</v>
      </c>
      <c r="T77">
        <v>90.466</v>
      </c>
    </row>
    <row r="78" spans="3:20" ht="12.75">
      <c r="C78" t="s">
        <v>302</v>
      </c>
      <c r="D78">
        <v>334.858</v>
      </c>
      <c r="E78">
        <v>334.069</v>
      </c>
      <c r="F78">
        <v>231.536</v>
      </c>
      <c r="G78">
        <v>218.616</v>
      </c>
      <c r="H78">
        <v>185.346</v>
      </c>
      <c r="I78">
        <v>167.934</v>
      </c>
      <c r="J78">
        <v>160.249</v>
      </c>
      <c r="K78">
        <v>154.608</v>
      </c>
      <c r="L78">
        <v>166.967</v>
      </c>
      <c r="M78">
        <v>86.295</v>
      </c>
      <c r="N78">
        <v>154.136</v>
      </c>
      <c r="O78">
        <v>132.605</v>
      </c>
      <c r="P78">
        <v>121.29</v>
      </c>
      <c r="Q78">
        <v>142.594</v>
      </c>
      <c r="R78">
        <v>141.94</v>
      </c>
      <c r="S78">
        <v>138.197</v>
      </c>
      <c r="T78">
        <v>140.48</v>
      </c>
    </row>
    <row r="79" spans="3:20" ht="12.75">
      <c r="C79" t="s">
        <v>271</v>
      </c>
      <c r="D79">
        <v>205.217</v>
      </c>
      <c r="E79">
        <v>207.091</v>
      </c>
      <c r="F79">
        <v>101.76</v>
      </c>
      <c r="G79">
        <v>86.806</v>
      </c>
      <c r="H79">
        <v>71.488</v>
      </c>
      <c r="I79">
        <v>70.269</v>
      </c>
      <c r="J79">
        <v>55.286</v>
      </c>
      <c r="K79">
        <v>39.372</v>
      </c>
      <c r="L79">
        <v>37.824</v>
      </c>
      <c r="M79">
        <v>21.221</v>
      </c>
      <c r="N79">
        <v>24.497</v>
      </c>
      <c r="O79">
        <v>17.178</v>
      </c>
      <c r="P79">
        <v>30.374</v>
      </c>
      <c r="Q79">
        <v>24.737</v>
      </c>
      <c r="R79">
        <v>24.524</v>
      </c>
      <c r="S79">
        <v>22.393</v>
      </c>
      <c r="T79">
        <v>25.48</v>
      </c>
    </row>
    <row r="80" spans="3:20" ht="12.75">
      <c r="C80" t="s">
        <v>272</v>
      </c>
      <c r="D80">
        <v>129.641</v>
      </c>
      <c r="E80">
        <v>126.978</v>
      </c>
      <c r="F80">
        <v>129.776</v>
      </c>
      <c r="G80">
        <v>131.809</v>
      </c>
      <c r="H80">
        <v>113.858</v>
      </c>
      <c r="I80">
        <v>97.663</v>
      </c>
      <c r="J80">
        <v>104.962</v>
      </c>
      <c r="K80">
        <v>115.236</v>
      </c>
      <c r="L80">
        <v>129.144</v>
      </c>
      <c r="M80">
        <v>65.074</v>
      </c>
      <c r="N80">
        <v>129.639</v>
      </c>
      <c r="O80">
        <v>115.427</v>
      </c>
      <c r="P80">
        <v>90.916</v>
      </c>
      <c r="Q80">
        <v>117.857</v>
      </c>
      <c r="R80">
        <v>117.416</v>
      </c>
      <c r="S80">
        <v>115.804</v>
      </c>
      <c r="T80">
        <v>115</v>
      </c>
    </row>
    <row r="81" spans="3:20" ht="12.75">
      <c r="C81" t="s">
        <v>303</v>
      </c>
      <c r="D81" t="s">
        <v>0</v>
      </c>
      <c r="E81" t="s">
        <v>0</v>
      </c>
      <c r="F81" t="s">
        <v>0</v>
      </c>
      <c r="G81" t="s">
        <v>0</v>
      </c>
      <c r="H81" t="s">
        <v>0</v>
      </c>
      <c r="I81" t="s">
        <v>0</v>
      </c>
      <c r="J81" t="s">
        <v>0</v>
      </c>
      <c r="K81" t="s">
        <v>0</v>
      </c>
      <c r="L81" t="s">
        <v>0</v>
      </c>
      <c r="M81" t="s">
        <v>0</v>
      </c>
      <c r="N81" t="s">
        <v>0</v>
      </c>
      <c r="O81" t="s">
        <v>0</v>
      </c>
      <c r="P81" t="s">
        <v>0</v>
      </c>
      <c r="Q81" t="s">
        <v>0</v>
      </c>
      <c r="R81">
        <v>26.571</v>
      </c>
      <c r="S81">
        <v>22.247</v>
      </c>
      <c r="T81">
        <v>28.47</v>
      </c>
    </row>
    <row r="82" spans="3:20" ht="12.75">
      <c r="C82" t="s">
        <v>273</v>
      </c>
      <c r="D82">
        <v>9.153</v>
      </c>
      <c r="E82">
        <v>6.215</v>
      </c>
      <c r="F82">
        <v>4.738</v>
      </c>
      <c r="G82">
        <v>2.57</v>
      </c>
      <c r="H82">
        <v>3.083</v>
      </c>
      <c r="I82">
        <v>2.091</v>
      </c>
      <c r="J82">
        <v>12.201</v>
      </c>
      <c r="K82">
        <v>21.288</v>
      </c>
      <c r="L82">
        <v>22.64</v>
      </c>
      <c r="M82">
        <v>8.106</v>
      </c>
      <c r="N82">
        <v>22.275</v>
      </c>
      <c r="O82">
        <v>43.678</v>
      </c>
      <c r="P82">
        <v>35.85</v>
      </c>
      <c r="Q82">
        <v>33.834</v>
      </c>
      <c r="R82">
        <v>5.013</v>
      </c>
      <c r="S82">
        <v>2.375</v>
      </c>
      <c r="T82">
        <v>3.039</v>
      </c>
    </row>
    <row r="83" spans="3:20" ht="12.75">
      <c r="C83" t="s">
        <v>274</v>
      </c>
      <c r="D83">
        <v>2.027</v>
      </c>
      <c r="E83">
        <v>1.865</v>
      </c>
      <c r="F83">
        <v>5.39</v>
      </c>
      <c r="G83">
        <v>18.332</v>
      </c>
      <c r="H83">
        <v>19.27</v>
      </c>
      <c r="I83">
        <v>6.192</v>
      </c>
      <c r="J83">
        <v>11.221</v>
      </c>
      <c r="K83">
        <v>9.449</v>
      </c>
      <c r="L83">
        <v>8.429</v>
      </c>
      <c r="M83">
        <v>6.975</v>
      </c>
      <c r="N83">
        <v>11.544</v>
      </c>
      <c r="O83">
        <v>13.198</v>
      </c>
      <c r="P83">
        <v>8.162</v>
      </c>
      <c r="Q83">
        <v>112.951</v>
      </c>
      <c r="R83">
        <v>112.767</v>
      </c>
      <c r="S83">
        <v>109.431</v>
      </c>
      <c r="T83">
        <v>123.986</v>
      </c>
    </row>
    <row r="84" spans="3:20" ht="12.75">
      <c r="C84" t="s">
        <v>275</v>
      </c>
      <c r="D84">
        <v>559.621</v>
      </c>
      <c r="E84">
        <v>536.376</v>
      </c>
      <c r="F84">
        <v>420.603</v>
      </c>
      <c r="G84">
        <v>408.847</v>
      </c>
      <c r="H84">
        <v>327.178</v>
      </c>
      <c r="I84">
        <v>280.713</v>
      </c>
      <c r="J84">
        <v>303.612</v>
      </c>
      <c r="K84">
        <v>275.329</v>
      </c>
      <c r="L84">
        <v>296.003</v>
      </c>
      <c r="M84">
        <v>197.565</v>
      </c>
      <c r="N84">
        <v>284.697</v>
      </c>
      <c r="O84">
        <v>306.374</v>
      </c>
      <c r="P84">
        <v>273.265</v>
      </c>
      <c r="Q84">
        <v>385.975</v>
      </c>
      <c r="R84">
        <v>374.561</v>
      </c>
      <c r="S84">
        <v>394.401</v>
      </c>
      <c r="T84">
        <v>426.245</v>
      </c>
    </row>
    <row r="85" spans="1:20" ht="12.75">
      <c r="A85" t="s">
        <v>21</v>
      </c>
      <c r="B85" t="s">
        <v>301</v>
      </c>
      <c r="C85" t="s">
        <v>268</v>
      </c>
      <c r="D85">
        <v>3.696</v>
      </c>
      <c r="E85">
        <v>1.451</v>
      </c>
      <c r="F85">
        <v>0.274</v>
      </c>
      <c r="G85">
        <v>0.257</v>
      </c>
      <c r="H85">
        <v>1.531</v>
      </c>
      <c r="I85">
        <v>1.806</v>
      </c>
      <c r="J85">
        <v>2.329</v>
      </c>
      <c r="K85">
        <v>5.836</v>
      </c>
      <c r="L85" t="s">
        <v>0</v>
      </c>
      <c r="M85" t="s">
        <v>0</v>
      </c>
      <c r="N85">
        <v>0.592</v>
      </c>
      <c r="O85">
        <v>0.628</v>
      </c>
      <c r="P85">
        <v>1.673</v>
      </c>
      <c r="Q85" t="s">
        <v>0</v>
      </c>
      <c r="R85" t="s">
        <v>0</v>
      </c>
      <c r="S85" t="s">
        <v>0</v>
      </c>
      <c r="T85" s="162">
        <f>P85</f>
        <v>1.673</v>
      </c>
    </row>
    <row r="86" spans="3:20" ht="12.75">
      <c r="C86" t="s">
        <v>269</v>
      </c>
      <c r="D86">
        <v>2.354</v>
      </c>
      <c r="E86">
        <v>1.751</v>
      </c>
      <c r="F86">
        <v>0.785</v>
      </c>
      <c r="G86">
        <v>0.519</v>
      </c>
      <c r="H86">
        <v>1.164</v>
      </c>
      <c r="I86">
        <v>2.095</v>
      </c>
      <c r="J86">
        <v>2.149</v>
      </c>
      <c r="K86">
        <v>4.458</v>
      </c>
      <c r="L86" t="s">
        <v>0</v>
      </c>
      <c r="M86" t="s">
        <v>0</v>
      </c>
      <c r="N86">
        <v>0.521</v>
      </c>
      <c r="O86">
        <v>0.552</v>
      </c>
      <c r="P86">
        <v>0.585</v>
      </c>
      <c r="Q86" t="s">
        <v>0</v>
      </c>
      <c r="R86" t="s">
        <v>0</v>
      </c>
      <c r="S86" t="s">
        <v>0</v>
      </c>
      <c r="T86" s="162">
        <f aca="true" t="shared" si="4" ref="T86:T94">P86</f>
        <v>0.585</v>
      </c>
    </row>
    <row r="87" spans="3:20" ht="12.75">
      <c r="C87" t="s">
        <v>270</v>
      </c>
      <c r="D87">
        <v>5.021</v>
      </c>
      <c r="E87">
        <v>5.108</v>
      </c>
      <c r="F87">
        <v>5.466</v>
      </c>
      <c r="G87">
        <v>3.893</v>
      </c>
      <c r="H87">
        <v>2.093</v>
      </c>
      <c r="I87">
        <v>3.733</v>
      </c>
      <c r="J87">
        <v>3.479</v>
      </c>
      <c r="K87">
        <v>7.32</v>
      </c>
      <c r="L87" t="s">
        <v>0</v>
      </c>
      <c r="M87" t="s">
        <v>0</v>
      </c>
      <c r="N87">
        <v>2.118</v>
      </c>
      <c r="O87">
        <v>3.189</v>
      </c>
      <c r="P87">
        <v>3.738</v>
      </c>
      <c r="Q87" t="s">
        <v>0</v>
      </c>
      <c r="R87" t="s">
        <v>0</v>
      </c>
      <c r="S87" t="s">
        <v>0</v>
      </c>
      <c r="T87" s="162">
        <f t="shared" si="4"/>
        <v>3.738</v>
      </c>
    </row>
    <row r="88" spans="3:20" ht="12.75">
      <c r="C88" t="s">
        <v>302</v>
      </c>
      <c r="D88">
        <v>0.254</v>
      </c>
      <c r="E88">
        <v>0.175</v>
      </c>
      <c r="F88">
        <v>0.026</v>
      </c>
      <c r="G88">
        <v>0.029</v>
      </c>
      <c r="H88">
        <v>0.195</v>
      </c>
      <c r="I88">
        <v>0.294</v>
      </c>
      <c r="J88">
        <v>0.317</v>
      </c>
      <c r="K88">
        <v>0.263</v>
      </c>
      <c r="L88" t="s">
        <v>0</v>
      </c>
      <c r="M88" t="s">
        <v>0</v>
      </c>
      <c r="N88">
        <v>1.11</v>
      </c>
      <c r="O88">
        <v>1.176</v>
      </c>
      <c r="P88">
        <v>1.247</v>
      </c>
      <c r="Q88" t="s">
        <v>0</v>
      </c>
      <c r="R88" t="s">
        <v>0</v>
      </c>
      <c r="S88" t="s">
        <v>0</v>
      </c>
      <c r="T88" s="162">
        <f t="shared" si="4"/>
        <v>1.247</v>
      </c>
    </row>
    <row r="89" spans="3:20" ht="12.75">
      <c r="C89" t="s">
        <v>271</v>
      </c>
      <c r="D89">
        <v>0.132</v>
      </c>
      <c r="E89">
        <v>0.095</v>
      </c>
      <c r="F89">
        <v>0.026</v>
      </c>
      <c r="G89">
        <v>0.029</v>
      </c>
      <c r="H89">
        <v>0.195</v>
      </c>
      <c r="I89">
        <v>0.294</v>
      </c>
      <c r="J89">
        <v>0.317</v>
      </c>
      <c r="K89">
        <v>0.263</v>
      </c>
      <c r="L89" t="s">
        <v>0</v>
      </c>
      <c r="M89" t="s">
        <v>0</v>
      </c>
      <c r="N89" t="s">
        <v>0</v>
      </c>
      <c r="O89" t="s">
        <v>0</v>
      </c>
      <c r="P89" t="s">
        <v>0</v>
      </c>
      <c r="Q89" t="s">
        <v>0</v>
      </c>
      <c r="R89" t="s">
        <v>0</v>
      </c>
      <c r="S89" t="s">
        <v>0</v>
      </c>
      <c r="T89" s="162">
        <f>K89</f>
        <v>0.263</v>
      </c>
    </row>
    <row r="90" spans="3:20" ht="12.75">
      <c r="C90" t="s">
        <v>272</v>
      </c>
      <c r="D90">
        <v>0.123</v>
      </c>
      <c r="E90">
        <v>0.08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 t="s">
        <v>0</v>
      </c>
      <c r="M90" t="s">
        <v>0</v>
      </c>
      <c r="N90" t="s">
        <v>0</v>
      </c>
      <c r="O90" t="s">
        <v>0</v>
      </c>
      <c r="P90" t="s">
        <v>0</v>
      </c>
      <c r="Q90" t="s">
        <v>0</v>
      </c>
      <c r="R90" t="s">
        <v>0</v>
      </c>
      <c r="S90" t="s">
        <v>0</v>
      </c>
      <c r="T90" s="162" t="str">
        <f t="shared" si="4"/>
        <v>..</v>
      </c>
    </row>
    <row r="91" spans="3:20" ht="12.75">
      <c r="C91" t="s">
        <v>303</v>
      </c>
      <c r="D91" t="s">
        <v>0</v>
      </c>
      <c r="E91" t="s">
        <v>0</v>
      </c>
      <c r="F91" t="s">
        <v>0</v>
      </c>
      <c r="G91" t="s">
        <v>0</v>
      </c>
      <c r="H91" t="s">
        <v>0</v>
      </c>
      <c r="I91" t="s">
        <v>0</v>
      </c>
      <c r="J91" t="s">
        <v>0</v>
      </c>
      <c r="K91" t="s">
        <v>0</v>
      </c>
      <c r="L91" t="s">
        <v>0</v>
      </c>
      <c r="M91" t="s">
        <v>0</v>
      </c>
      <c r="N91" t="s">
        <v>0</v>
      </c>
      <c r="O91" t="s">
        <v>0</v>
      </c>
      <c r="P91" t="s">
        <v>0</v>
      </c>
      <c r="Q91" t="s">
        <v>0</v>
      </c>
      <c r="R91" t="s">
        <v>0</v>
      </c>
      <c r="S91" t="s">
        <v>0</v>
      </c>
      <c r="T91" s="162" t="str">
        <f t="shared" si="4"/>
        <v>..</v>
      </c>
    </row>
    <row r="92" spans="3:20" ht="12.75">
      <c r="C92" t="s">
        <v>273</v>
      </c>
      <c r="D92">
        <v>0.517</v>
      </c>
      <c r="E92">
        <v>1.042</v>
      </c>
      <c r="F92">
        <v>0.07</v>
      </c>
      <c r="G92">
        <v>0.017</v>
      </c>
      <c r="H92">
        <v>0.104</v>
      </c>
      <c r="I92">
        <v>0.109</v>
      </c>
      <c r="J92">
        <v>0.117</v>
      </c>
      <c r="K92">
        <v>0.242</v>
      </c>
      <c r="L92" t="s">
        <v>0</v>
      </c>
      <c r="M92" t="s">
        <v>0</v>
      </c>
      <c r="N92">
        <v>2.568</v>
      </c>
      <c r="O92">
        <v>2.725</v>
      </c>
      <c r="P92">
        <v>2.888</v>
      </c>
      <c r="Q92" t="s">
        <v>0</v>
      </c>
      <c r="R92" t="s">
        <v>0</v>
      </c>
      <c r="S92" t="s">
        <v>0</v>
      </c>
      <c r="T92" s="162">
        <f t="shared" si="4"/>
        <v>2.888</v>
      </c>
    </row>
    <row r="93" spans="3:20" ht="12.75">
      <c r="C93" t="s">
        <v>274</v>
      </c>
      <c r="D93">
        <v>1.211</v>
      </c>
      <c r="E93">
        <v>2.031</v>
      </c>
      <c r="F93">
        <v>1.085</v>
      </c>
      <c r="G93">
        <v>1.562</v>
      </c>
      <c r="H93">
        <v>0.625</v>
      </c>
      <c r="I93">
        <v>1.521</v>
      </c>
      <c r="J93">
        <v>2.498</v>
      </c>
      <c r="K93">
        <v>1.257</v>
      </c>
      <c r="L93" t="s">
        <v>0</v>
      </c>
      <c r="M93" t="s">
        <v>0</v>
      </c>
      <c r="N93" t="s">
        <v>0</v>
      </c>
      <c r="O93" t="s">
        <v>0</v>
      </c>
      <c r="P93" t="s">
        <v>0</v>
      </c>
      <c r="Q93" t="s">
        <v>0</v>
      </c>
      <c r="R93" t="s">
        <v>0</v>
      </c>
      <c r="S93" t="s">
        <v>0</v>
      </c>
      <c r="T93" s="162">
        <f>K93</f>
        <v>1.257</v>
      </c>
    </row>
    <row r="94" spans="3:20" ht="12.75">
      <c r="C94" t="s">
        <v>275</v>
      </c>
      <c r="D94">
        <v>13.051</v>
      </c>
      <c r="E94">
        <v>11.559</v>
      </c>
      <c r="F94">
        <v>7.705</v>
      </c>
      <c r="G94">
        <v>6.277</v>
      </c>
      <c r="H94">
        <v>5.711</v>
      </c>
      <c r="I94">
        <v>9.557</v>
      </c>
      <c r="J94">
        <v>10.888</v>
      </c>
      <c r="K94">
        <v>19.376</v>
      </c>
      <c r="L94" t="s">
        <v>0</v>
      </c>
      <c r="M94" t="s">
        <v>0</v>
      </c>
      <c r="N94">
        <v>6.909</v>
      </c>
      <c r="O94">
        <v>8.27</v>
      </c>
      <c r="P94">
        <v>10.131</v>
      </c>
      <c r="Q94" t="s">
        <v>0</v>
      </c>
      <c r="R94" t="s">
        <v>0</v>
      </c>
      <c r="S94" t="s">
        <v>0</v>
      </c>
      <c r="T94" s="162">
        <f t="shared" si="4"/>
        <v>10.131</v>
      </c>
    </row>
    <row r="95" spans="1:20" ht="12.75">
      <c r="A95" t="s">
        <v>52</v>
      </c>
      <c r="B95" t="s">
        <v>301</v>
      </c>
      <c r="C95" t="s">
        <v>268</v>
      </c>
      <c r="D95" t="s">
        <v>0</v>
      </c>
      <c r="E95" t="s">
        <v>0</v>
      </c>
      <c r="F95" t="s">
        <v>0</v>
      </c>
      <c r="G95" t="s">
        <v>0</v>
      </c>
      <c r="H95" t="s">
        <v>0</v>
      </c>
      <c r="I95">
        <v>0</v>
      </c>
      <c r="J95">
        <v>0</v>
      </c>
      <c r="K95" t="s">
        <v>0</v>
      </c>
      <c r="L95">
        <v>0.012</v>
      </c>
      <c r="M95" t="s">
        <v>0</v>
      </c>
      <c r="N95">
        <v>1.008</v>
      </c>
      <c r="O95">
        <v>0.152</v>
      </c>
      <c r="P95">
        <v>0.198</v>
      </c>
      <c r="Q95">
        <v>0</v>
      </c>
      <c r="R95">
        <v>0</v>
      </c>
      <c r="S95">
        <v>0</v>
      </c>
      <c r="T95">
        <v>0</v>
      </c>
    </row>
    <row r="96" spans="3:20" ht="12.75">
      <c r="C96" t="s">
        <v>269</v>
      </c>
      <c r="D96" t="s">
        <v>0</v>
      </c>
      <c r="E96" t="s">
        <v>0</v>
      </c>
      <c r="F96" t="s">
        <v>0</v>
      </c>
      <c r="G96" t="s">
        <v>0</v>
      </c>
      <c r="H96" t="s">
        <v>0</v>
      </c>
      <c r="I96">
        <v>0</v>
      </c>
      <c r="J96">
        <v>0</v>
      </c>
      <c r="K96" t="s">
        <v>0</v>
      </c>
      <c r="L96">
        <v>0.002</v>
      </c>
      <c r="M96">
        <v>0.045</v>
      </c>
      <c r="N96">
        <v>0.522</v>
      </c>
      <c r="O96">
        <v>0.417</v>
      </c>
      <c r="P96">
        <v>0.386</v>
      </c>
      <c r="Q96">
        <v>0.208</v>
      </c>
      <c r="R96">
        <v>0.199</v>
      </c>
      <c r="S96">
        <v>0.391</v>
      </c>
      <c r="T96">
        <v>0.454</v>
      </c>
    </row>
    <row r="97" spans="3:20" ht="12.75">
      <c r="C97" t="s">
        <v>270</v>
      </c>
      <c r="D97" t="s">
        <v>0</v>
      </c>
      <c r="E97" t="s">
        <v>0</v>
      </c>
      <c r="F97" t="s">
        <v>0</v>
      </c>
      <c r="G97" t="s">
        <v>0</v>
      </c>
      <c r="H97" t="s">
        <v>0</v>
      </c>
      <c r="I97">
        <v>0.442</v>
      </c>
      <c r="J97">
        <v>0.086</v>
      </c>
      <c r="K97" t="s">
        <v>0</v>
      </c>
      <c r="L97">
        <v>0.031</v>
      </c>
      <c r="M97">
        <v>0.017</v>
      </c>
      <c r="N97">
        <v>0.477</v>
      </c>
      <c r="O97">
        <v>1.098</v>
      </c>
      <c r="P97">
        <v>1.878</v>
      </c>
      <c r="Q97">
        <v>1.367</v>
      </c>
      <c r="R97">
        <v>2.706</v>
      </c>
      <c r="S97">
        <v>3.442</v>
      </c>
      <c r="T97">
        <v>3.92</v>
      </c>
    </row>
    <row r="98" spans="3:20" ht="12.75">
      <c r="C98" t="s">
        <v>302</v>
      </c>
      <c r="D98" t="s">
        <v>0</v>
      </c>
      <c r="E98" t="s">
        <v>0</v>
      </c>
      <c r="F98" t="s">
        <v>0</v>
      </c>
      <c r="G98" t="s">
        <v>0</v>
      </c>
      <c r="H98" t="s">
        <v>0</v>
      </c>
      <c r="I98">
        <v>0</v>
      </c>
      <c r="J98">
        <v>0</v>
      </c>
      <c r="K98" t="s">
        <v>0</v>
      </c>
      <c r="L98">
        <v>0.23</v>
      </c>
      <c r="M98">
        <v>0.41</v>
      </c>
      <c r="N98">
        <v>1.004</v>
      </c>
      <c r="O98">
        <v>1.007</v>
      </c>
      <c r="P98">
        <v>1.007</v>
      </c>
      <c r="Q98">
        <v>1.129</v>
      </c>
      <c r="R98">
        <v>0.409</v>
      </c>
      <c r="S98">
        <v>0.401</v>
      </c>
      <c r="T98">
        <v>0.388</v>
      </c>
    </row>
    <row r="99" spans="3:20" ht="12.75">
      <c r="C99" t="s">
        <v>271</v>
      </c>
      <c r="D99" t="s">
        <v>0</v>
      </c>
      <c r="E99" t="s">
        <v>0</v>
      </c>
      <c r="F99" t="s">
        <v>0</v>
      </c>
      <c r="G99" t="s">
        <v>0</v>
      </c>
      <c r="H99" t="s">
        <v>0</v>
      </c>
      <c r="I99">
        <v>0</v>
      </c>
      <c r="J99">
        <v>0</v>
      </c>
      <c r="K99" t="s">
        <v>0</v>
      </c>
      <c r="L99">
        <v>0.23</v>
      </c>
      <c r="M99">
        <v>0.41</v>
      </c>
      <c r="N99">
        <v>1.004</v>
      </c>
      <c r="O99">
        <v>1.007</v>
      </c>
      <c r="P99">
        <v>1.007</v>
      </c>
      <c r="Q99">
        <v>1.129</v>
      </c>
      <c r="R99">
        <v>0.409</v>
      </c>
      <c r="S99">
        <v>0.401</v>
      </c>
      <c r="T99">
        <v>0.388</v>
      </c>
    </row>
    <row r="100" spans="3:20" ht="12.75">
      <c r="C100" t="s">
        <v>272</v>
      </c>
      <c r="D100" t="s">
        <v>0</v>
      </c>
      <c r="E100" t="s">
        <v>0</v>
      </c>
      <c r="F100" t="s">
        <v>0</v>
      </c>
      <c r="G100" t="s">
        <v>0</v>
      </c>
      <c r="H100" t="s">
        <v>0</v>
      </c>
      <c r="I100">
        <v>0</v>
      </c>
      <c r="J100">
        <v>0</v>
      </c>
      <c r="K100" t="s">
        <v>0</v>
      </c>
      <c r="L100">
        <v>0</v>
      </c>
      <c r="M100">
        <v>0</v>
      </c>
      <c r="N100" t="s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</row>
    <row r="101" spans="3:20" ht="12.75">
      <c r="C101" t="s">
        <v>303</v>
      </c>
      <c r="D101" t="s">
        <v>0</v>
      </c>
      <c r="E101" t="s">
        <v>0</v>
      </c>
      <c r="F101" t="s">
        <v>0</v>
      </c>
      <c r="G101" t="s">
        <v>0</v>
      </c>
      <c r="H101" t="s">
        <v>0</v>
      </c>
      <c r="I101" t="s">
        <v>0</v>
      </c>
      <c r="J101" t="s">
        <v>0</v>
      </c>
      <c r="K101" t="s">
        <v>0</v>
      </c>
      <c r="L101" t="s">
        <v>0</v>
      </c>
      <c r="M101" t="s">
        <v>0</v>
      </c>
      <c r="N101" t="s">
        <v>0</v>
      </c>
      <c r="O101" t="s">
        <v>0</v>
      </c>
      <c r="P101" t="s">
        <v>0</v>
      </c>
      <c r="Q101" t="s">
        <v>0</v>
      </c>
      <c r="R101">
        <v>0</v>
      </c>
      <c r="S101">
        <v>0</v>
      </c>
      <c r="T101">
        <v>0</v>
      </c>
    </row>
    <row r="102" spans="3:20" ht="12.75">
      <c r="C102" t="s">
        <v>273</v>
      </c>
      <c r="D102" t="s">
        <v>0</v>
      </c>
      <c r="E102" t="s">
        <v>0</v>
      </c>
      <c r="F102" t="s">
        <v>0</v>
      </c>
      <c r="G102" t="s">
        <v>0</v>
      </c>
      <c r="H102" t="s">
        <v>0</v>
      </c>
      <c r="I102">
        <v>0</v>
      </c>
      <c r="J102">
        <v>0</v>
      </c>
      <c r="K102" t="s">
        <v>0</v>
      </c>
      <c r="L102">
        <v>0.19</v>
      </c>
      <c r="M102">
        <v>0.014</v>
      </c>
      <c r="N102" t="s">
        <v>0</v>
      </c>
      <c r="O102">
        <v>0</v>
      </c>
      <c r="P102">
        <v>0</v>
      </c>
      <c r="Q102">
        <v>0.092</v>
      </c>
      <c r="R102">
        <v>0</v>
      </c>
      <c r="S102">
        <v>0</v>
      </c>
      <c r="T102">
        <v>0</v>
      </c>
    </row>
    <row r="103" spans="3:20" ht="12.75">
      <c r="C103" t="s">
        <v>274</v>
      </c>
      <c r="D103" t="s">
        <v>0</v>
      </c>
      <c r="E103" t="s">
        <v>0</v>
      </c>
      <c r="F103" t="s">
        <v>0</v>
      </c>
      <c r="G103" t="s">
        <v>0</v>
      </c>
      <c r="H103" t="s">
        <v>0</v>
      </c>
      <c r="I103">
        <v>0</v>
      </c>
      <c r="J103">
        <v>0</v>
      </c>
      <c r="K103" t="s">
        <v>0</v>
      </c>
      <c r="L103">
        <v>0.285</v>
      </c>
      <c r="M103">
        <v>0</v>
      </c>
      <c r="N103" t="s">
        <v>0</v>
      </c>
      <c r="O103">
        <v>0</v>
      </c>
      <c r="P103">
        <v>0</v>
      </c>
      <c r="Q103">
        <v>0.072</v>
      </c>
      <c r="R103">
        <v>0</v>
      </c>
      <c r="S103">
        <v>0</v>
      </c>
      <c r="T103">
        <v>0.03</v>
      </c>
    </row>
    <row r="104" spans="3:20" ht="12.75">
      <c r="C104" t="s">
        <v>275</v>
      </c>
      <c r="D104" t="s">
        <v>0</v>
      </c>
      <c r="E104" t="s">
        <v>0</v>
      </c>
      <c r="F104" t="s">
        <v>0</v>
      </c>
      <c r="G104" t="s">
        <v>0</v>
      </c>
      <c r="H104" t="s">
        <v>0</v>
      </c>
      <c r="I104" t="s">
        <v>0</v>
      </c>
      <c r="J104" t="s">
        <v>0</v>
      </c>
      <c r="K104" t="s">
        <v>0</v>
      </c>
      <c r="L104" t="s">
        <v>0</v>
      </c>
      <c r="M104" t="s">
        <v>0</v>
      </c>
      <c r="N104">
        <v>3.012</v>
      </c>
      <c r="O104">
        <v>2.676</v>
      </c>
      <c r="P104">
        <v>3.469</v>
      </c>
      <c r="Q104">
        <v>2.868</v>
      </c>
      <c r="R104">
        <v>3.314</v>
      </c>
      <c r="S104">
        <v>4.234</v>
      </c>
      <c r="T104">
        <v>4.793</v>
      </c>
    </row>
    <row r="105" spans="1:20" ht="12.75">
      <c r="A105" t="s">
        <v>22</v>
      </c>
      <c r="B105" t="s">
        <v>301</v>
      </c>
      <c r="C105" t="s">
        <v>268</v>
      </c>
      <c r="D105">
        <v>0.269</v>
      </c>
      <c r="E105" t="s">
        <v>0</v>
      </c>
      <c r="F105" t="s">
        <v>0</v>
      </c>
      <c r="G105" t="s">
        <v>0</v>
      </c>
      <c r="H105" t="s">
        <v>0</v>
      </c>
      <c r="I105" t="s">
        <v>0</v>
      </c>
      <c r="J105" t="s">
        <v>0</v>
      </c>
      <c r="K105" t="s">
        <v>0</v>
      </c>
      <c r="L105" t="s">
        <v>0</v>
      </c>
      <c r="M105" t="s">
        <v>0</v>
      </c>
      <c r="N105" t="s">
        <v>0</v>
      </c>
      <c r="O105" t="s">
        <v>0</v>
      </c>
      <c r="P105">
        <v>2.871</v>
      </c>
      <c r="Q105">
        <v>5.158</v>
      </c>
      <c r="R105">
        <v>5.761</v>
      </c>
      <c r="S105">
        <v>5.289</v>
      </c>
      <c r="T105">
        <v>5.504</v>
      </c>
    </row>
    <row r="106" spans="3:20" ht="12.75">
      <c r="C106" t="s">
        <v>269</v>
      </c>
      <c r="D106">
        <v>0.359</v>
      </c>
      <c r="E106" t="s">
        <v>0</v>
      </c>
      <c r="F106" t="s">
        <v>0</v>
      </c>
      <c r="G106" t="s">
        <v>0</v>
      </c>
      <c r="H106" t="s">
        <v>0</v>
      </c>
      <c r="I106" t="s">
        <v>0</v>
      </c>
      <c r="J106" t="s">
        <v>0</v>
      </c>
      <c r="K106" t="s">
        <v>0</v>
      </c>
      <c r="L106" t="s">
        <v>0</v>
      </c>
      <c r="M106" t="s">
        <v>0</v>
      </c>
      <c r="N106" t="s">
        <v>0</v>
      </c>
      <c r="O106" t="s">
        <v>0</v>
      </c>
      <c r="P106">
        <v>0.211</v>
      </c>
      <c r="Q106">
        <v>0.312</v>
      </c>
      <c r="R106">
        <v>0.141</v>
      </c>
      <c r="S106">
        <v>0.042</v>
      </c>
      <c r="T106">
        <v>0</v>
      </c>
    </row>
    <row r="107" spans="3:20" ht="12.75">
      <c r="C107" t="s">
        <v>270</v>
      </c>
      <c r="D107">
        <v>0.584</v>
      </c>
      <c r="E107" t="s">
        <v>0</v>
      </c>
      <c r="F107" t="s">
        <v>0</v>
      </c>
      <c r="G107" t="s">
        <v>0</v>
      </c>
      <c r="H107" t="s">
        <v>0</v>
      </c>
      <c r="I107" t="s">
        <v>0</v>
      </c>
      <c r="J107" t="s">
        <v>0</v>
      </c>
      <c r="K107" t="s">
        <v>0</v>
      </c>
      <c r="L107" t="s">
        <v>0</v>
      </c>
      <c r="M107" t="s">
        <v>0</v>
      </c>
      <c r="N107" t="s">
        <v>0</v>
      </c>
      <c r="O107" t="s">
        <v>0</v>
      </c>
      <c r="P107">
        <v>0.65</v>
      </c>
      <c r="Q107">
        <v>1.642</v>
      </c>
      <c r="R107">
        <v>3.037</v>
      </c>
      <c r="S107">
        <v>2.473</v>
      </c>
      <c r="T107">
        <v>2.167</v>
      </c>
    </row>
    <row r="108" spans="3:20" ht="12.75">
      <c r="C108" t="s">
        <v>302</v>
      </c>
      <c r="D108">
        <v>0</v>
      </c>
      <c r="E108" t="s">
        <v>0</v>
      </c>
      <c r="F108" t="s">
        <v>0</v>
      </c>
      <c r="G108" t="s">
        <v>0</v>
      </c>
      <c r="H108" t="s">
        <v>0</v>
      </c>
      <c r="I108" t="s">
        <v>0</v>
      </c>
      <c r="J108" t="s">
        <v>0</v>
      </c>
      <c r="K108" t="s">
        <v>0</v>
      </c>
      <c r="L108" t="s">
        <v>0</v>
      </c>
      <c r="M108" t="s">
        <v>0</v>
      </c>
      <c r="N108" t="s">
        <v>0</v>
      </c>
      <c r="O108" t="s">
        <v>0</v>
      </c>
      <c r="P108">
        <v>0</v>
      </c>
      <c r="Q108">
        <v>0</v>
      </c>
      <c r="R108">
        <v>0.133</v>
      </c>
      <c r="S108">
        <v>0.01</v>
      </c>
      <c r="T108">
        <v>0</v>
      </c>
    </row>
    <row r="109" spans="3:20" ht="12.75">
      <c r="C109" t="s">
        <v>271</v>
      </c>
      <c r="D109">
        <v>0</v>
      </c>
      <c r="E109" t="s">
        <v>0</v>
      </c>
      <c r="F109" t="s">
        <v>0</v>
      </c>
      <c r="G109" t="s">
        <v>0</v>
      </c>
      <c r="H109" t="s">
        <v>0</v>
      </c>
      <c r="I109" t="s">
        <v>0</v>
      </c>
      <c r="J109" t="s">
        <v>0</v>
      </c>
      <c r="K109" t="s">
        <v>0</v>
      </c>
      <c r="L109" t="s">
        <v>0</v>
      </c>
      <c r="M109" t="s">
        <v>0</v>
      </c>
      <c r="N109" t="s">
        <v>0</v>
      </c>
      <c r="O109" t="s">
        <v>0</v>
      </c>
      <c r="P109">
        <v>0</v>
      </c>
      <c r="Q109">
        <v>0</v>
      </c>
      <c r="R109">
        <v>0.133</v>
      </c>
      <c r="S109">
        <v>0</v>
      </c>
      <c r="T109">
        <v>0</v>
      </c>
    </row>
    <row r="110" spans="3:20" ht="12.75">
      <c r="C110" t="s">
        <v>272</v>
      </c>
      <c r="D110">
        <v>0</v>
      </c>
      <c r="E110" t="s">
        <v>0</v>
      </c>
      <c r="F110" t="s">
        <v>0</v>
      </c>
      <c r="G110" t="s">
        <v>0</v>
      </c>
      <c r="H110" t="s">
        <v>0</v>
      </c>
      <c r="I110" t="s">
        <v>0</v>
      </c>
      <c r="J110" t="s">
        <v>0</v>
      </c>
      <c r="K110" t="s">
        <v>0</v>
      </c>
      <c r="L110" t="s">
        <v>0</v>
      </c>
      <c r="M110" t="s">
        <v>0</v>
      </c>
      <c r="N110" t="s">
        <v>0</v>
      </c>
      <c r="O110" t="s">
        <v>0</v>
      </c>
      <c r="P110">
        <v>0</v>
      </c>
      <c r="Q110">
        <v>0</v>
      </c>
      <c r="R110">
        <v>0</v>
      </c>
      <c r="S110">
        <v>0.01</v>
      </c>
      <c r="T110">
        <v>0</v>
      </c>
    </row>
    <row r="111" spans="3:20" ht="12.75">
      <c r="C111" t="s">
        <v>303</v>
      </c>
      <c r="D111" t="s">
        <v>0</v>
      </c>
      <c r="E111" t="s">
        <v>0</v>
      </c>
      <c r="F111" t="s">
        <v>0</v>
      </c>
      <c r="G111" t="s">
        <v>0</v>
      </c>
      <c r="H111" t="s">
        <v>0</v>
      </c>
      <c r="I111" t="s">
        <v>0</v>
      </c>
      <c r="J111" t="s">
        <v>0</v>
      </c>
      <c r="K111" t="s">
        <v>0</v>
      </c>
      <c r="L111" t="s">
        <v>0</v>
      </c>
      <c r="M111" t="s">
        <v>0</v>
      </c>
      <c r="N111" t="s">
        <v>0</v>
      </c>
      <c r="O111" t="s">
        <v>0</v>
      </c>
      <c r="P111" t="s">
        <v>0</v>
      </c>
      <c r="Q111" t="s">
        <v>0</v>
      </c>
      <c r="R111">
        <v>0</v>
      </c>
      <c r="S111">
        <v>0</v>
      </c>
      <c r="T111">
        <v>0</v>
      </c>
    </row>
    <row r="112" spans="3:20" ht="12.75">
      <c r="C112" t="s">
        <v>273</v>
      </c>
      <c r="D112">
        <v>0.023</v>
      </c>
      <c r="E112" t="s">
        <v>0</v>
      </c>
      <c r="F112" t="s">
        <v>0</v>
      </c>
      <c r="G112" t="s">
        <v>0</v>
      </c>
      <c r="H112" t="s">
        <v>0</v>
      </c>
      <c r="I112" t="s">
        <v>0</v>
      </c>
      <c r="J112" t="s">
        <v>0</v>
      </c>
      <c r="K112" t="s">
        <v>0</v>
      </c>
      <c r="L112" t="s">
        <v>0</v>
      </c>
      <c r="M112" t="s">
        <v>0</v>
      </c>
      <c r="N112" t="s">
        <v>0</v>
      </c>
      <c r="O112" t="s">
        <v>0</v>
      </c>
      <c r="P112">
        <v>0.5</v>
      </c>
      <c r="Q112">
        <v>0.144</v>
      </c>
      <c r="R112">
        <v>0.419</v>
      </c>
      <c r="S112">
        <v>0.486</v>
      </c>
      <c r="T112">
        <v>0</v>
      </c>
    </row>
    <row r="113" spans="3:20" ht="12.75">
      <c r="C113" t="s">
        <v>274</v>
      </c>
      <c r="D113">
        <v>0.292</v>
      </c>
      <c r="E113" t="s">
        <v>0</v>
      </c>
      <c r="F113" t="s">
        <v>0</v>
      </c>
      <c r="G113" t="s">
        <v>0</v>
      </c>
      <c r="H113" t="s">
        <v>0</v>
      </c>
      <c r="I113" t="s">
        <v>0</v>
      </c>
      <c r="J113" t="s">
        <v>0</v>
      </c>
      <c r="K113" t="s">
        <v>0</v>
      </c>
      <c r="L113" t="s">
        <v>0</v>
      </c>
      <c r="M113" t="s">
        <v>0</v>
      </c>
      <c r="N113" t="s">
        <v>0</v>
      </c>
      <c r="O113" t="s">
        <v>0</v>
      </c>
      <c r="P113">
        <v>0.056</v>
      </c>
      <c r="Q113">
        <v>0.371</v>
      </c>
      <c r="R113">
        <v>1.11</v>
      </c>
      <c r="S113">
        <v>1.612</v>
      </c>
      <c r="T113">
        <v>0</v>
      </c>
    </row>
    <row r="114" spans="3:20" ht="12.75">
      <c r="C114" t="s">
        <v>275</v>
      </c>
      <c r="D114">
        <v>1.526</v>
      </c>
      <c r="E114" t="s">
        <v>0</v>
      </c>
      <c r="F114" t="s">
        <v>0</v>
      </c>
      <c r="G114" t="s">
        <v>0</v>
      </c>
      <c r="H114" t="s">
        <v>0</v>
      </c>
      <c r="I114" t="s">
        <v>0</v>
      </c>
      <c r="J114" t="s">
        <v>0</v>
      </c>
      <c r="K114" t="s">
        <v>0</v>
      </c>
      <c r="L114" t="s">
        <v>0</v>
      </c>
      <c r="M114" t="s">
        <v>0</v>
      </c>
      <c r="N114" t="s">
        <v>0</v>
      </c>
      <c r="O114" t="s">
        <v>0</v>
      </c>
      <c r="P114">
        <v>4.288</v>
      </c>
      <c r="Q114">
        <v>7.627</v>
      </c>
      <c r="R114">
        <v>10.601</v>
      </c>
      <c r="S114">
        <v>9.913</v>
      </c>
      <c r="T114">
        <v>7.671</v>
      </c>
    </row>
    <row r="115" spans="1:20" ht="12.75">
      <c r="A115" t="s">
        <v>23</v>
      </c>
      <c r="B115" t="s">
        <v>301</v>
      </c>
      <c r="C115" t="s">
        <v>268</v>
      </c>
      <c r="D115">
        <v>53.586</v>
      </c>
      <c r="E115">
        <v>62.415</v>
      </c>
      <c r="F115" t="s">
        <v>0</v>
      </c>
      <c r="G115">
        <v>60.962</v>
      </c>
      <c r="H115">
        <v>57.473</v>
      </c>
      <c r="I115">
        <v>60.728</v>
      </c>
      <c r="J115">
        <v>61.561</v>
      </c>
      <c r="K115">
        <v>56.936</v>
      </c>
      <c r="L115">
        <v>56.841</v>
      </c>
      <c r="M115" t="s">
        <v>0</v>
      </c>
      <c r="N115">
        <v>27.166</v>
      </c>
      <c r="O115">
        <v>28.544</v>
      </c>
      <c r="P115">
        <v>27.606</v>
      </c>
      <c r="Q115">
        <v>25.192</v>
      </c>
      <c r="R115">
        <v>22.916</v>
      </c>
      <c r="S115">
        <v>24.479</v>
      </c>
      <c r="T115">
        <v>61.8</v>
      </c>
    </row>
    <row r="116" spans="3:20" ht="12.75">
      <c r="C116" t="s">
        <v>269</v>
      </c>
      <c r="D116">
        <v>0</v>
      </c>
      <c r="E116">
        <v>0</v>
      </c>
      <c r="F116" t="s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 t="s">
        <v>0</v>
      </c>
      <c r="N116">
        <v>0</v>
      </c>
      <c r="O116">
        <v>0</v>
      </c>
      <c r="P116">
        <v>14.907</v>
      </c>
      <c r="Q116">
        <v>14.472</v>
      </c>
      <c r="R116">
        <v>14.062</v>
      </c>
      <c r="S116">
        <v>13.769</v>
      </c>
      <c r="T116">
        <v>43</v>
      </c>
    </row>
    <row r="117" spans="3:20" ht="12.75">
      <c r="C117" t="s">
        <v>270</v>
      </c>
      <c r="D117">
        <v>54.379</v>
      </c>
      <c r="E117">
        <v>41.573</v>
      </c>
      <c r="F117" t="s">
        <v>0</v>
      </c>
      <c r="G117">
        <v>30.82</v>
      </c>
      <c r="H117">
        <v>34.856</v>
      </c>
      <c r="I117">
        <v>47.557</v>
      </c>
      <c r="J117">
        <v>44.469</v>
      </c>
      <c r="K117">
        <v>40.898</v>
      </c>
      <c r="L117">
        <v>38.188</v>
      </c>
      <c r="M117" t="s">
        <v>0</v>
      </c>
      <c r="N117">
        <v>26.225</v>
      </c>
      <c r="O117">
        <v>43.158</v>
      </c>
      <c r="P117">
        <v>57.42</v>
      </c>
      <c r="Q117">
        <v>54.244</v>
      </c>
      <c r="R117">
        <v>52.915</v>
      </c>
      <c r="S117">
        <v>50.487</v>
      </c>
      <c r="T117">
        <v>54</v>
      </c>
    </row>
    <row r="118" spans="3:20" ht="12.75">
      <c r="C118" t="s">
        <v>302</v>
      </c>
      <c r="D118">
        <v>236.463</v>
      </c>
      <c r="E118">
        <v>177.141</v>
      </c>
      <c r="F118" t="s">
        <v>0</v>
      </c>
      <c r="G118">
        <v>154.86</v>
      </c>
      <c r="H118">
        <v>136.592</v>
      </c>
      <c r="I118">
        <v>125.49</v>
      </c>
      <c r="J118">
        <v>127.894</v>
      </c>
      <c r="K118">
        <v>125.593</v>
      </c>
      <c r="L118">
        <v>118.079</v>
      </c>
      <c r="M118" t="s">
        <v>0</v>
      </c>
      <c r="N118">
        <v>125.832</v>
      </c>
      <c r="O118">
        <v>122.167</v>
      </c>
      <c r="P118">
        <v>106.447</v>
      </c>
      <c r="Q118">
        <v>97.017</v>
      </c>
      <c r="R118">
        <v>89.059</v>
      </c>
      <c r="S118">
        <v>81.596</v>
      </c>
      <c r="T118">
        <v>100</v>
      </c>
    </row>
    <row r="119" spans="3:20" ht="12.75">
      <c r="C119" t="s">
        <v>271</v>
      </c>
      <c r="D119">
        <v>101.354</v>
      </c>
      <c r="E119">
        <v>66.456</v>
      </c>
      <c r="F119" t="s">
        <v>0</v>
      </c>
      <c r="G119">
        <v>58.847</v>
      </c>
      <c r="H119">
        <v>59.003</v>
      </c>
      <c r="I119">
        <v>47.041</v>
      </c>
      <c r="J119">
        <v>42.423</v>
      </c>
      <c r="K119">
        <v>41.865</v>
      </c>
      <c r="L119">
        <v>37.684</v>
      </c>
      <c r="M119" t="s">
        <v>0</v>
      </c>
      <c r="N119">
        <v>54.566</v>
      </c>
      <c r="O119">
        <v>52.977</v>
      </c>
      <c r="P119">
        <v>51.346</v>
      </c>
      <c r="Q119">
        <v>48.777</v>
      </c>
      <c r="R119">
        <v>47.394</v>
      </c>
      <c r="S119">
        <v>40.798</v>
      </c>
      <c r="T119">
        <v>45</v>
      </c>
    </row>
    <row r="120" spans="3:20" ht="12.75">
      <c r="C120" t="s">
        <v>272</v>
      </c>
      <c r="D120">
        <v>135.107</v>
      </c>
      <c r="E120">
        <v>110.684</v>
      </c>
      <c r="F120" t="s">
        <v>0</v>
      </c>
      <c r="G120">
        <v>96.014</v>
      </c>
      <c r="H120">
        <v>77.589</v>
      </c>
      <c r="I120">
        <v>78.45</v>
      </c>
      <c r="J120">
        <v>85.472</v>
      </c>
      <c r="K120">
        <v>83.728</v>
      </c>
      <c r="L120">
        <v>80.394</v>
      </c>
      <c r="M120" t="s">
        <v>0</v>
      </c>
      <c r="N120">
        <v>71.266</v>
      </c>
      <c r="O120">
        <v>69.19</v>
      </c>
      <c r="P120">
        <v>55.101</v>
      </c>
      <c r="Q120">
        <v>48.241</v>
      </c>
      <c r="R120">
        <v>41.665</v>
      </c>
      <c r="S120">
        <v>40.798</v>
      </c>
      <c r="T120">
        <v>55</v>
      </c>
    </row>
    <row r="121" spans="3:20" ht="12.75">
      <c r="C121" t="s">
        <v>303</v>
      </c>
      <c r="D121" t="s">
        <v>0</v>
      </c>
      <c r="E121" t="s">
        <v>0</v>
      </c>
      <c r="F121" t="s">
        <v>0</v>
      </c>
      <c r="G121" t="s">
        <v>0</v>
      </c>
      <c r="H121" t="s">
        <v>0</v>
      </c>
      <c r="I121" t="s">
        <v>0</v>
      </c>
      <c r="J121" t="s">
        <v>0</v>
      </c>
      <c r="K121" t="s">
        <v>0</v>
      </c>
      <c r="L121" t="s">
        <v>0</v>
      </c>
      <c r="M121" t="s">
        <v>0</v>
      </c>
      <c r="N121" t="s">
        <v>0</v>
      </c>
      <c r="O121" t="s">
        <v>0</v>
      </c>
      <c r="P121" t="s">
        <v>0</v>
      </c>
      <c r="Q121" t="s">
        <v>0</v>
      </c>
      <c r="R121">
        <v>0</v>
      </c>
      <c r="S121">
        <v>0</v>
      </c>
      <c r="T121">
        <v>20</v>
      </c>
    </row>
    <row r="122" spans="3:20" ht="12.75">
      <c r="C122" t="s">
        <v>273</v>
      </c>
      <c r="D122">
        <v>35.039</v>
      </c>
      <c r="E122">
        <v>61.071</v>
      </c>
      <c r="F122" t="s">
        <v>0</v>
      </c>
      <c r="G122">
        <v>12.842</v>
      </c>
      <c r="H122">
        <v>22.372</v>
      </c>
      <c r="I122">
        <v>17.823</v>
      </c>
      <c r="J122">
        <v>18.287</v>
      </c>
      <c r="K122">
        <v>16.811</v>
      </c>
      <c r="L122">
        <v>17.586</v>
      </c>
      <c r="M122" t="s">
        <v>0</v>
      </c>
      <c r="N122">
        <v>91.963</v>
      </c>
      <c r="O122">
        <v>89.285</v>
      </c>
      <c r="P122">
        <v>86.35</v>
      </c>
      <c r="Q122">
        <v>83.832</v>
      </c>
      <c r="R122">
        <v>81.455</v>
      </c>
      <c r="S122">
        <v>67.317</v>
      </c>
      <c r="T122">
        <v>104</v>
      </c>
    </row>
    <row r="123" spans="3:20" ht="12.75">
      <c r="C123" t="s">
        <v>274</v>
      </c>
      <c r="D123">
        <v>324.453</v>
      </c>
      <c r="E123">
        <v>304.259</v>
      </c>
      <c r="F123" t="s">
        <v>0</v>
      </c>
      <c r="G123">
        <v>76.447</v>
      </c>
      <c r="H123">
        <v>66.933</v>
      </c>
      <c r="I123">
        <v>76.471</v>
      </c>
      <c r="J123">
        <v>51.823</v>
      </c>
      <c r="K123">
        <v>36.454</v>
      </c>
      <c r="L123">
        <v>39.381</v>
      </c>
      <c r="M123" t="s">
        <v>0</v>
      </c>
      <c r="N123">
        <v>37.75</v>
      </c>
      <c r="O123">
        <v>39.961</v>
      </c>
      <c r="P123">
        <v>38.648</v>
      </c>
      <c r="Q123">
        <v>37.521</v>
      </c>
      <c r="R123">
        <v>36.457</v>
      </c>
      <c r="S123">
        <v>25.499</v>
      </c>
      <c r="T123">
        <v>20</v>
      </c>
    </row>
    <row r="124" spans="3:20" ht="12.75">
      <c r="C124" t="s">
        <v>275</v>
      </c>
      <c r="D124">
        <v>703.922</v>
      </c>
      <c r="E124">
        <v>646.451</v>
      </c>
      <c r="F124" t="s">
        <v>0</v>
      </c>
      <c r="G124">
        <v>335.932</v>
      </c>
      <c r="H124">
        <v>318.227</v>
      </c>
      <c r="I124">
        <v>328.068</v>
      </c>
      <c r="J124">
        <v>304.033</v>
      </c>
      <c r="K124">
        <v>276.69</v>
      </c>
      <c r="L124">
        <v>270.074</v>
      </c>
      <c r="M124" t="s">
        <v>0</v>
      </c>
      <c r="N124">
        <v>308.935</v>
      </c>
      <c r="O124">
        <v>323.115</v>
      </c>
      <c r="P124">
        <v>331.378</v>
      </c>
      <c r="Q124">
        <v>312.278</v>
      </c>
      <c r="R124">
        <v>296.864</v>
      </c>
      <c r="S124">
        <v>263.147</v>
      </c>
      <c r="T124">
        <v>402.8</v>
      </c>
    </row>
    <row r="125" spans="1:20" ht="12.75">
      <c r="A125" t="s">
        <v>24</v>
      </c>
      <c r="B125" t="s">
        <v>301</v>
      </c>
      <c r="C125" t="s">
        <v>268</v>
      </c>
      <c r="D125" t="s">
        <v>0</v>
      </c>
      <c r="E125" t="s">
        <v>0</v>
      </c>
      <c r="F125" t="s">
        <v>0</v>
      </c>
      <c r="G125" t="s">
        <v>0</v>
      </c>
      <c r="H125" t="s">
        <v>0</v>
      </c>
      <c r="I125" t="s">
        <v>0</v>
      </c>
      <c r="J125" t="s">
        <v>0</v>
      </c>
      <c r="K125" t="s">
        <v>0</v>
      </c>
      <c r="L125" t="s">
        <v>0</v>
      </c>
      <c r="M125" t="s">
        <v>0</v>
      </c>
      <c r="N125" t="s">
        <v>0</v>
      </c>
      <c r="O125" t="s">
        <v>0</v>
      </c>
      <c r="P125" t="s">
        <v>0</v>
      </c>
      <c r="Q125" t="s">
        <v>0</v>
      </c>
      <c r="R125" t="s">
        <v>0</v>
      </c>
      <c r="S125" t="s">
        <v>0</v>
      </c>
      <c r="T125" s="162" t="s">
        <v>0</v>
      </c>
    </row>
    <row r="126" spans="3:20" ht="12.75">
      <c r="C126" t="s">
        <v>269</v>
      </c>
      <c r="D126" t="s">
        <v>0</v>
      </c>
      <c r="E126" t="s">
        <v>0</v>
      </c>
      <c r="F126" t="s">
        <v>0</v>
      </c>
      <c r="G126" t="s">
        <v>0</v>
      </c>
      <c r="H126" t="s">
        <v>0</v>
      </c>
      <c r="I126" t="s">
        <v>0</v>
      </c>
      <c r="J126" t="s">
        <v>0</v>
      </c>
      <c r="K126" t="s">
        <v>0</v>
      </c>
      <c r="L126" t="s">
        <v>0</v>
      </c>
      <c r="M126" t="s">
        <v>0</v>
      </c>
      <c r="N126" t="s">
        <v>0</v>
      </c>
      <c r="O126" t="s">
        <v>0</v>
      </c>
      <c r="P126" t="s">
        <v>0</v>
      </c>
      <c r="Q126" t="s">
        <v>0</v>
      </c>
      <c r="R126" t="s">
        <v>0</v>
      </c>
      <c r="S126" t="s">
        <v>0</v>
      </c>
      <c r="T126" s="162" t="s">
        <v>0</v>
      </c>
    </row>
    <row r="127" spans="3:20" ht="12.75">
      <c r="C127" t="s">
        <v>270</v>
      </c>
      <c r="D127" t="s">
        <v>0</v>
      </c>
      <c r="E127">
        <v>0.017</v>
      </c>
      <c r="F127">
        <v>0.043</v>
      </c>
      <c r="G127">
        <v>0.103</v>
      </c>
      <c r="H127">
        <v>0.049</v>
      </c>
      <c r="I127">
        <v>0.036</v>
      </c>
      <c r="J127">
        <v>0.088</v>
      </c>
      <c r="K127">
        <v>0.423</v>
      </c>
      <c r="L127">
        <v>0.189</v>
      </c>
      <c r="M127">
        <v>0.63</v>
      </c>
      <c r="N127">
        <v>0.435</v>
      </c>
      <c r="O127" t="s">
        <v>0</v>
      </c>
      <c r="P127" t="s">
        <v>0</v>
      </c>
      <c r="Q127" t="s">
        <v>0</v>
      </c>
      <c r="R127" t="s">
        <v>0</v>
      </c>
      <c r="S127" t="s">
        <v>0</v>
      </c>
      <c r="T127" s="162">
        <f>N127</f>
        <v>0.435</v>
      </c>
    </row>
    <row r="128" spans="3:20" ht="12.75">
      <c r="C128" t="s">
        <v>302</v>
      </c>
      <c r="D128" t="s">
        <v>0</v>
      </c>
      <c r="E128" t="s">
        <v>0</v>
      </c>
      <c r="F128" t="s">
        <v>0</v>
      </c>
      <c r="G128" t="s">
        <v>0</v>
      </c>
      <c r="H128" t="s">
        <v>0</v>
      </c>
      <c r="I128" t="s">
        <v>0</v>
      </c>
      <c r="J128" t="s">
        <v>0</v>
      </c>
      <c r="K128" t="s">
        <v>0</v>
      </c>
      <c r="L128" t="s">
        <v>0</v>
      </c>
      <c r="M128" t="s">
        <v>0</v>
      </c>
      <c r="N128" t="s">
        <v>0</v>
      </c>
      <c r="O128" t="s">
        <v>0</v>
      </c>
      <c r="P128" t="s">
        <v>0</v>
      </c>
      <c r="Q128" t="s">
        <v>0</v>
      </c>
      <c r="R128" t="s">
        <v>0</v>
      </c>
      <c r="S128" t="s">
        <v>0</v>
      </c>
      <c r="T128" s="162" t="s">
        <v>0</v>
      </c>
    </row>
    <row r="129" spans="3:20" ht="12.75">
      <c r="C129" t="s">
        <v>271</v>
      </c>
      <c r="D129" t="s">
        <v>0</v>
      </c>
      <c r="E129" t="s">
        <v>0</v>
      </c>
      <c r="F129" t="s">
        <v>0</v>
      </c>
      <c r="G129" t="s">
        <v>0</v>
      </c>
      <c r="H129" t="s">
        <v>0</v>
      </c>
      <c r="I129" t="s">
        <v>0</v>
      </c>
      <c r="J129" t="s">
        <v>0</v>
      </c>
      <c r="K129" t="s">
        <v>0</v>
      </c>
      <c r="L129" t="s">
        <v>0</v>
      </c>
      <c r="M129" t="s">
        <v>0</v>
      </c>
      <c r="N129" t="s">
        <v>0</v>
      </c>
      <c r="O129" t="s">
        <v>0</v>
      </c>
      <c r="P129" t="s">
        <v>0</v>
      </c>
      <c r="Q129" t="s">
        <v>0</v>
      </c>
      <c r="R129" t="s">
        <v>0</v>
      </c>
      <c r="S129" t="s">
        <v>0</v>
      </c>
      <c r="T129" s="162" t="s">
        <v>0</v>
      </c>
    </row>
    <row r="130" spans="3:20" ht="12.75">
      <c r="C130" t="s">
        <v>272</v>
      </c>
      <c r="D130" t="s">
        <v>0</v>
      </c>
      <c r="E130" t="s">
        <v>0</v>
      </c>
      <c r="F130" t="s">
        <v>0</v>
      </c>
      <c r="G130" t="s">
        <v>0</v>
      </c>
      <c r="H130" t="s">
        <v>0</v>
      </c>
      <c r="I130" t="s">
        <v>0</v>
      </c>
      <c r="J130" t="s">
        <v>0</v>
      </c>
      <c r="K130" t="s">
        <v>0</v>
      </c>
      <c r="L130" t="s">
        <v>0</v>
      </c>
      <c r="M130" t="s">
        <v>0</v>
      </c>
      <c r="N130" t="s">
        <v>0</v>
      </c>
      <c r="O130" t="s">
        <v>0</v>
      </c>
      <c r="P130" t="s">
        <v>0</v>
      </c>
      <c r="Q130" t="s">
        <v>0</v>
      </c>
      <c r="R130" t="s">
        <v>0</v>
      </c>
      <c r="S130" t="s">
        <v>0</v>
      </c>
      <c r="T130" s="162" t="s">
        <v>0</v>
      </c>
    </row>
    <row r="131" spans="3:20" ht="12.75">
      <c r="C131" t="s">
        <v>303</v>
      </c>
      <c r="D131" t="s">
        <v>0</v>
      </c>
      <c r="E131" t="s">
        <v>0</v>
      </c>
      <c r="F131" t="s">
        <v>0</v>
      </c>
      <c r="G131" t="s">
        <v>0</v>
      </c>
      <c r="H131" t="s">
        <v>0</v>
      </c>
      <c r="I131" t="s">
        <v>0</v>
      </c>
      <c r="J131" t="s">
        <v>0</v>
      </c>
      <c r="K131" t="s">
        <v>0</v>
      </c>
      <c r="L131" t="s">
        <v>0</v>
      </c>
      <c r="M131" t="s">
        <v>0</v>
      </c>
      <c r="N131" t="s">
        <v>0</v>
      </c>
      <c r="O131" t="s">
        <v>0</v>
      </c>
      <c r="P131" t="s">
        <v>0</v>
      </c>
      <c r="Q131" t="s">
        <v>0</v>
      </c>
      <c r="R131" t="s">
        <v>0</v>
      </c>
      <c r="S131" t="s">
        <v>0</v>
      </c>
      <c r="T131" s="162" t="s">
        <v>0</v>
      </c>
    </row>
    <row r="132" spans="3:20" ht="12.75">
      <c r="C132" t="s">
        <v>273</v>
      </c>
      <c r="D132" t="s">
        <v>0</v>
      </c>
      <c r="E132">
        <v>0.13</v>
      </c>
      <c r="F132">
        <v>0.007</v>
      </c>
      <c r="G132">
        <v>0.007</v>
      </c>
      <c r="H132">
        <v>0.011</v>
      </c>
      <c r="I132">
        <v>0.012</v>
      </c>
      <c r="J132">
        <v>0.008</v>
      </c>
      <c r="K132">
        <v>0.613</v>
      </c>
      <c r="L132">
        <v>0.009</v>
      </c>
      <c r="M132">
        <v>0.02</v>
      </c>
      <c r="N132">
        <v>0.006</v>
      </c>
      <c r="O132" t="s">
        <v>0</v>
      </c>
      <c r="P132" t="s">
        <v>0</v>
      </c>
      <c r="Q132" t="s">
        <v>0</v>
      </c>
      <c r="R132" t="s">
        <v>0</v>
      </c>
      <c r="S132" t="s">
        <v>0</v>
      </c>
      <c r="T132" s="162">
        <f>N132</f>
        <v>0.006</v>
      </c>
    </row>
    <row r="133" spans="3:20" ht="12.75">
      <c r="C133" t="s">
        <v>274</v>
      </c>
      <c r="D133" t="s">
        <v>0</v>
      </c>
      <c r="E133" t="s">
        <v>0</v>
      </c>
      <c r="F133" t="s">
        <v>0</v>
      </c>
      <c r="G133" t="s">
        <v>0</v>
      </c>
      <c r="H133" t="s">
        <v>0</v>
      </c>
      <c r="I133" t="s">
        <v>0</v>
      </c>
      <c r="J133" t="s">
        <v>0</v>
      </c>
      <c r="K133" t="s">
        <v>0</v>
      </c>
      <c r="L133" t="s">
        <v>0</v>
      </c>
      <c r="M133" t="s">
        <v>0</v>
      </c>
      <c r="N133" t="s">
        <v>0</v>
      </c>
      <c r="O133" t="s">
        <v>0</v>
      </c>
      <c r="P133" t="s">
        <v>0</v>
      </c>
      <c r="Q133" t="s">
        <v>0</v>
      </c>
      <c r="R133" t="s">
        <v>0</v>
      </c>
      <c r="S133" t="s">
        <v>0</v>
      </c>
      <c r="T133" s="162" t="s">
        <v>0</v>
      </c>
    </row>
    <row r="134" spans="3:20" ht="12.75">
      <c r="C134" t="s">
        <v>275</v>
      </c>
      <c r="D134" t="s">
        <v>0</v>
      </c>
      <c r="E134" t="s">
        <v>0</v>
      </c>
      <c r="F134" t="s">
        <v>0</v>
      </c>
      <c r="G134" t="s">
        <v>0</v>
      </c>
      <c r="H134" t="s">
        <v>0</v>
      </c>
      <c r="I134" t="s">
        <v>0</v>
      </c>
      <c r="J134" t="s">
        <v>0</v>
      </c>
      <c r="K134" t="s">
        <v>0</v>
      </c>
      <c r="L134" t="s">
        <v>0</v>
      </c>
      <c r="M134" t="s">
        <v>0</v>
      </c>
      <c r="N134" t="s">
        <v>0</v>
      </c>
      <c r="O134" t="s">
        <v>0</v>
      </c>
      <c r="P134" t="s">
        <v>0</v>
      </c>
      <c r="Q134" t="s">
        <v>0</v>
      </c>
      <c r="R134" t="s">
        <v>0</v>
      </c>
      <c r="S134" t="s">
        <v>0</v>
      </c>
      <c r="T134" s="162" t="s">
        <v>0</v>
      </c>
    </row>
    <row r="135" spans="1:22" ht="12.75">
      <c r="A135" t="s">
        <v>25</v>
      </c>
      <c r="B135" t="s">
        <v>301</v>
      </c>
      <c r="C135" t="s">
        <v>268</v>
      </c>
      <c r="D135">
        <v>64.245</v>
      </c>
      <c r="E135">
        <v>62.451</v>
      </c>
      <c r="F135">
        <v>49.032</v>
      </c>
      <c r="G135">
        <v>70.365</v>
      </c>
      <c r="H135">
        <v>54.119</v>
      </c>
      <c r="I135">
        <v>57.356</v>
      </c>
      <c r="J135">
        <v>65.905</v>
      </c>
      <c r="K135">
        <v>68.704</v>
      </c>
      <c r="L135">
        <v>68.724</v>
      </c>
      <c r="M135">
        <v>69.475</v>
      </c>
      <c r="N135">
        <v>44.848</v>
      </c>
      <c r="O135">
        <v>62.297</v>
      </c>
      <c r="P135">
        <v>45.057</v>
      </c>
      <c r="Q135">
        <v>30.843</v>
      </c>
      <c r="R135" t="s">
        <v>0</v>
      </c>
      <c r="S135" t="s">
        <v>0</v>
      </c>
      <c r="T135" s="162">
        <f aca="true" t="shared" si="5" ref="T135:T140">Q135</f>
        <v>30.843</v>
      </c>
      <c r="V135">
        <f>T135/T144</f>
        <v>0.23178723340297297</v>
      </c>
    </row>
    <row r="136" spans="3:20" ht="12.75">
      <c r="C136" t="s">
        <v>269</v>
      </c>
      <c r="D136">
        <v>15.523</v>
      </c>
      <c r="E136">
        <v>15.09</v>
      </c>
      <c r="F136">
        <v>15.849</v>
      </c>
      <c r="G136">
        <v>19.413</v>
      </c>
      <c r="H136">
        <v>28.456</v>
      </c>
      <c r="I136">
        <v>13.801</v>
      </c>
      <c r="J136">
        <v>13.815</v>
      </c>
      <c r="K136">
        <v>14.284</v>
      </c>
      <c r="L136">
        <v>11.492</v>
      </c>
      <c r="M136">
        <v>9.731</v>
      </c>
      <c r="N136">
        <v>9.947</v>
      </c>
      <c r="O136">
        <v>8.594</v>
      </c>
      <c r="P136">
        <v>19.385</v>
      </c>
      <c r="Q136">
        <v>13.582</v>
      </c>
      <c r="R136" t="s">
        <v>0</v>
      </c>
      <c r="S136" t="s">
        <v>0</v>
      </c>
      <c r="T136" s="162">
        <f t="shared" si="5"/>
        <v>13.582</v>
      </c>
    </row>
    <row r="137" spans="3:20" ht="12.75">
      <c r="C137" t="s">
        <v>270</v>
      </c>
      <c r="D137">
        <v>40.047</v>
      </c>
      <c r="E137">
        <v>38.929</v>
      </c>
      <c r="F137">
        <v>23.092</v>
      </c>
      <c r="G137">
        <v>23.078</v>
      </c>
      <c r="H137">
        <v>28.752</v>
      </c>
      <c r="I137">
        <v>25.737</v>
      </c>
      <c r="J137">
        <v>31.025</v>
      </c>
      <c r="K137">
        <v>41.211</v>
      </c>
      <c r="L137">
        <v>45.299</v>
      </c>
      <c r="M137">
        <v>47.119</v>
      </c>
      <c r="N137">
        <v>35.305</v>
      </c>
      <c r="O137">
        <v>45.155</v>
      </c>
      <c r="P137">
        <v>46.609</v>
      </c>
      <c r="Q137">
        <v>50.307</v>
      </c>
      <c r="R137" t="s">
        <v>0</v>
      </c>
      <c r="S137" t="s">
        <v>0</v>
      </c>
      <c r="T137" s="162">
        <f t="shared" si="5"/>
        <v>50.307</v>
      </c>
    </row>
    <row r="138" spans="3:20" ht="12.75">
      <c r="C138" t="s">
        <v>302</v>
      </c>
      <c r="D138">
        <v>39.852</v>
      </c>
      <c r="E138">
        <v>38.739</v>
      </c>
      <c r="F138">
        <v>63.767</v>
      </c>
      <c r="G138">
        <v>45.014</v>
      </c>
      <c r="H138">
        <v>57.15</v>
      </c>
      <c r="I138">
        <v>21.312</v>
      </c>
      <c r="J138">
        <v>18.534</v>
      </c>
      <c r="K138">
        <v>22.116</v>
      </c>
      <c r="L138">
        <v>16.415</v>
      </c>
      <c r="M138">
        <v>17.757</v>
      </c>
      <c r="N138">
        <v>26.116</v>
      </c>
      <c r="O138">
        <v>23.717</v>
      </c>
      <c r="P138">
        <v>19.113</v>
      </c>
      <c r="Q138">
        <v>19.203</v>
      </c>
      <c r="R138" t="s">
        <v>0</v>
      </c>
      <c r="S138" t="s">
        <v>0</v>
      </c>
      <c r="T138" s="162">
        <f t="shared" si="5"/>
        <v>19.203</v>
      </c>
    </row>
    <row r="139" spans="3:20" ht="12.75">
      <c r="C139" t="s">
        <v>271</v>
      </c>
      <c r="D139">
        <v>27.85</v>
      </c>
      <c r="E139">
        <v>27.072</v>
      </c>
      <c r="F139">
        <v>35.288</v>
      </c>
      <c r="G139">
        <v>28.992</v>
      </c>
      <c r="H139">
        <v>39.09</v>
      </c>
      <c r="I139">
        <v>13.451</v>
      </c>
      <c r="J139">
        <v>11.857</v>
      </c>
      <c r="K139">
        <v>13.084</v>
      </c>
      <c r="L139">
        <v>8.032</v>
      </c>
      <c r="M139">
        <v>8.629</v>
      </c>
      <c r="N139">
        <v>15.901</v>
      </c>
      <c r="O139">
        <v>15.582</v>
      </c>
      <c r="P139">
        <v>13.408</v>
      </c>
      <c r="Q139">
        <v>11.731</v>
      </c>
      <c r="R139" t="s">
        <v>0</v>
      </c>
      <c r="S139" t="s">
        <v>0</v>
      </c>
      <c r="T139" s="162">
        <f t="shared" si="5"/>
        <v>11.731</v>
      </c>
    </row>
    <row r="140" spans="3:20" ht="12.75">
      <c r="C140" t="s">
        <v>272</v>
      </c>
      <c r="D140">
        <v>12.002</v>
      </c>
      <c r="E140">
        <v>11.667</v>
      </c>
      <c r="F140">
        <v>28.479</v>
      </c>
      <c r="G140">
        <v>16.015</v>
      </c>
      <c r="H140">
        <v>18.06</v>
      </c>
      <c r="I140">
        <v>7.861</v>
      </c>
      <c r="J140">
        <v>6.677</v>
      </c>
      <c r="K140">
        <v>9.032</v>
      </c>
      <c r="L140">
        <v>8.382</v>
      </c>
      <c r="M140">
        <v>9.128</v>
      </c>
      <c r="N140">
        <v>10.215</v>
      </c>
      <c r="O140">
        <v>8.134</v>
      </c>
      <c r="P140">
        <v>5.704</v>
      </c>
      <c r="Q140">
        <v>7.471</v>
      </c>
      <c r="R140" t="s">
        <v>0</v>
      </c>
      <c r="S140" t="s">
        <v>0</v>
      </c>
      <c r="T140" s="162">
        <f t="shared" si="5"/>
        <v>7.471</v>
      </c>
    </row>
    <row r="141" spans="3:20" ht="12.75">
      <c r="C141" t="s">
        <v>303</v>
      </c>
      <c r="D141" t="s">
        <v>0</v>
      </c>
      <c r="E141" t="s">
        <v>0</v>
      </c>
      <c r="F141" t="s">
        <v>0</v>
      </c>
      <c r="G141" t="s">
        <v>0</v>
      </c>
      <c r="H141" t="s">
        <v>0</v>
      </c>
      <c r="I141" t="s">
        <v>0</v>
      </c>
      <c r="J141" t="s">
        <v>0</v>
      </c>
      <c r="K141" t="s">
        <v>0</v>
      </c>
      <c r="L141" t="s">
        <v>0</v>
      </c>
      <c r="M141" t="s">
        <v>0</v>
      </c>
      <c r="N141" t="s">
        <v>0</v>
      </c>
      <c r="O141" t="s">
        <v>0</v>
      </c>
      <c r="P141" t="s">
        <v>0</v>
      </c>
      <c r="Q141" t="s">
        <v>0</v>
      </c>
      <c r="R141" t="s">
        <v>0</v>
      </c>
      <c r="S141" t="s">
        <v>0</v>
      </c>
      <c r="T141" s="162" t="s">
        <v>0</v>
      </c>
    </row>
    <row r="142" spans="3:20" ht="12.75">
      <c r="C142" t="s">
        <v>273</v>
      </c>
      <c r="D142">
        <v>2.022</v>
      </c>
      <c r="E142">
        <v>1.966</v>
      </c>
      <c r="F142">
        <v>22.721</v>
      </c>
      <c r="G142">
        <v>37.259</v>
      </c>
      <c r="H142">
        <v>40.217</v>
      </c>
      <c r="I142">
        <v>17.178</v>
      </c>
      <c r="J142">
        <v>19.455</v>
      </c>
      <c r="K142">
        <v>19.871</v>
      </c>
      <c r="L142">
        <v>13.601</v>
      </c>
      <c r="M142">
        <v>11.314</v>
      </c>
      <c r="N142">
        <v>10.755</v>
      </c>
      <c r="O142">
        <v>9.581</v>
      </c>
      <c r="P142">
        <v>10.212</v>
      </c>
      <c r="Q142">
        <v>10.995</v>
      </c>
      <c r="R142" t="s">
        <v>0</v>
      </c>
      <c r="S142" t="s">
        <v>0</v>
      </c>
      <c r="T142" s="162">
        <f>Q142</f>
        <v>10.995</v>
      </c>
    </row>
    <row r="143" spans="3:20" ht="12.75">
      <c r="C143" t="s">
        <v>274</v>
      </c>
      <c r="D143">
        <v>36.655</v>
      </c>
      <c r="E143">
        <v>35.632</v>
      </c>
      <c r="F143">
        <v>11.02</v>
      </c>
      <c r="G143">
        <v>10.576</v>
      </c>
      <c r="H143">
        <v>8.436</v>
      </c>
      <c r="I143">
        <v>20.089</v>
      </c>
      <c r="J143">
        <v>12.433</v>
      </c>
      <c r="K143">
        <v>15.694</v>
      </c>
      <c r="L143">
        <v>15.82</v>
      </c>
      <c r="M143">
        <v>14.048</v>
      </c>
      <c r="N143">
        <v>19.511</v>
      </c>
      <c r="O143">
        <v>25.997</v>
      </c>
      <c r="P143">
        <v>8.341</v>
      </c>
      <c r="Q143">
        <v>8.137</v>
      </c>
      <c r="R143" t="s">
        <v>0</v>
      </c>
      <c r="S143" t="s">
        <v>0</v>
      </c>
      <c r="T143" s="162">
        <f>Q143</f>
        <v>8.137</v>
      </c>
    </row>
    <row r="144" spans="3:20" ht="12.75">
      <c r="C144" t="s">
        <v>275</v>
      </c>
      <c r="D144">
        <v>198.345</v>
      </c>
      <c r="E144">
        <v>192.808</v>
      </c>
      <c r="F144">
        <v>185.482</v>
      </c>
      <c r="G144">
        <v>205.704</v>
      </c>
      <c r="H144">
        <v>217.13</v>
      </c>
      <c r="I144">
        <v>155.473</v>
      </c>
      <c r="J144">
        <v>161.165</v>
      </c>
      <c r="K144">
        <v>181.88</v>
      </c>
      <c r="L144">
        <v>171.351</v>
      </c>
      <c r="M144">
        <v>169.443</v>
      </c>
      <c r="N144">
        <v>146.482</v>
      </c>
      <c r="O144">
        <v>175.341</v>
      </c>
      <c r="P144">
        <v>148.718</v>
      </c>
      <c r="Q144">
        <v>133.066</v>
      </c>
      <c r="R144" t="s">
        <v>0</v>
      </c>
      <c r="S144" t="s">
        <v>0</v>
      </c>
      <c r="T144" s="162">
        <f>Q144</f>
        <v>133.066</v>
      </c>
    </row>
    <row r="145" spans="1:20" ht="12.75">
      <c r="A145" t="s">
        <v>26</v>
      </c>
      <c r="B145" t="s">
        <v>301</v>
      </c>
      <c r="C145" t="s">
        <v>268</v>
      </c>
      <c r="D145">
        <v>2.953</v>
      </c>
      <c r="E145">
        <v>1.326</v>
      </c>
      <c r="F145">
        <v>0.641</v>
      </c>
      <c r="G145">
        <v>1.107</v>
      </c>
      <c r="H145">
        <v>0.457</v>
      </c>
      <c r="I145">
        <v>0.931</v>
      </c>
      <c r="J145">
        <v>0.784</v>
      </c>
      <c r="K145">
        <v>0.717</v>
      </c>
      <c r="L145">
        <v>0.123</v>
      </c>
      <c r="M145">
        <v>0.219</v>
      </c>
      <c r="N145">
        <v>0.243</v>
      </c>
      <c r="O145">
        <v>0.37</v>
      </c>
      <c r="P145">
        <v>0.111</v>
      </c>
      <c r="Q145">
        <v>0.098</v>
      </c>
      <c r="R145">
        <v>1.167</v>
      </c>
      <c r="S145">
        <v>0.639</v>
      </c>
      <c r="T145">
        <v>0.168</v>
      </c>
    </row>
    <row r="146" spans="3:20" ht="12.75">
      <c r="C146" t="s">
        <v>269</v>
      </c>
      <c r="D146">
        <v>1.26</v>
      </c>
      <c r="E146">
        <v>0.926</v>
      </c>
      <c r="F146">
        <v>1.895</v>
      </c>
      <c r="G146">
        <v>0.642</v>
      </c>
      <c r="H146">
        <v>0.299</v>
      </c>
      <c r="I146">
        <v>0.193</v>
      </c>
      <c r="J146">
        <v>0.102</v>
      </c>
      <c r="K146">
        <v>0.079</v>
      </c>
      <c r="L146">
        <v>0.23</v>
      </c>
      <c r="M146">
        <v>0.409</v>
      </c>
      <c r="N146">
        <v>0.384</v>
      </c>
      <c r="O146">
        <v>0.19</v>
      </c>
      <c r="P146">
        <v>0.708</v>
      </c>
      <c r="Q146">
        <v>0.279</v>
      </c>
      <c r="R146">
        <v>0.649</v>
      </c>
      <c r="S146">
        <v>0.388</v>
      </c>
      <c r="T146">
        <v>0.273</v>
      </c>
    </row>
    <row r="147" spans="3:20" ht="12.75">
      <c r="C147" t="s">
        <v>270</v>
      </c>
      <c r="D147">
        <v>2.116</v>
      </c>
      <c r="E147">
        <v>2.042</v>
      </c>
      <c r="F147">
        <v>2.736</v>
      </c>
      <c r="G147">
        <v>1.769</v>
      </c>
      <c r="H147">
        <v>0.654</v>
      </c>
      <c r="I147">
        <v>0.625</v>
      </c>
      <c r="J147">
        <v>1.334</v>
      </c>
      <c r="K147">
        <v>0.643</v>
      </c>
      <c r="L147">
        <v>1.446</v>
      </c>
      <c r="M147">
        <v>1.548</v>
      </c>
      <c r="N147">
        <v>0.909</v>
      </c>
      <c r="O147">
        <v>0.454</v>
      </c>
      <c r="P147">
        <v>1.384</v>
      </c>
      <c r="Q147">
        <v>0.274</v>
      </c>
      <c r="R147">
        <v>1.297</v>
      </c>
      <c r="S147">
        <v>0.526</v>
      </c>
      <c r="T147">
        <v>0.428</v>
      </c>
    </row>
    <row r="148" spans="3:20" ht="12.75">
      <c r="C148" t="s">
        <v>302</v>
      </c>
      <c r="D148">
        <v>5.894</v>
      </c>
      <c r="E148">
        <v>3.552</v>
      </c>
      <c r="F148">
        <v>2.417</v>
      </c>
      <c r="G148">
        <v>1.419</v>
      </c>
      <c r="H148">
        <v>2.548</v>
      </c>
      <c r="I148">
        <v>0.122</v>
      </c>
      <c r="J148">
        <v>0.142</v>
      </c>
      <c r="K148">
        <v>0.084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2.154</v>
      </c>
      <c r="R148">
        <v>0</v>
      </c>
      <c r="S148">
        <v>0.663</v>
      </c>
      <c r="T148">
        <v>0.78</v>
      </c>
    </row>
    <row r="149" spans="3:20" ht="12.75">
      <c r="C149" t="s">
        <v>271</v>
      </c>
      <c r="D149">
        <v>2.318</v>
      </c>
      <c r="E149">
        <v>1.551</v>
      </c>
      <c r="F149">
        <v>1.289</v>
      </c>
      <c r="G149">
        <v>0.379</v>
      </c>
      <c r="H149">
        <v>2.548</v>
      </c>
      <c r="I149">
        <v>0.122</v>
      </c>
      <c r="J149">
        <v>0.142</v>
      </c>
      <c r="K149">
        <v>0.084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</row>
    <row r="150" spans="3:20" ht="12.75">
      <c r="C150" t="s">
        <v>272</v>
      </c>
      <c r="D150">
        <v>3.576</v>
      </c>
      <c r="E150">
        <v>2.001</v>
      </c>
      <c r="F150">
        <v>1.129</v>
      </c>
      <c r="G150">
        <v>1.04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2.154</v>
      </c>
      <c r="R150">
        <v>0</v>
      </c>
      <c r="S150">
        <v>0.663</v>
      </c>
      <c r="T150">
        <v>0.78</v>
      </c>
    </row>
    <row r="151" spans="3:20" ht="12.75">
      <c r="C151" t="s">
        <v>303</v>
      </c>
      <c r="D151" t="s">
        <v>0</v>
      </c>
      <c r="E151" t="s">
        <v>0</v>
      </c>
      <c r="F151" t="s">
        <v>0</v>
      </c>
      <c r="G151" t="s">
        <v>0</v>
      </c>
      <c r="H151" t="s">
        <v>0</v>
      </c>
      <c r="I151" t="s">
        <v>0</v>
      </c>
      <c r="J151" t="s">
        <v>0</v>
      </c>
      <c r="K151" t="s">
        <v>0</v>
      </c>
      <c r="L151" t="s">
        <v>0</v>
      </c>
      <c r="M151" t="s">
        <v>0</v>
      </c>
      <c r="N151" t="s">
        <v>0</v>
      </c>
      <c r="O151" t="s">
        <v>0</v>
      </c>
      <c r="P151" t="s">
        <v>0</v>
      </c>
      <c r="Q151" t="s">
        <v>0</v>
      </c>
      <c r="R151">
        <v>0</v>
      </c>
      <c r="S151">
        <v>0.062</v>
      </c>
      <c r="T151">
        <v>0.114</v>
      </c>
    </row>
    <row r="152" spans="3:20" ht="12.75">
      <c r="C152" t="s">
        <v>273</v>
      </c>
      <c r="D152">
        <v>0.068</v>
      </c>
      <c r="E152">
        <v>0</v>
      </c>
      <c r="F152">
        <v>0.025</v>
      </c>
      <c r="G152">
        <v>0.039</v>
      </c>
      <c r="H152">
        <v>0</v>
      </c>
      <c r="I152">
        <v>0.015</v>
      </c>
      <c r="J152">
        <v>0.011</v>
      </c>
      <c r="K152">
        <v>0.011</v>
      </c>
      <c r="L152">
        <v>0.042</v>
      </c>
      <c r="M152">
        <v>0.018</v>
      </c>
      <c r="N152">
        <v>0.018</v>
      </c>
      <c r="O152">
        <v>0.07</v>
      </c>
      <c r="P152">
        <v>0.009</v>
      </c>
      <c r="Q152">
        <v>0</v>
      </c>
      <c r="R152">
        <v>0</v>
      </c>
      <c r="S152">
        <v>0</v>
      </c>
      <c r="T152">
        <v>0</v>
      </c>
    </row>
    <row r="153" spans="3:20" ht="12.75">
      <c r="C153" t="s">
        <v>274</v>
      </c>
      <c r="D153">
        <v>2.29</v>
      </c>
      <c r="E153">
        <v>1.657</v>
      </c>
      <c r="F153">
        <v>0.145</v>
      </c>
      <c r="G153">
        <v>0.034</v>
      </c>
      <c r="H153">
        <v>0.007</v>
      </c>
      <c r="I153">
        <v>0.021</v>
      </c>
      <c r="J153">
        <v>0.014</v>
      </c>
      <c r="K153">
        <v>0.012</v>
      </c>
      <c r="L153">
        <v>0.2</v>
      </c>
      <c r="M153">
        <v>0.253</v>
      </c>
      <c r="N153">
        <v>0.206</v>
      </c>
      <c r="O153">
        <v>0.021</v>
      </c>
      <c r="P153">
        <v>0</v>
      </c>
      <c r="Q153">
        <v>0.022</v>
      </c>
      <c r="R153">
        <v>0</v>
      </c>
      <c r="S153">
        <v>0.089</v>
      </c>
      <c r="T153">
        <v>0.096</v>
      </c>
    </row>
    <row r="154" spans="3:20" ht="12.75">
      <c r="C154" t="s">
        <v>275</v>
      </c>
      <c r="D154">
        <v>14.583</v>
      </c>
      <c r="E154">
        <v>9.506</v>
      </c>
      <c r="F154">
        <v>7.86</v>
      </c>
      <c r="G154">
        <v>5.012</v>
      </c>
      <c r="H154">
        <v>3.963</v>
      </c>
      <c r="I154">
        <v>1.909</v>
      </c>
      <c r="J154">
        <v>2.385</v>
      </c>
      <c r="K154">
        <v>1.545</v>
      </c>
      <c r="L154">
        <v>2.04</v>
      </c>
      <c r="M154">
        <v>2.447</v>
      </c>
      <c r="N154">
        <v>1.759</v>
      </c>
      <c r="O154">
        <v>1.105</v>
      </c>
      <c r="P154">
        <v>2.212</v>
      </c>
      <c r="Q154">
        <v>2.825</v>
      </c>
      <c r="R154">
        <v>3.113</v>
      </c>
      <c r="S154">
        <v>2.366</v>
      </c>
      <c r="T154">
        <v>1.859</v>
      </c>
    </row>
    <row r="155" spans="1:20" ht="12.75">
      <c r="A155" t="s">
        <v>27</v>
      </c>
      <c r="B155" t="s">
        <v>301</v>
      </c>
      <c r="C155" t="s">
        <v>268</v>
      </c>
      <c r="D155">
        <v>4.49</v>
      </c>
      <c r="E155">
        <v>52.059</v>
      </c>
      <c r="F155">
        <v>15.228</v>
      </c>
      <c r="G155">
        <v>5.846</v>
      </c>
      <c r="H155">
        <v>9.524</v>
      </c>
      <c r="I155">
        <v>7.387</v>
      </c>
      <c r="J155">
        <v>4.513</v>
      </c>
      <c r="K155">
        <v>4.46</v>
      </c>
      <c r="L155">
        <v>8.383</v>
      </c>
      <c r="M155">
        <v>3.933</v>
      </c>
      <c r="N155">
        <v>5.141</v>
      </c>
      <c r="O155">
        <v>2.851</v>
      </c>
      <c r="P155">
        <v>2.293</v>
      </c>
      <c r="Q155">
        <v>4.548</v>
      </c>
      <c r="R155">
        <v>2.572</v>
      </c>
      <c r="S155">
        <v>3.216</v>
      </c>
      <c r="T155">
        <v>3.662</v>
      </c>
    </row>
    <row r="156" spans="3:20" ht="12.75">
      <c r="C156" t="s">
        <v>269</v>
      </c>
      <c r="D156">
        <v>3.513</v>
      </c>
      <c r="E156">
        <v>4.301</v>
      </c>
      <c r="F156">
        <v>2.931</v>
      </c>
      <c r="G156">
        <v>1.918</v>
      </c>
      <c r="H156">
        <v>5.232</v>
      </c>
      <c r="I156">
        <v>5.839</v>
      </c>
      <c r="J156">
        <v>5.1</v>
      </c>
      <c r="K156">
        <v>4.784</v>
      </c>
      <c r="L156">
        <v>3.23</v>
      </c>
      <c r="M156">
        <v>6.379</v>
      </c>
      <c r="N156">
        <v>3.951</v>
      </c>
      <c r="O156">
        <v>5.271</v>
      </c>
      <c r="P156">
        <v>2.93</v>
      </c>
      <c r="Q156">
        <v>3.265</v>
      </c>
      <c r="R156">
        <v>5.654</v>
      </c>
      <c r="S156">
        <v>4.9</v>
      </c>
      <c r="T156">
        <v>4.995</v>
      </c>
    </row>
    <row r="157" spans="3:20" ht="12.75">
      <c r="C157" t="s">
        <v>270</v>
      </c>
      <c r="D157">
        <v>24.178</v>
      </c>
      <c r="E157">
        <v>20.165</v>
      </c>
      <c r="F157">
        <v>27.578</v>
      </c>
      <c r="G157">
        <v>24.822</v>
      </c>
      <c r="H157">
        <v>18.184</v>
      </c>
      <c r="I157">
        <v>17.596</v>
      </c>
      <c r="J157">
        <v>17.595</v>
      </c>
      <c r="K157">
        <v>17.574</v>
      </c>
      <c r="L157">
        <v>21.905</v>
      </c>
      <c r="M157">
        <v>18.731</v>
      </c>
      <c r="N157">
        <v>20.354</v>
      </c>
      <c r="O157">
        <v>19.017</v>
      </c>
      <c r="P157">
        <v>18.675</v>
      </c>
      <c r="Q157">
        <v>22.934</v>
      </c>
      <c r="R157">
        <v>23.452</v>
      </c>
      <c r="S157">
        <v>25.517</v>
      </c>
      <c r="T157">
        <v>25.923</v>
      </c>
    </row>
    <row r="158" spans="3:20" ht="12.75">
      <c r="C158" t="s">
        <v>302</v>
      </c>
      <c r="D158">
        <v>29.718</v>
      </c>
      <c r="E158">
        <v>36.424</v>
      </c>
      <c r="F158">
        <v>39.198</v>
      </c>
      <c r="G158">
        <v>36.284</v>
      </c>
      <c r="H158">
        <v>42.715</v>
      </c>
      <c r="I158">
        <v>40.327</v>
      </c>
      <c r="J158">
        <v>40.34</v>
      </c>
      <c r="K158">
        <v>39.834</v>
      </c>
      <c r="L158">
        <v>27.48</v>
      </c>
      <c r="M158">
        <v>26.243</v>
      </c>
      <c r="N158">
        <v>30.497</v>
      </c>
      <c r="O158">
        <v>29.843</v>
      </c>
      <c r="P158">
        <v>28.312</v>
      </c>
      <c r="Q158">
        <v>28.034</v>
      </c>
      <c r="R158">
        <v>14.051</v>
      </c>
      <c r="S158">
        <v>16.321</v>
      </c>
      <c r="T158">
        <v>16.845</v>
      </c>
    </row>
    <row r="159" spans="3:20" ht="12.75">
      <c r="C159" t="s">
        <v>271</v>
      </c>
      <c r="D159">
        <v>19.947</v>
      </c>
      <c r="E159">
        <v>22.385</v>
      </c>
      <c r="F159">
        <v>27.091</v>
      </c>
      <c r="G159">
        <v>23.618</v>
      </c>
      <c r="H159">
        <v>22.326</v>
      </c>
      <c r="I159">
        <v>20.929</v>
      </c>
      <c r="J159">
        <v>20.935</v>
      </c>
      <c r="K159">
        <v>20.598</v>
      </c>
      <c r="L159">
        <v>9.653</v>
      </c>
      <c r="M159">
        <v>6.211</v>
      </c>
      <c r="N159">
        <v>17.96</v>
      </c>
      <c r="O159">
        <v>17.321</v>
      </c>
      <c r="P159">
        <v>16.015</v>
      </c>
      <c r="Q159">
        <v>16.267</v>
      </c>
      <c r="R159">
        <v>6.695</v>
      </c>
      <c r="S159">
        <v>6.253</v>
      </c>
      <c r="T159">
        <v>6.453</v>
      </c>
    </row>
    <row r="160" spans="3:20" ht="12.75">
      <c r="C160" t="s">
        <v>272</v>
      </c>
      <c r="D160">
        <v>9.773</v>
      </c>
      <c r="E160">
        <v>14.039</v>
      </c>
      <c r="F160">
        <v>12.106</v>
      </c>
      <c r="G160">
        <v>12.666</v>
      </c>
      <c r="H160">
        <v>20.388</v>
      </c>
      <c r="I160">
        <v>19.398</v>
      </c>
      <c r="J160">
        <v>19.405</v>
      </c>
      <c r="K160">
        <v>19.235</v>
      </c>
      <c r="L160">
        <v>17.826</v>
      </c>
      <c r="M160">
        <v>20.032</v>
      </c>
      <c r="N160">
        <v>12.536</v>
      </c>
      <c r="O160">
        <v>12.522</v>
      </c>
      <c r="P160">
        <v>12.296</v>
      </c>
      <c r="Q160">
        <v>11.767</v>
      </c>
      <c r="R160">
        <v>7.356</v>
      </c>
      <c r="S160">
        <v>10.069</v>
      </c>
      <c r="T160">
        <v>10.392</v>
      </c>
    </row>
    <row r="161" spans="3:20" ht="12.75">
      <c r="C161" t="s">
        <v>303</v>
      </c>
      <c r="D161" t="s">
        <v>0</v>
      </c>
      <c r="E161" t="s">
        <v>0</v>
      </c>
      <c r="F161" t="s">
        <v>0</v>
      </c>
      <c r="G161" t="s">
        <v>0</v>
      </c>
      <c r="H161" t="s">
        <v>0</v>
      </c>
      <c r="I161" t="s">
        <v>0</v>
      </c>
      <c r="J161" t="s">
        <v>0</v>
      </c>
      <c r="K161" t="s">
        <v>0</v>
      </c>
      <c r="L161" t="s">
        <v>0</v>
      </c>
      <c r="M161" t="s">
        <v>0</v>
      </c>
      <c r="N161" t="s">
        <v>0</v>
      </c>
      <c r="O161" t="s">
        <v>0</v>
      </c>
      <c r="P161" t="s">
        <v>0</v>
      </c>
      <c r="Q161" t="s">
        <v>0</v>
      </c>
      <c r="R161">
        <v>0</v>
      </c>
      <c r="S161">
        <v>0</v>
      </c>
      <c r="T161">
        <v>0</v>
      </c>
    </row>
    <row r="162" spans="3:20" ht="12.75">
      <c r="C162" t="s">
        <v>273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0.386</v>
      </c>
      <c r="J162">
        <v>0.39</v>
      </c>
      <c r="K162">
        <v>0.416</v>
      </c>
      <c r="L162">
        <v>0.446</v>
      </c>
      <c r="M162">
        <v>1.481</v>
      </c>
      <c r="N162">
        <v>1.951</v>
      </c>
      <c r="O162">
        <v>1.064</v>
      </c>
      <c r="P162">
        <v>0</v>
      </c>
      <c r="Q162">
        <v>0.554</v>
      </c>
      <c r="R162">
        <v>0</v>
      </c>
      <c r="S162">
        <v>0</v>
      </c>
      <c r="T162">
        <v>0</v>
      </c>
    </row>
    <row r="163" spans="3:20" ht="12.75">
      <c r="C163" t="s">
        <v>274</v>
      </c>
      <c r="D163">
        <v>0</v>
      </c>
      <c r="E163">
        <v>25.763</v>
      </c>
      <c r="F163">
        <v>25.255</v>
      </c>
      <c r="G163">
        <v>23.742</v>
      </c>
      <c r="H163">
        <v>22.705</v>
      </c>
      <c r="I163">
        <v>16.295</v>
      </c>
      <c r="J163">
        <v>15.929</v>
      </c>
      <c r="K163">
        <v>16.296</v>
      </c>
      <c r="L163">
        <v>2.431</v>
      </c>
      <c r="M163">
        <v>8.862</v>
      </c>
      <c r="N163">
        <v>0.71</v>
      </c>
      <c r="O163">
        <v>2.491</v>
      </c>
      <c r="P163">
        <v>1.219</v>
      </c>
      <c r="Q163">
        <v>2.884</v>
      </c>
      <c r="R163">
        <v>1.685</v>
      </c>
      <c r="S163">
        <v>1.574</v>
      </c>
      <c r="T163">
        <v>1.757</v>
      </c>
    </row>
    <row r="164" spans="3:22" ht="12.75">
      <c r="C164" t="s">
        <v>275</v>
      </c>
      <c r="D164">
        <v>61.899</v>
      </c>
      <c r="E164">
        <v>138.715</v>
      </c>
      <c r="F164">
        <v>110.19</v>
      </c>
      <c r="G164">
        <v>92.614</v>
      </c>
      <c r="H164">
        <v>98.36</v>
      </c>
      <c r="I164">
        <v>87.83</v>
      </c>
      <c r="J164">
        <v>83.868</v>
      </c>
      <c r="K164">
        <v>83.364</v>
      </c>
      <c r="L164">
        <v>63.875</v>
      </c>
      <c r="M164">
        <v>65.632</v>
      </c>
      <c r="N164">
        <v>62.602</v>
      </c>
      <c r="O164">
        <v>60.537</v>
      </c>
      <c r="P164">
        <v>53.429</v>
      </c>
      <c r="Q164">
        <v>62.22</v>
      </c>
      <c r="R164">
        <v>47.414</v>
      </c>
      <c r="S164">
        <v>51.528</v>
      </c>
      <c r="T164">
        <v>53.182</v>
      </c>
      <c r="V164">
        <f>T164/T173</f>
        <v>4.032911200424661</v>
      </c>
    </row>
    <row r="165" spans="1:22" ht="12.75">
      <c r="A165" t="s">
        <v>28</v>
      </c>
      <c r="B165" t="s">
        <v>301</v>
      </c>
      <c r="C165" t="s">
        <v>268</v>
      </c>
      <c r="D165">
        <v>28.929</v>
      </c>
      <c r="E165">
        <v>26.629</v>
      </c>
      <c r="F165">
        <v>30.05</v>
      </c>
      <c r="G165">
        <v>24.073</v>
      </c>
      <c r="H165">
        <v>22.728</v>
      </c>
      <c r="I165">
        <v>20.642</v>
      </c>
      <c r="J165">
        <v>24.033</v>
      </c>
      <c r="K165">
        <v>17.867</v>
      </c>
      <c r="L165">
        <v>14.996</v>
      </c>
      <c r="M165">
        <v>22.402</v>
      </c>
      <c r="N165">
        <v>27.641</v>
      </c>
      <c r="O165">
        <v>35.828</v>
      </c>
      <c r="P165">
        <v>44.72</v>
      </c>
      <c r="Q165">
        <v>45.968</v>
      </c>
      <c r="R165">
        <v>31.379</v>
      </c>
      <c r="S165">
        <v>19.432</v>
      </c>
      <c r="T165">
        <v>22.758</v>
      </c>
      <c r="V165">
        <f>T165/T174</f>
        <v>0.30601048810004033</v>
      </c>
    </row>
    <row r="166" spans="3:20" ht="12.75">
      <c r="C166" t="s">
        <v>269</v>
      </c>
      <c r="D166">
        <v>6.972</v>
      </c>
      <c r="E166">
        <v>3.356</v>
      </c>
      <c r="F166">
        <v>2.682</v>
      </c>
      <c r="G166">
        <v>0.825</v>
      </c>
      <c r="H166">
        <v>0.699</v>
      </c>
      <c r="I166">
        <v>0.489</v>
      </c>
      <c r="J166">
        <v>0.223</v>
      </c>
      <c r="K166">
        <v>0.112</v>
      </c>
      <c r="L166">
        <v>0.05</v>
      </c>
      <c r="M166">
        <v>0.048</v>
      </c>
      <c r="N166">
        <v>0.182</v>
      </c>
      <c r="O166">
        <v>0.147</v>
      </c>
      <c r="P166">
        <v>0.104</v>
      </c>
      <c r="Q166">
        <v>0.132</v>
      </c>
      <c r="R166">
        <v>0.088</v>
      </c>
      <c r="S166">
        <v>0.09</v>
      </c>
      <c r="T166">
        <v>0.002</v>
      </c>
    </row>
    <row r="167" spans="3:20" ht="12.75">
      <c r="C167" t="s">
        <v>270</v>
      </c>
      <c r="D167">
        <v>17.167</v>
      </c>
      <c r="E167">
        <v>11.312</v>
      </c>
      <c r="F167">
        <v>27.519</v>
      </c>
      <c r="G167">
        <v>13.739</v>
      </c>
      <c r="H167">
        <v>16.59</v>
      </c>
      <c r="I167">
        <v>12.839</v>
      </c>
      <c r="J167">
        <v>8.18</v>
      </c>
      <c r="K167">
        <v>8.422</v>
      </c>
      <c r="L167">
        <v>13.639</v>
      </c>
      <c r="M167">
        <v>13.288</v>
      </c>
      <c r="N167">
        <v>25.758</v>
      </c>
      <c r="O167">
        <v>27.834</v>
      </c>
      <c r="P167">
        <v>26.103</v>
      </c>
      <c r="Q167">
        <v>21.356</v>
      </c>
      <c r="R167">
        <v>34.881</v>
      </c>
      <c r="S167">
        <v>13.77</v>
      </c>
      <c r="T167">
        <v>24.844</v>
      </c>
    </row>
    <row r="168" spans="3:20" ht="12.75">
      <c r="C168" t="s">
        <v>302</v>
      </c>
      <c r="D168">
        <v>15.135</v>
      </c>
      <c r="E168">
        <v>15.207</v>
      </c>
      <c r="F168">
        <v>15.449</v>
      </c>
      <c r="G168">
        <v>15.654</v>
      </c>
      <c r="H168">
        <v>15.773</v>
      </c>
      <c r="I168">
        <v>7.177</v>
      </c>
      <c r="J168">
        <v>6.346</v>
      </c>
      <c r="K168">
        <v>5.558</v>
      </c>
      <c r="L168">
        <v>5.599</v>
      </c>
      <c r="M168">
        <v>5.408</v>
      </c>
      <c r="N168">
        <v>5.374</v>
      </c>
      <c r="O168">
        <v>5.199</v>
      </c>
      <c r="P168">
        <v>5.644</v>
      </c>
      <c r="Q168">
        <v>5.571</v>
      </c>
      <c r="R168">
        <v>5.536</v>
      </c>
      <c r="S168">
        <v>5.47</v>
      </c>
      <c r="T168">
        <v>5.405</v>
      </c>
    </row>
    <row r="169" spans="3:20" ht="12.75">
      <c r="C169" t="s">
        <v>271</v>
      </c>
      <c r="D169">
        <v>4.668</v>
      </c>
      <c r="E169">
        <v>5.939</v>
      </c>
      <c r="F169">
        <v>6.322</v>
      </c>
      <c r="G169">
        <v>6.104</v>
      </c>
      <c r="H169">
        <v>5.854</v>
      </c>
      <c r="I169">
        <v>5.361</v>
      </c>
      <c r="J169">
        <v>4.698</v>
      </c>
      <c r="K169">
        <v>4.219</v>
      </c>
      <c r="L169">
        <v>4.245</v>
      </c>
      <c r="M169">
        <v>4.198</v>
      </c>
      <c r="N169">
        <v>4.143</v>
      </c>
      <c r="O169">
        <v>4.062</v>
      </c>
      <c r="P169">
        <v>4.399</v>
      </c>
      <c r="Q169">
        <v>4.316</v>
      </c>
      <c r="R169">
        <v>4.318</v>
      </c>
      <c r="S169">
        <v>4.266</v>
      </c>
      <c r="T169">
        <v>4.216</v>
      </c>
    </row>
    <row r="170" spans="3:20" ht="12.75">
      <c r="C170" t="s">
        <v>272</v>
      </c>
      <c r="D170">
        <v>10.466</v>
      </c>
      <c r="E170">
        <v>9.268</v>
      </c>
      <c r="F170">
        <v>9.127</v>
      </c>
      <c r="G170">
        <v>9.549</v>
      </c>
      <c r="H170">
        <v>9.92</v>
      </c>
      <c r="I170">
        <v>1.816</v>
      </c>
      <c r="J170">
        <v>1.648</v>
      </c>
      <c r="K170">
        <v>1.339</v>
      </c>
      <c r="L170">
        <v>1.354</v>
      </c>
      <c r="M170">
        <v>1.211</v>
      </c>
      <c r="N170">
        <v>1.231</v>
      </c>
      <c r="O170">
        <v>1.137</v>
      </c>
      <c r="P170">
        <v>1.246</v>
      </c>
      <c r="Q170">
        <v>1.255</v>
      </c>
      <c r="R170">
        <v>1.218</v>
      </c>
      <c r="S170">
        <v>1.203</v>
      </c>
      <c r="T170">
        <v>1.189</v>
      </c>
    </row>
    <row r="171" spans="3:20" ht="12.75">
      <c r="C171" t="s">
        <v>303</v>
      </c>
      <c r="D171" t="s">
        <v>0</v>
      </c>
      <c r="E171" t="s">
        <v>0</v>
      </c>
      <c r="F171" t="s">
        <v>0</v>
      </c>
      <c r="G171" t="s">
        <v>0</v>
      </c>
      <c r="H171" t="s">
        <v>0</v>
      </c>
      <c r="I171" t="s">
        <v>0</v>
      </c>
      <c r="J171" t="s">
        <v>0</v>
      </c>
      <c r="K171" t="s">
        <v>0</v>
      </c>
      <c r="L171" t="s">
        <v>0</v>
      </c>
      <c r="M171" t="s">
        <v>0</v>
      </c>
      <c r="N171" t="s">
        <v>0</v>
      </c>
      <c r="O171" t="s">
        <v>0</v>
      </c>
      <c r="P171" t="s">
        <v>0</v>
      </c>
      <c r="Q171" t="s">
        <v>0</v>
      </c>
      <c r="R171">
        <v>2.636</v>
      </c>
      <c r="S171">
        <v>2.397</v>
      </c>
      <c r="T171">
        <v>1.954</v>
      </c>
    </row>
    <row r="172" spans="3:20" ht="12.75">
      <c r="C172" t="s">
        <v>273</v>
      </c>
      <c r="D172">
        <v>1.792</v>
      </c>
      <c r="E172">
        <v>2.666</v>
      </c>
      <c r="F172">
        <v>2.012</v>
      </c>
      <c r="G172">
        <v>3.764</v>
      </c>
      <c r="H172">
        <v>9.195</v>
      </c>
      <c r="I172">
        <v>4.321</v>
      </c>
      <c r="J172">
        <v>1.091</v>
      </c>
      <c r="K172">
        <v>10.609</v>
      </c>
      <c r="L172">
        <v>7.53</v>
      </c>
      <c r="M172">
        <v>15.542</v>
      </c>
      <c r="N172">
        <v>7.98</v>
      </c>
      <c r="O172">
        <v>9.68</v>
      </c>
      <c r="P172">
        <v>10.116</v>
      </c>
      <c r="Q172">
        <v>12.163</v>
      </c>
      <c r="R172">
        <v>11.937</v>
      </c>
      <c r="S172">
        <v>6.72</v>
      </c>
      <c r="T172">
        <v>6.219</v>
      </c>
    </row>
    <row r="173" spans="3:20" ht="12.75">
      <c r="C173" t="s">
        <v>274</v>
      </c>
      <c r="D173">
        <v>19.005</v>
      </c>
      <c r="E173">
        <v>19.143</v>
      </c>
      <c r="F173">
        <v>20.006</v>
      </c>
      <c r="G173">
        <v>15.507</v>
      </c>
      <c r="H173">
        <v>12.458</v>
      </c>
      <c r="I173">
        <v>11.261</v>
      </c>
      <c r="J173">
        <v>11.329</v>
      </c>
      <c r="K173">
        <v>14.478</v>
      </c>
      <c r="L173">
        <v>11.547</v>
      </c>
      <c r="M173">
        <v>14.067</v>
      </c>
      <c r="N173">
        <v>9.648</v>
      </c>
      <c r="O173">
        <v>9.859</v>
      </c>
      <c r="P173">
        <v>10.775</v>
      </c>
      <c r="Q173">
        <v>12.397</v>
      </c>
      <c r="R173">
        <v>15.923</v>
      </c>
      <c r="S173">
        <v>10.868</v>
      </c>
      <c r="T173">
        <v>13.187</v>
      </c>
    </row>
    <row r="174" spans="3:20" ht="12.75">
      <c r="C174" t="s">
        <v>275</v>
      </c>
      <c r="D174">
        <v>89.001</v>
      </c>
      <c r="E174">
        <v>78.312</v>
      </c>
      <c r="F174">
        <v>97.717</v>
      </c>
      <c r="G174">
        <v>73.56</v>
      </c>
      <c r="H174">
        <v>77.443</v>
      </c>
      <c r="I174">
        <v>56.728</v>
      </c>
      <c r="J174">
        <v>51.201</v>
      </c>
      <c r="K174">
        <v>57.046</v>
      </c>
      <c r="L174">
        <v>53.362</v>
      </c>
      <c r="M174">
        <v>70.756</v>
      </c>
      <c r="N174">
        <v>76.581</v>
      </c>
      <c r="O174">
        <v>88.548</v>
      </c>
      <c r="P174">
        <v>97.464</v>
      </c>
      <c r="Q174">
        <v>97.586</v>
      </c>
      <c r="R174">
        <v>102.382</v>
      </c>
      <c r="S174">
        <v>58.745</v>
      </c>
      <c r="T174">
        <v>74.37</v>
      </c>
    </row>
    <row r="175" spans="1:20" ht="12.75">
      <c r="A175" t="s">
        <v>31</v>
      </c>
      <c r="B175" t="s">
        <v>301</v>
      </c>
      <c r="C175" t="s">
        <v>268</v>
      </c>
      <c r="D175">
        <v>38.315</v>
      </c>
      <c r="E175">
        <v>29.206</v>
      </c>
      <c r="F175">
        <v>36.044</v>
      </c>
      <c r="G175">
        <v>40.823</v>
      </c>
      <c r="H175">
        <v>4.585</v>
      </c>
      <c r="I175">
        <v>2.841</v>
      </c>
      <c r="J175">
        <v>2.448</v>
      </c>
      <c r="K175">
        <v>1.835</v>
      </c>
      <c r="L175">
        <v>0.921</v>
      </c>
      <c r="M175">
        <v>1.261</v>
      </c>
      <c r="N175">
        <v>2.456</v>
      </c>
      <c r="O175">
        <v>0</v>
      </c>
      <c r="P175">
        <v>0</v>
      </c>
      <c r="Q175">
        <v>0</v>
      </c>
      <c r="R175">
        <v>0</v>
      </c>
      <c r="S175">
        <v>0</v>
      </c>
      <c r="T175" s="162">
        <f>S175</f>
        <v>0</v>
      </c>
    </row>
    <row r="176" spans="3:20" ht="12.75">
      <c r="C176" t="s">
        <v>269</v>
      </c>
      <c r="D176">
        <v>38.98</v>
      </c>
      <c r="E176">
        <v>10.776</v>
      </c>
      <c r="F176">
        <v>15.734</v>
      </c>
      <c r="G176">
        <v>21.705</v>
      </c>
      <c r="H176">
        <v>11.769</v>
      </c>
      <c r="I176">
        <v>21.069</v>
      </c>
      <c r="J176">
        <v>14.388</v>
      </c>
      <c r="K176">
        <v>12.445</v>
      </c>
      <c r="L176">
        <v>8.779</v>
      </c>
      <c r="M176">
        <v>5.338</v>
      </c>
      <c r="N176">
        <v>7.595</v>
      </c>
      <c r="O176">
        <v>9.75</v>
      </c>
      <c r="P176">
        <v>6.269</v>
      </c>
      <c r="Q176">
        <v>4.67</v>
      </c>
      <c r="R176">
        <v>7.715</v>
      </c>
      <c r="S176">
        <v>9.812</v>
      </c>
      <c r="T176" s="162">
        <f aca="true" t="shared" si="6" ref="T176:T184">S176</f>
        <v>9.812</v>
      </c>
    </row>
    <row r="177" spans="3:20" ht="12.75">
      <c r="C177" t="s">
        <v>270</v>
      </c>
      <c r="D177">
        <v>33.859</v>
      </c>
      <c r="E177">
        <v>36.922</v>
      </c>
      <c r="F177">
        <v>33.331</v>
      </c>
      <c r="G177">
        <v>30.607</v>
      </c>
      <c r="H177">
        <v>18.077</v>
      </c>
      <c r="I177">
        <v>17.609</v>
      </c>
      <c r="J177">
        <v>11.529</v>
      </c>
      <c r="K177">
        <v>7.794</v>
      </c>
      <c r="L177">
        <v>5.769</v>
      </c>
      <c r="M177">
        <v>7.963</v>
      </c>
      <c r="N177">
        <v>7.517</v>
      </c>
      <c r="O177">
        <v>10.199</v>
      </c>
      <c r="P177">
        <v>17.032</v>
      </c>
      <c r="Q177">
        <v>18.252</v>
      </c>
      <c r="R177">
        <v>30.139</v>
      </c>
      <c r="S177">
        <v>54.852</v>
      </c>
      <c r="T177" s="162">
        <f t="shared" si="6"/>
        <v>54.852</v>
      </c>
    </row>
    <row r="178" spans="3:20" ht="12.75">
      <c r="C178" t="s">
        <v>302</v>
      </c>
      <c r="D178">
        <v>260.848</v>
      </c>
      <c r="E178">
        <v>218.667</v>
      </c>
      <c r="F178">
        <v>180.408</v>
      </c>
      <c r="G178">
        <v>104.897</v>
      </c>
      <c r="H178">
        <v>49.667</v>
      </c>
      <c r="I178">
        <v>45.038</v>
      </c>
      <c r="J178">
        <v>29.9</v>
      </c>
      <c r="K178">
        <v>32.705</v>
      </c>
      <c r="L178">
        <v>26.549</v>
      </c>
      <c r="M178">
        <v>24.962</v>
      </c>
      <c r="N178">
        <v>29.123</v>
      </c>
      <c r="O178">
        <v>24.463</v>
      </c>
      <c r="P178">
        <v>25.305</v>
      </c>
      <c r="Q178">
        <v>25.479</v>
      </c>
      <c r="R178">
        <v>27.515</v>
      </c>
      <c r="S178">
        <v>32.781</v>
      </c>
      <c r="T178" s="162">
        <f t="shared" si="6"/>
        <v>32.781</v>
      </c>
    </row>
    <row r="179" spans="3:20" ht="12.75">
      <c r="C179" t="s">
        <v>271</v>
      </c>
      <c r="D179">
        <v>210.59</v>
      </c>
      <c r="E179">
        <v>175.429</v>
      </c>
      <c r="F179">
        <v>146.662</v>
      </c>
      <c r="G179">
        <v>72.621</v>
      </c>
      <c r="H179">
        <v>17.881</v>
      </c>
      <c r="I179">
        <v>14.362</v>
      </c>
      <c r="J179">
        <v>7.475</v>
      </c>
      <c r="K179">
        <v>1.817</v>
      </c>
      <c r="L179">
        <v>3.54</v>
      </c>
      <c r="M179">
        <v>0</v>
      </c>
      <c r="N179">
        <v>0</v>
      </c>
      <c r="O179">
        <v>0</v>
      </c>
      <c r="P179">
        <v>0</v>
      </c>
      <c r="Q179">
        <v>0.304</v>
      </c>
      <c r="R179">
        <v>3.546</v>
      </c>
      <c r="S179">
        <v>3.488</v>
      </c>
      <c r="T179" s="162">
        <f t="shared" si="6"/>
        <v>3.488</v>
      </c>
    </row>
    <row r="180" spans="3:20" ht="12.75">
      <c r="C180" t="s">
        <v>272</v>
      </c>
      <c r="D180">
        <v>50.258</v>
      </c>
      <c r="E180">
        <v>43.237</v>
      </c>
      <c r="F180">
        <v>33.747</v>
      </c>
      <c r="G180">
        <v>32.276</v>
      </c>
      <c r="H180">
        <v>31.788</v>
      </c>
      <c r="I180">
        <v>30.677</v>
      </c>
      <c r="J180">
        <v>22.424</v>
      </c>
      <c r="K180">
        <v>30.888</v>
      </c>
      <c r="L180">
        <v>23.009</v>
      </c>
      <c r="M180">
        <v>24.962</v>
      </c>
      <c r="N180">
        <v>29.123</v>
      </c>
      <c r="O180">
        <v>24.463</v>
      </c>
      <c r="P180">
        <v>25.305</v>
      </c>
      <c r="Q180">
        <v>25.175</v>
      </c>
      <c r="R180">
        <v>23.971</v>
      </c>
      <c r="S180">
        <v>29.294</v>
      </c>
      <c r="T180" s="162">
        <f t="shared" si="6"/>
        <v>29.294</v>
      </c>
    </row>
    <row r="181" spans="3:20" ht="12.75">
      <c r="C181" t="s">
        <v>303</v>
      </c>
      <c r="D181" t="s">
        <v>0</v>
      </c>
      <c r="E181" t="s">
        <v>0</v>
      </c>
      <c r="F181" t="s">
        <v>0</v>
      </c>
      <c r="G181" t="s">
        <v>0</v>
      </c>
      <c r="H181" t="s">
        <v>0</v>
      </c>
      <c r="I181" t="s">
        <v>0</v>
      </c>
      <c r="J181" t="s">
        <v>0</v>
      </c>
      <c r="K181" t="s">
        <v>0</v>
      </c>
      <c r="L181" t="s">
        <v>0</v>
      </c>
      <c r="M181" t="s">
        <v>0</v>
      </c>
      <c r="N181" t="s">
        <v>0</v>
      </c>
      <c r="O181" t="s">
        <v>0</v>
      </c>
      <c r="P181" t="s">
        <v>0</v>
      </c>
      <c r="Q181" t="s">
        <v>0</v>
      </c>
      <c r="R181">
        <v>4.12</v>
      </c>
      <c r="S181">
        <v>3.619</v>
      </c>
      <c r="T181" s="162">
        <f t="shared" si="6"/>
        <v>3.619</v>
      </c>
    </row>
    <row r="182" spans="3:20" ht="12.75">
      <c r="C182" t="s">
        <v>273</v>
      </c>
      <c r="D182">
        <v>1.861</v>
      </c>
      <c r="E182">
        <v>2.37</v>
      </c>
      <c r="F182">
        <v>3.313</v>
      </c>
      <c r="G182">
        <v>0</v>
      </c>
      <c r="H182">
        <v>7.438</v>
      </c>
      <c r="I182">
        <v>5.915</v>
      </c>
      <c r="J182">
        <v>2.055</v>
      </c>
      <c r="K182">
        <v>1.999</v>
      </c>
      <c r="L182">
        <v>2.124</v>
      </c>
      <c r="M182">
        <v>2.424</v>
      </c>
      <c r="N182">
        <v>2.905</v>
      </c>
      <c r="O182">
        <v>2.676</v>
      </c>
      <c r="P182">
        <v>6.975</v>
      </c>
      <c r="Q182">
        <v>4.721</v>
      </c>
      <c r="R182">
        <v>5</v>
      </c>
      <c r="S182">
        <v>6.102</v>
      </c>
      <c r="T182" s="162">
        <f t="shared" si="6"/>
        <v>6.102</v>
      </c>
    </row>
    <row r="183" spans="3:20" ht="12.75">
      <c r="C183" t="s">
        <v>274</v>
      </c>
      <c r="D183">
        <v>9.142</v>
      </c>
      <c r="E183">
        <v>10.022</v>
      </c>
      <c r="F183">
        <v>7.454</v>
      </c>
      <c r="G183">
        <v>1.211</v>
      </c>
      <c r="H183">
        <v>9.587</v>
      </c>
      <c r="I183">
        <v>9.857</v>
      </c>
      <c r="J183">
        <v>7.606</v>
      </c>
      <c r="K183">
        <v>32.796</v>
      </c>
      <c r="L183">
        <v>33.452</v>
      </c>
      <c r="M183">
        <v>32.133</v>
      </c>
      <c r="N183">
        <v>32.323</v>
      </c>
      <c r="O183">
        <v>3.678</v>
      </c>
      <c r="P183">
        <v>1.622</v>
      </c>
      <c r="Q183">
        <v>0.63</v>
      </c>
      <c r="R183">
        <v>0</v>
      </c>
      <c r="S183">
        <v>0</v>
      </c>
      <c r="T183" s="162">
        <f t="shared" si="6"/>
        <v>0</v>
      </c>
    </row>
    <row r="184" spans="3:20" ht="12.75">
      <c r="C184" t="s">
        <v>275</v>
      </c>
      <c r="D184">
        <v>383.003</v>
      </c>
      <c r="E184">
        <v>307.965</v>
      </c>
      <c r="F184">
        <v>276.286</v>
      </c>
      <c r="G184">
        <v>199.243</v>
      </c>
      <c r="H184">
        <v>101.123</v>
      </c>
      <c r="I184">
        <v>102.333</v>
      </c>
      <c r="J184">
        <v>67.927</v>
      </c>
      <c r="K184">
        <v>89.574</v>
      </c>
      <c r="L184">
        <v>77.592</v>
      </c>
      <c r="M184">
        <v>74.079</v>
      </c>
      <c r="N184">
        <v>81.92</v>
      </c>
      <c r="O184">
        <v>50.767</v>
      </c>
      <c r="P184">
        <v>57.203</v>
      </c>
      <c r="Q184">
        <v>53.751</v>
      </c>
      <c r="R184">
        <v>74.489</v>
      </c>
      <c r="S184">
        <v>107.169</v>
      </c>
      <c r="T184" s="162">
        <f t="shared" si="6"/>
        <v>107.169</v>
      </c>
    </row>
    <row r="186" spans="1:20" ht="12.75">
      <c r="A186" s="6" t="s">
        <v>14</v>
      </c>
      <c r="B186" t="s">
        <v>301</v>
      </c>
      <c r="C186" t="s">
        <v>268</v>
      </c>
      <c r="D186" s="2">
        <f aca="true" t="shared" si="7" ref="D186:T186">SUM(D15,D25,D45,D55,D65,D75,D85,D105,D115,D125,D135,D145,D155,D165,D175)</f>
        <v>270.326</v>
      </c>
      <c r="E186" s="2">
        <f t="shared" si="7"/>
        <v>312.092</v>
      </c>
      <c r="F186" s="2">
        <f t="shared" si="7"/>
        <v>197.97700000000003</v>
      </c>
      <c r="G186" s="2">
        <f t="shared" si="7"/>
        <v>267.435</v>
      </c>
      <c r="H186" s="2">
        <f t="shared" si="7"/>
        <v>217.07700000000003</v>
      </c>
      <c r="I186" s="2">
        <f t="shared" si="7"/>
        <v>223.792</v>
      </c>
      <c r="J186" s="2">
        <f t="shared" si="7"/>
        <v>242.22599999999997</v>
      </c>
      <c r="K186" s="2">
        <f t="shared" si="7"/>
        <v>242.89500000000004</v>
      </c>
      <c r="L186" s="2">
        <f t="shared" si="7"/>
        <v>249.425</v>
      </c>
      <c r="M186" s="2">
        <f t="shared" si="7"/>
        <v>185.10999999999999</v>
      </c>
      <c r="N186" s="2">
        <f t="shared" si="7"/>
        <v>182.52699999999996</v>
      </c>
      <c r="O186" s="2">
        <f t="shared" si="7"/>
        <v>215.303</v>
      </c>
      <c r="P186" s="2">
        <f t="shared" si="7"/>
        <v>234.559</v>
      </c>
      <c r="Q186" s="2">
        <f t="shared" si="7"/>
        <v>205.86900000000003</v>
      </c>
      <c r="R186" s="2">
        <f t="shared" si="7"/>
        <v>158.566</v>
      </c>
      <c r="S186" s="2">
        <f t="shared" si="7"/>
        <v>180.271</v>
      </c>
      <c r="T186" s="2">
        <f t="shared" si="7"/>
        <v>257.11199999999997</v>
      </c>
    </row>
    <row r="187" spans="3:20" ht="12.75">
      <c r="C187" t="s">
        <v>269</v>
      </c>
      <c r="D187" s="2">
        <f aca="true" t="shared" si="8" ref="D187:T187">SUM(D16,D26,D46,D56,D66,D76,D86,D106,D116,D126,D136,D146,D156,D166,D176)</f>
        <v>218.52</v>
      </c>
      <c r="E187" s="2">
        <f t="shared" si="8"/>
        <v>160.445</v>
      </c>
      <c r="F187" s="2">
        <f t="shared" si="8"/>
        <v>149.59300000000002</v>
      </c>
      <c r="G187" s="2">
        <f t="shared" si="8"/>
        <v>130.303</v>
      </c>
      <c r="H187" s="2">
        <f t="shared" si="8"/>
        <v>125.38100000000001</v>
      </c>
      <c r="I187" s="2">
        <f t="shared" si="8"/>
        <v>109.858</v>
      </c>
      <c r="J187" s="2">
        <f t="shared" si="8"/>
        <v>89.76700000000001</v>
      </c>
      <c r="K187" s="2">
        <f t="shared" si="8"/>
        <v>89.31799999999998</v>
      </c>
      <c r="L187" s="2">
        <f t="shared" si="8"/>
        <v>67.038</v>
      </c>
      <c r="M187" s="2">
        <f t="shared" si="8"/>
        <v>75.577</v>
      </c>
      <c r="N187" s="2">
        <f t="shared" si="8"/>
        <v>73.211</v>
      </c>
      <c r="O187" s="2">
        <f t="shared" si="8"/>
        <v>87.658</v>
      </c>
      <c r="P187" s="2">
        <f t="shared" si="8"/>
        <v>255.21800000000005</v>
      </c>
      <c r="Q187" s="2">
        <f t="shared" si="8"/>
        <v>227.41499999999996</v>
      </c>
      <c r="R187" s="2">
        <f t="shared" si="8"/>
        <v>192.365</v>
      </c>
      <c r="S187" s="2">
        <f t="shared" si="8"/>
        <v>201.66700000000003</v>
      </c>
      <c r="T187" s="2">
        <f t="shared" si="8"/>
        <v>253.83200000000002</v>
      </c>
    </row>
    <row r="188" spans="3:20" ht="12.75">
      <c r="C188" t="s">
        <v>270</v>
      </c>
      <c r="D188" s="2">
        <f aca="true" t="shared" si="9" ref="D188:T188">SUM(D17,D27,D47,D57,D67,D77,D87,D107,D117,D127,D137,D147,D157,D167,D177)</f>
        <v>304.537</v>
      </c>
      <c r="E188" s="2">
        <f t="shared" si="9"/>
        <v>303.58799999999997</v>
      </c>
      <c r="F188" s="2">
        <f t="shared" si="9"/>
        <v>276.008</v>
      </c>
      <c r="G188" s="2">
        <f t="shared" si="9"/>
        <v>300.38</v>
      </c>
      <c r="H188" s="2">
        <f t="shared" si="9"/>
        <v>246.161</v>
      </c>
      <c r="I188" s="2">
        <f t="shared" si="9"/>
        <v>244.51600000000002</v>
      </c>
      <c r="J188" s="2">
        <f t="shared" si="9"/>
        <v>249.84300000000002</v>
      </c>
      <c r="K188" s="2">
        <f t="shared" si="9"/>
        <v>245.15600000000003</v>
      </c>
      <c r="L188" s="2">
        <f t="shared" si="9"/>
        <v>256.993</v>
      </c>
      <c r="M188" s="2">
        <f t="shared" si="9"/>
        <v>217.086</v>
      </c>
      <c r="N188" s="2">
        <f t="shared" si="9"/>
        <v>245.833</v>
      </c>
      <c r="O188" s="2">
        <f t="shared" si="9"/>
        <v>280.52399999999994</v>
      </c>
      <c r="P188" s="2">
        <f t="shared" si="9"/>
        <v>310.983</v>
      </c>
      <c r="Q188" s="2">
        <f t="shared" si="9"/>
        <v>304.994</v>
      </c>
      <c r="R188" s="2">
        <f t="shared" si="9"/>
        <v>268.991</v>
      </c>
      <c r="S188" s="2">
        <f t="shared" si="9"/>
        <v>335.587</v>
      </c>
      <c r="T188" s="2">
        <f t="shared" si="9"/>
        <v>406.47299999999996</v>
      </c>
    </row>
    <row r="189" spans="3:20" ht="12.75">
      <c r="C189" t="s">
        <v>302</v>
      </c>
      <c r="D189" s="2">
        <f aca="true" t="shared" si="10" ref="D189:T189">SUM(D18,D28,D48,D58,D68,D78,D88,D108,D118,D128,D138,D148,D158,D168,D178)</f>
        <v>1452.8410000000001</v>
      </c>
      <c r="E189" s="2">
        <f t="shared" si="10"/>
        <v>1357.915</v>
      </c>
      <c r="F189" s="2">
        <f t="shared" si="10"/>
        <v>1030.4779999999998</v>
      </c>
      <c r="G189" s="2">
        <f t="shared" si="10"/>
        <v>1081.3029999999999</v>
      </c>
      <c r="H189" s="2">
        <f t="shared" si="10"/>
        <v>984.5260000000001</v>
      </c>
      <c r="I189" s="2">
        <f t="shared" si="10"/>
        <v>987.0889999999999</v>
      </c>
      <c r="J189" s="2">
        <f t="shared" si="10"/>
        <v>948.782</v>
      </c>
      <c r="K189" s="2">
        <f t="shared" si="10"/>
        <v>951.7479999999999</v>
      </c>
      <c r="L189" s="2">
        <f t="shared" si="10"/>
        <v>990.8759999999999</v>
      </c>
      <c r="M189" s="2">
        <f t="shared" si="10"/>
        <v>868.79</v>
      </c>
      <c r="N189" s="2">
        <f t="shared" si="10"/>
        <v>974.488</v>
      </c>
      <c r="O189" s="2">
        <f t="shared" si="10"/>
        <v>757.3739999999999</v>
      </c>
      <c r="P189" s="2">
        <f t="shared" si="10"/>
        <v>868.4049999999997</v>
      </c>
      <c r="Q189" s="2">
        <f t="shared" si="10"/>
        <v>859.5010000000002</v>
      </c>
      <c r="R189" s="2">
        <f t="shared" si="10"/>
        <v>785.35</v>
      </c>
      <c r="S189" s="2">
        <f t="shared" si="10"/>
        <v>789.969</v>
      </c>
      <c r="T189" s="2">
        <f t="shared" si="10"/>
        <v>878.6189999999999</v>
      </c>
    </row>
    <row r="190" spans="3:20" ht="12.75">
      <c r="C190" t="s">
        <v>271</v>
      </c>
      <c r="D190" s="2">
        <f aca="true" t="shared" si="11" ref="D190:T190">SUM(D19,D29,D49,D59,D69,D79,D89,D109,D119,D129,D139,D149,D159,D169,D179)</f>
        <v>1050.043</v>
      </c>
      <c r="E190" s="2">
        <f t="shared" si="11"/>
        <v>991.3270000000001</v>
      </c>
      <c r="F190" s="2">
        <f t="shared" si="11"/>
        <v>766.1120000000001</v>
      </c>
      <c r="G190" s="2">
        <f t="shared" si="11"/>
        <v>739.0980000000001</v>
      </c>
      <c r="H190" s="2">
        <f t="shared" si="11"/>
        <v>663.0720000000001</v>
      </c>
      <c r="I190" s="2">
        <f t="shared" si="11"/>
        <v>706.2969999999998</v>
      </c>
      <c r="J190" s="2">
        <f t="shared" si="11"/>
        <v>661.664</v>
      </c>
      <c r="K190" s="2">
        <f t="shared" si="11"/>
        <v>644.9309999999999</v>
      </c>
      <c r="L190" s="2">
        <f t="shared" si="11"/>
        <v>685.1289999999999</v>
      </c>
      <c r="M190" s="2">
        <f t="shared" si="11"/>
        <v>700.3240000000001</v>
      </c>
      <c r="N190" s="2">
        <f t="shared" si="11"/>
        <v>680.324</v>
      </c>
      <c r="O190" s="2">
        <f t="shared" si="11"/>
        <v>484.17800000000005</v>
      </c>
      <c r="P190" s="2">
        <f t="shared" si="11"/>
        <v>625.336</v>
      </c>
      <c r="Q190" s="2">
        <f t="shared" si="11"/>
        <v>600.2830000000001</v>
      </c>
      <c r="R190" s="2">
        <f t="shared" si="11"/>
        <v>550.08</v>
      </c>
      <c r="S190" s="2">
        <f t="shared" si="11"/>
        <v>550.5730000000001</v>
      </c>
      <c r="T190" s="2">
        <f t="shared" si="11"/>
        <v>610.32</v>
      </c>
    </row>
    <row r="191" spans="3:20" ht="12.75">
      <c r="C191" t="s">
        <v>272</v>
      </c>
      <c r="D191" s="2">
        <f aca="true" t="shared" si="12" ref="D191:T191">SUM(D20,D30,D50,D60,D70,D80,D90,D110,D120,D130,D140,D150,D160,D170,D180)</f>
        <v>402.797</v>
      </c>
      <c r="E191" s="2">
        <f t="shared" si="12"/>
        <v>366.585</v>
      </c>
      <c r="F191" s="2">
        <f t="shared" si="12"/>
        <v>264.365</v>
      </c>
      <c r="G191" s="2">
        <f t="shared" si="12"/>
        <v>342.198</v>
      </c>
      <c r="H191" s="2">
        <f t="shared" si="12"/>
        <v>321.456</v>
      </c>
      <c r="I191" s="2">
        <f t="shared" si="12"/>
        <v>280.791</v>
      </c>
      <c r="J191" s="2">
        <f t="shared" si="12"/>
        <v>287.118</v>
      </c>
      <c r="K191" s="2">
        <f t="shared" si="12"/>
        <v>306.815</v>
      </c>
      <c r="L191" s="2">
        <f t="shared" si="12"/>
        <v>305.745</v>
      </c>
      <c r="M191" s="2">
        <f t="shared" si="12"/>
        <v>168.467</v>
      </c>
      <c r="N191" s="2">
        <f t="shared" si="12"/>
        <v>293.05199999999996</v>
      </c>
      <c r="O191" s="2">
        <f t="shared" si="12"/>
        <v>272.022</v>
      </c>
      <c r="P191" s="2">
        <f t="shared" si="12"/>
        <v>241.824</v>
      </c>
      <c r="Q191" s="2">
        <f t="shared" si="12"/>
        <v>259.218</v>
      </c>
      <c r="R191" s="2">
        <f t="shared" si="12"/>
        <v>235.271</v>
      </c>
      <c r="S191" s="2">
        <f t="shared" si="12"/>
        <v>239.39700000000002</v>
      </c>
      <c r="T191" s="2">
        <f t="shared" si="12"/>
        <v>267.31399999999996</v>
      </c>
    </row>
    <row r="192" spans="3:20" ht="12.75">
      <c r="C192" t="s">
        <v>303</v>
      </c>
      <c r="D192" s="2">
        <f aca="true" t="shared" si="13" ref="D192:T192">SUM(D21,D31,D51,D61,D71,D81,D91,D111,D121,D131,D141,D151,D161,D171,D181)</f>
        <v>0</v>
      </c>
      <c r="E192" s="2">
        <f t="shared" si="13"/>
        <v>0</v>
      </c>
      <c r="F192" s="2">
        <f t="shared" si="13"/>
        <v>0</v>
      </c>
      <c r="G192" s="2">
        <f t="shared" si="13"/>
        <v>0</v>
      </c>
      <c r="H192" s="2">
        <f t="shared" si="13"/>
        <v>0</v>
      </c>
      <c r="I192" s="2">
        <f t="shared" si="13"/>
        <v>0</v>
      </c>
      <c r="J192" s="2">
        <f t="shared" si="13"/>
        <v>0</v>
      </c>
      <c r="K192" s="2">
        <f t="shared" si="13"/>
        <v>0</v>
      </c>
      <c r="L192" s="2">
        <f t="shared" si="13"/>
        <v>0</v>
      </c>
      <c r="M192" s="2">
        <f t="shared" si="13"/>
        <v>0</v>
      </c>
      <c r="N192" s="2">
        <f t="shared" si="13"/>
        <v>0</v>
      </c>
      <c r="O192" s="2">
        <f t="shared" si="13"/>
        <v>0</v>
      </c>
      <c r="P192" s="2">
        <f t="shared" si="13"/>
        <v>22.662</v>
      </c>
      <c r="Q192" s="2">
        <f t="shared" si="13"/>
        <v>27.405</v>
      </c>
      <c r="R192" s="2">
        <f t="shared" si="13"/>
        <v>66.065</v>
      </c>
      <c r="S192" s="2">
        <f t="shared" si="13"/>
        <v>90.976</v>
      </c>
      <c r="T192" s="2">
        <f t="shared" si="13"/>
        <v>120.51299999999999</v>
      </c>
    </row>
    <row r="193" spans="3:20" ht="12.75">
      <c r="C193" t="s">
        <v>273</v>
      </c>
      <c r="D193" s="2">
        <f aca="true" t="shared" si="14" ref="D193:T193">SUM(D22,D32,D52,D62,D72,D82,D92,D112,D122,D132,D142,D152,D162,D172,D182)</f>
        <v>71.265</v>
      </c>
      <c r="E193" s="2">
        <f t="shared" si="14"/>
        <v>97.707</v>
      </c>
      <c r="F193" s="2">
        <f t="shared" si="14"/>
        <v>58.581</v>
      </c>
      <c r="G193" s="2">
        <f t="shared" si="14"/>
        <v>87.506</v>
      </c>
      <c r="H193" s="2">
        <f t="shared" si="14"/>
        <v>113.14800000000001</v>
      </c>
      <c r="I193" s="2">
        <f t="shared" si="14"/>
        <v>79.047</v>
      </c>
      <c r="J193" s="2">
        <f t="shared" si="14"/>
        <v>81.952</v>
      </c>
      <c r="K193" s="2">
        <f t="shared" si="14"/>
        <v>100.06099999999998</v>
      </c>
      <c r="L193" s="2">
        <f t="shared" si="14"/>
        <v>94.368</v>
      </c>
      <c r="M193" s="2">
        <f t="shared" si="14"/>
        <v>65.43</v>
      </c>
      <c r="N193" s="2">
        <f t="shared" si="14"/>
        <v>162.17699999999996</v>
      </c>
      <c r="O193" s="2">
        <f t="shared" si="14"/>
        <v>184.18499999999995</v>
      </c>
      <c r="P193" s="2">
        <f t="shared" si="14"/>
        <v>176.13299999999995</v>
      </c>
      <c r="Q193" s="2">
        <f t="shared" si="14"/>
        <v>170.473</v>
      </c>
      <c r="R193" s="2">
        <f t="shared" si="14"/>
        <v>118.716</v>
      </c>
      <c r="S193" s="2">
        <f t="shared" si="14"/>
        <v>102.639</v>
      </c>
      <c r="T193" s="2">
        <f t="shared" si="14"/>
        <v>156.024</v>
      </c>
    </row>
    <row r="194" spans="3:20" ht="12.75">
      <c r="C194" t="s">
        <v>274</v>
      </c>
      <c r="D194" s="2">
        <f aca="true" t="shared" si="15" ref="D194:T194">SUM(D23,D33,D53,D63,D73,D83,D93,D113,D123,D133,D143,D153,D163,D173,D183)</f>
        <v>400.47399999999993</v>
      </c>
      <c r="E194" s="2">
        <f t="shared" si="15"/>
        <v>410.68299999999994</v>
      </c>
      <c r="F194" s="2">
        <f t="shared" si="15"/>
        <v>81.838</v>
      </c>
      <c r="G194" s="2">
        <f t="shared" si="15"/>
        <v>158.97700000000003</v>
      </c>
      <c r="H194" s="2">
        <f t="shared" si="15"/>
        <v>154.44000000000003</v>
      </c>
      <c r="I194" s="2">
        <f t="shared" si="15"/>
        <v>161.659</v>
      </c>
      <c r="J194" s="2">
        <f t="shared" si="15"/>
        <v>131.34699999999998</v>
      </c>
      <c r="K194" s="2">
        <f t="shared" si="15"/>
        <v>144.314</v>
      </c>
      <c r="L194" s="2">
        <f t="shared" si="15"/>
        <v>128.243</v>
      </c>
      <c r="M194" s="2">
        <f t="shared" si="15"/>
        <v>92.087</v>
      </c>
      <c r="N194" s="2">
        <f t="shared" si="15"/>
        <v>135.262</v>
      </c>
      <c r="O194" s="2">
        <f t="shared" si="15"/>
        <v>120.27599999999998</v>
      </c>
      <c r="P194" s="2">
        <f t="shared" si="15"/>
        <v>99.179</v>
      </c>
      <c r="Q194" s="2">
        <f t="shared" si="15"/>
        <v>204.37699999999998</v>
      </c>
      <c r="R194" s="2">
        <f t="shared" si="15"/>
        <v>185.741</v>
      </c>
      <c r="S194" s="2">
        <f t="shared" si="15"/>
        <v>181.149</v>
      </c>
      <c r="T194" s="2">
        <f t="shared" si="15"/>
        <v>207.39300000000003</v>
      </c>
    </row>
    <row r="195" spans="3:20" ht="12.75">
      <c r="C195" t="s">
        <v>275</v>
      </c>
      <c r="D195" s="2">
        <f aca="true" t="shared" si="16" ref="D195:T195">SUM(D24,D34,D54,D64,D74,D84,D94,D114,D124,D134,D144,D154,D164,D174,D184)</f>
        <v>2717.963</v>
      </c>
      <c r="E195" s="2">
        <f t="shared" si="16"/>
        <v>2630.497</v>
      </c>
      <c r="F195" s="2">
        <f t="shared" si="16"/>
        <v>1782.109</v>
      </c>
      <c r="G195" s="2">
        <f t="shared" si="16"/>
        <v>2005.2899999999997</v>
      </c>
      <c r="H195" s="2">
        <f t="shared" si="16"/>
        <v>1840.6759999999997</v>
      </c>
      <c r="I195" s="2">
        <f t="shared" si="16"/>
        <v>1805.9140000000002</v>
      </c>
      <c r="J195" s="2">
        <f t="shared" si="16"/>
        <v>1743.817</v>
      </c>
      <c r="K195" s="2">
        <f t="shared" si="16"/>
        <v>1772.4450000000004</v>
      </c>
      <c r="L195" s="2">
        <f t="shared" si="16"/>
        <v>1786.7440000000001</v>
      </c>
      <c r="M195" s="2">
        <f t="shared" si="16"/>
        <v>1503.429</v>
      </c>
      <c r="N195" s="2">
        <f t="shared" si="16"/>
        <v>1773.0510000000002</v>
      </c>
      <c r="O195" s="2">
        <f t="shared" si="16"/>
        <v>1645.323</v>
      </c>
      <c r="P195" s="2">
        <f t="shared" si="16"/>
        <v>1967.1430000000003</v>
      </c>
      <c r="Q195" s="2">
        <f t="shared" si="16"/>
        <v>2000.031</v>
      </c>
      <c r="R195" s="2">
        <f t="shared" si="16"/>
        <v>1775.7970000000003</v>
      </c>
      <c r="S195" s="2">
        <f t="shared" si="16"/>
        <v>1882.259</v>
      </c>
      <c r="T195" s="2">
        <f t="shared" si="16"/>
        <v>2278.2709999999997</v>
      </c>
    </row>
    <row r="196" spans="4:20" ht="12.75"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4:20" ht="12.75"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4:20" ht="12.75"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4:20" ht="12.75"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4:20" ht="12.75"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2" spans="1:20" ht="12.75">
      <c r="A202" t="s">
        <v>304</v>
      </c>
      <c r="B202" t="s">
        <v>301</v>
      </c>
      <c r="C202" t="s">
        <v>268</v>
      </c>
      <c r="D202" t="s">
        <v>0</v>
      </c>
      <c r="E202" t="s">
        <v>0</v>
      </c>
      <c r="F202" t="s">
        <v>0</v>
      </c>
      <c r="G202">
        <v>5.532</v>
      </c>
      <c r="H202" t="s">
        <v>0</v>
      </c>
      <c r="I202">
        <v>11.293</v>
      </c>
      <c r="J202" t="s">
        <v>0</v>
      </c>
      <c r="K202">
        <v>7.947</v>
      </c>
      <c r="L202" t="s">
        <v>0</v>
      </c>
      <c r="M202">
        <v>7.323</v>
      </c>
      <c r="N202" t="s">
        <v>0</v>
      </c>
      <c r="O202">
        <v>9.826</v>
      </c>
      <c r="P202" t="s">
        <v>0</v>
      </c>
      <c r="Q202">
        <v>9.134</v>
      </c>
      <c r="R202" t="s">
        <v>0</v>
      </c>
      <c r="S202" t="s">
        <v>0</v>
      </c>
      <c r="T202" t="s">
        <v>0</v>
      </c>
    </row>
    <row r="203" spans="3:20" ht="12.75">
      <c r="C203" t="s">
        <v>269</v>
      </c>
      <c r="D203" t="s">
        <v>0</v>
      </c>
      <c r="E203" t="s">
        <v>0</v>
      </c>
      <c r="F203" t="s">
        <v>0</v>
      </c>
      <c r="G203">
        <v>56.189</v>
      </c>
      <c r="H203" t="s">
        <v>0</v>
      </c>
      <c r="I203">
        <v>48.921</v>
      </c>
      <c r="J203" t="s">
        <v>0</v>
      </c>
      <c r="K203">
        <v>88.972</v>
      </c>
      <c r="L203" t="s">
        <v>0</v>
      </c>
      <c r="M203">
        <v>69.216</v>
      </c>
      <c r="N203" t="s">
        <v>0</v>
      </c>
      <c r="O203">
        <v>67.937</v>
      </c>
      <c r="P203" t="s">
        <v>0</v>
      </c>
      <c r="Q203">
        <v>56.059</v>
      </c>
      <c r="R203" t="s">
        <v>0</v>
      </c>
      <c r="S203" t="s">
        <v>0</v>
      </c>
      <c r="T203" t="s">
        <v>0</v>
      </c>
    </row>
    <row r="204" spans="3:20" ht="12.75">
      <c r="C204" t="s">
        <v>270</v>
      </c>
      <c r="D204" t="s">
        <v>0</v>
      </c>
      <c r="E204" t="s">
        <v>0</v>
      </c>
      <c r="F204" t="s">
        <v>0</v>
      </c>
      <c r="G204">
        <v>9.091</v>
      </c>
      <c r="H204" t="s">
        <v>0</v>
      </c>
      <c r="I204">
        <v>4.344</v>
      </c>
      <c r="J204" t="s">
        <v>0</v>
      </c>
      <c r="K204">
        <v>6.412</v>
      </c>
      <c r="L204" t="s">
        <v>0</v>
      </c>
      <c r="M204">
        <v>10.452</v>
      </c>
      <c r="N204" t="s">
        <v>0</v>
      </c>
      <c r="O204">
        <v>11.113</v>
      </c>
      <c r="P204" t="s">
        <v>0</v>
      </c>
      <c r="Q204">
        <v>10.911</v>
      </c>
      <c r="R204" t="s">
        <v>0</v>
      </c>
      <c r="S204" t="s">
        <v>0</v>
      </c>
      <c r="T204" t="s">
        <v>0</v>
      </c>
    </row>
    <row r="205" spans="3:20" ht="12.75">
      <c r="C205" t="s">
        <v>302</v>
      </c>
      <c r="D205" t="s">
        <v>0</v>
      </c>
      <c r="E205" t="s">
        <v>0</v>
      </c>
      <c r="F205" t="s">
        <v>0</v>
      </c>
      <c r="G205">
        <v>0.956</v>
      </c>
      <c r="H205" t="s">
        <v>0</v>
      </c>
      <c r="I205">
        <v>6.348</v>
      </c>
      <c r="J205" t="s">
        <v>0</v>
      </c>
      <c r="K205">
        <v>0.929</v>
      </c>
      <c r="L205" t="s">
        <v>0</v>
      </c>
      <c r="M205">
        <v>2.788</v>
      </c>
      <c r="N205" t="s">
        <v>0</v>
      </c>
      <c r="O205">
        <v>3.053</v>
      </c>
      <c r="P205" t="s">
        <v>0</v>
      </c>
      <c r="Q205">
        <v>0.909</v>
      </c>
      <c r="R205" t="s">
        <v>0</v>
      </c>
      <c r="S205" t="s">
        <v>0</v>
      </c>
      <c r="T205" t="s">
        <v>0</v>
      </c>
    </row>
    <row r="206" spans="3:20" ht="12.75">
      <c r="C206" t="s">
        <v>271</v>
      </c>
      <c r="D206" t="s">
        <v>0</v>
      </c>
      <c r="E206" t="s">
        <v>0</v>
      </c>
      <c r="F206" t="s">
        <v>0</v>
      </c>
      <c r="G206">
        <v>0.956</v>
      </c>
      <c r="H206" t="s">
        <v>0</v>
      </c>
      <c r="I206">
        <v>6.348</v>
      </c>
      <c r="J206" t="s">
        <v>0</v>
      </c>
      <c r="K206">
        <v>0.929</v>
      </c>
      <c r="L206" t="s">
        <v>0</v>
      </c>
      <c r="M206" t="s">
        <v>0</v>
      </c>
      <c r="N206" t="s">
        <v>0</v>
      </c>
      <c r="O206" t="s">
        <v>0</v>
      </c>
      <c r="P206" t="s">
        <v>0</v>
      </c>
      <c r="Q206" t="s">
        <v>0</v>
      </c>
      <c r="R206" t="s">
        <v>0</v>
      </c>
      <c r="S206" t="s">
        <v>0</v>
      </c>
      <c r="T206" t="s">
        <v>0</v>
      </c>
    </row>
    <row r="207" spans="3:20" ht="12.75">
      <c r="C207" t="s">
        <v>272</v>
      </c>
      <c r="D207" t="s">
        <v>0</v>
      </c>
      <c r="E207" t="s">
        <v>0</v>
      </c>
      <c r="F207" t="s">
        <v>0</v>
      </c>
      <c r="G207">
        <v>0</v>
      </c>
      <c r="H207" t="s">
        <v>0</v>
      </c>
      <c r="I207">
        <v>0</v>
      </c>
      <c r="J207" t="s">
        <v>0</v>
      </c>
      <c r="K207">
        <v>0</v>
      </c>
      <c r="L207" t="s">
        <v>0</v>
      </c>
      <c r="M207" t="s">
        <v>0</v>
      </c>
      <c r="N207" t="s">
        <v>0</v>
      </c>
      <c r="O207" t="s">
        <v>0</v>
      </c>
      <c r="P207" t="s">
        <v>0</v>
      </c>
      <c r="Q207" t="s">
        <v>0</v>
      </c>
      <c r="R207" t="s">
        <v>0</v>
      </c>
      <c r="S207" t="s">
        <v>0</v>
      </c>
      <c r="T207" t="s">
        <v>0</v>
      </c>
    </row>
    <row r="208" spans="3:20" ht="12.75">
      <c r="C208" t="s">
        <v>303</v>
      </c>
      <c r="D208" t="s">
        <v>0</v>
      </c>
      <c r="E208" t="s">
        <v>0</v>
      </c>
      <c r="F208" t="s">
        <v>0</v>
      </c>
      <c r="G208" t="s">
        <v>0</v>
      </c>
      <c r="H208" t="s">
        <v>0</v>
      </c>
      <c r="I208" t="s">
        <v>0</v>
      </c>
      <c r="J208" t="s">
        <v>0</v>
      </c>
      <c r="K208" t="s">
        <v>0</v>
      </c>
      <c r="L208" t="s">
        <v>0</v>
      </c>
      <c r="M208" t="s">
        <v>0</v>
      </c>
      <c r="N208" t="s">
        <v>0</v>
      </c>
      <c r="O208" t="s">
        <v>0</v>
      </c>
      <c r="P208" t="s">
        <v>0</v>
      </c>
      <c r="Q208" t="s">
        <v>0</v>
      </c>
      <c r="R208" t="s">
        <v>0</v>
      </c>
      <c r="S208" t="s">
        <v>0</v>
      </c>
      <c r="T208" t="s">
        <v>0</v>
      </c>
    </row>
    <row r="209" spans="3:20" ht="12.75">
      <c r="C209" t="s">
        <v>273</v>
      </c>
      <c r="D209" t="s">
        <v>0</v>
      </c>
      <c r="E209" t="s">
        <v>0</v>
      </c>
      <c r="F209" t="s">
        <v>0</v>
      </c>
      <c r="G209">
        <v>6.854</v>
      </c>
      <c r="H209" t="s">
        <v>0</v>
      </c>
      <c r="I209">
        <v>5.48</v>
      </c>
      <c r="J209" t="s">
        <v>0</v>
      </c>
      <c r="K209">
        <v>5.08</v>
      </c>
      <c r="L209" t="s">
        <v>0</v>
      </c>
      <c r="M209">
        <v>9.193</v>
      </c>
      <c r="N209" t="s">
        <v>0</v>
      </c>
      <c r="O209">
        <v>5.919</v>
      </c>
      <c r="P209" t="s">
        <v>0</v>
      </c>
      <c r="Q209">
        <v>4.231</v>
      </c>
      <c r="R209" t="s">
        <v>0</v>
      </c>
      <c r="S209" t="s">
        <v>0</v>
      </c>
      <c r="T209" t="s">
        <v>0</v>
      </c>
    </row>
    <row r="210" spans="3:20" ht="12.75">
      <c r="C210" t="s">
        <v>274</v>
      </c>
      <c r="D210" t="s">
        <v>0</v>
      </c>
      <c r="E210" t="s">
        <v>0</v>
      </c>
      <c r="F210" t="s">
        <v>0</v>
      </c>
      <c r="G210">
        <v>13.176</v>
      </c>
      <c r="H210" t="s">
        <v>0</v>
      </c>
      <c r="I210">
        <v>18.015</v>
      </c>
      <c r="J210" t="s">
        <v>0</v>
      </c>
      <c r="K210">
        <v>14.102</v>
      </c>
      <c r="L210" t="s">
        <v>0</v>
      </c>
      <c r="M210">
        <v>7.035</v>
      </c>
      <c r="N210" t="s">
        <v>0</v>
      </c>
      <c r="O210">
        <v>13.857</v>
      </c>
      <c r="P210" t="s">
        <v>0</v>
      </c>
      <c r="Q210">
        <v>21.645</v>
      </c>
      <c r="R210" t="s">
        <v>0</v>
      </c>
      <c r="S210" t="s">
        <v>0</v>
      </c>
      <c r="T210" t="s">
        <v>0</v>
      </c>
    </row>
    <row r="211" spans="3:20" ht="12.75">
      <c r="C211" t="s">
        <v>275</v>
      </c>
      <c r="D211" t="s">
        <v>0</v>
      </c>
      <c r="E211" t="s">
        <v>0</v>
      </c>
      <c r="F211" t="s">
        <v>0</v>
      </c>
      <c r="G211">
        <v>91.799</v>
      </c>
      <c r="H211" t="s">
        <v>0</v>
      </c>
      <c r="I211">
        <v>94.4</v>
      </c>
      <c r="J211" t="s">
        <v>0</v>
      </c>
      <c r="K211">
        <v>123.443</v>
      </c>
      <c r="L211" t="s">
        <v>0</v>
      </c>
      <c r="M211">
        <v>106.007</v>
      </c>
      <c r="N211" t="s">
        <v>0</v>
      </c>
      <c r="O211">
        <v>111.703</v>
      </c>
      <c r="P211" t="s">
        <v>0</v>
      </c>
      <c r="Q211">
        <v>102.888</v>
      </c>
      <c r="R211" t="s">
        <v>0</v>
      </c>
      <c r="S211" t="s">
        <v>0</v>
      </c>
      <c r="T211" t="s">
        <v>0</v>
      </c>
    </row>
    <row r="212" spans="1:20" ht="12.75">
      <c r="A212" t="s">
        <v>305</v>
      </c>
      <c r="B212" t="s">
        <v>301</v>
      </c>
      <c r="C212" t="s">
        <v>268</v>
      </c>
      <c r="D212">
        <v>37.639</v>
      </c>
      <c r="E212">
        <v>34.025</v>
      </c>
      <c r="F212">
        <v>28.826</v>
      </c>
      <c r="G212">
        <v>31.496</v>
      </c>
      <c r="H212">
        <v>46.83</v>
      </c>
      <c r="I212">
        <v>45.749</v>
      </c>
      <c r="J212">
        <v>46.888</v>
      </c>
      <c r="K212">
        <v>45.223</v>
      </c>
      <c r="L212">
        <v>46.111</v>
      </c>
      <c r="M212">
        <v>48.922</v>
      </c>
      <c r="N212">
        <v>38.206</v>
      </c>
      <c r="O212">
        <v>48.478</v>
      </c>
      <c r="P212">
        <v>73.511</v>
      </c>
      <c r="Q212">
        <v>74.074</v>
      </c>
      <c r="R212">
        <v>39.479</v>
      </c>
      <c r="S212">
        <v>44.756</v>
      </c>
      <c r="T212">
        <v>41.94</v>
      </c>
    </row>
    <row r="213" spans="3:20" ht="12.75">
      <c r="C213" t="s">
        <v>269</v>
      </c>
      <c r="D213">
        <v>140.811</v>
      </c>
      <c r="E213">
        <v>130.63</v>
      </c>
      <c r="F213">
        <v>106.884</v>
      </c>
      <c r="G213">
        <v>74.092</v>
      </c>
      <c r="H213">
        <v>58.427</v>
      </c>
      <c r="I213">
        <v>57.244</v>
      </c>
      <c r="J213">
        <v>61.921</v>
      </c>
      <c r="K213">
        <v>47.403</v>
      </c>
      <c r="L213">
        <v>50.399</v>
      </c>
      <c r="M213">
        <v>52.207</v>
      </c>
      <c r="N213">
        <v>45.765</v>
      </c>
      <c r="O213">
        <v>55.221</v>
      </c>
      <c r="P213">
        <v>50.76</v>
      </c>
      <c r="Q213">
        <v>58.438</v>
      </c>
      <c r="R213">
        <v>65.02</v>
      </c>
      <c r="S213">
        <v>78.237</v>
      </c>
      <c r="T213">
        <v>82.859</v>
      </c>
    </row>
    <row r="214" spans="3:20" ht="12.75">
      <c r="C214" t="s">
        <v>270</v>
      </c>
      <c r="D214">
        <v>11.941</v>
      </c>
      <c r="E214">
        <v>11.403</v>
      </c>
      <c r="F214">
        <v>13.086</v>
      </c>
      <c r="G214">
        <v>11.732</v>
      </c>
      <c r="H214">
        <v>13.576</v>
      </c>
      <c r="I214">
        <v>13.274</v>
      </c>
      <c r="J214">
        <v>13.186</v>
      </c>
      <c r="K214">
        <v>10.188</v>
      </c>
      <c r="L214">
        <v>10.504</v>
      </c>
      <c r="M214">
        <v>12.73</v>
      </c>
      <c r="N214">
        <v>23.625</v>
      </c>
      <c r="O214">
        <v>20.861</v>
      </c>
      <c r="P214">
        <v>23.174</v>
      </c>
      <c r="Q214">
        <v>35.5</v>
      </c>
      <c r="R214">
        <v>24.365</v>
      </c>
      <c r="S214">
        <v>34.07</v>
      </c>
      <c r="T214">
        <v>42.406</v>
      </c>
    </row>
    <row r="215" spans="3:20" ht="12.75">
      <c r="C215" t="s">
        <v>302</v>
      </c>
      <c r="D215">
        <v>154.758</v>
      </c>
      <c r="E215">
        <v>144.073</v>
      </c>
      <c r="F215">
        <v>156.392</v>
      </c>
      <c r="G215">
        <v>148.634</v>
      </c>
      <c r="H215">
        <v>148.627</v>
      </c>
      <c r="I215">
        <v>145.443</v>
      </c>
      <c r="J215">
        <v>113.084</v>
      </c>
      <c r="K215">
        <v>101.508</v>
      </c>
      <c r="L215">
        <v>87.962</v>
      </c>
      <c r="M215">
        <v>65.232</v>
      </c>
      <c r="N215">
        <v>58.29</v>
      </c>
      <c r="O215">
        <v>49.067</v>
      </c>
      <c r="P215">
        <v>50.23</v>
      </c>
      <c r="Q215">
        <v>42.27</v>
      </c>
      <c r="R215">
        <v>50.272</v>
      </c>
      <c r="S215">
        <v>155.989</v>
      </c>
      <c r="T215">
        <v>168.389</v>
      </c>
    </row>
    <row r="216" spans="3:20" ht="12.75">
      <c r="C216" t="s">
        <v>271</v>
      </c>
      <c r="D216">
        <v>142.435</v>
      </c>
      <c r="E216">
        <v>132.577</v>
      </c>
      <c r="F216">
        <v>144.77</v>
      </c>
      <c r="G216">
        <v>141.054</v>
      </c>
      <c r="H216">
        <v>141.134</v>
      </c>
      <c r="I216">
        <v>138.103</v>
      </c>
      <c r="J216">
        <v>104.95</v>
      </c>
      <c r="K216">
        <v>101.508</v>
      </c>
      <c r="L216">
        <v>85.008</v>
      </c>
      <c r="M216">
        <v>65.078</v>
      </c>
      <c r="N216">
        <v>57.299</v>
      </c>
      <c r="O216">
        <v>48.105</v>
      </c>
      <c r="P216">
        <v>49.262</v>
      </c>
      <c r="Q216">
        <v>41.864</v>
      </c>
      <c r="R216">
        <v>49.974</v>
      </c>
      <c r="S216">
        <v>151.73</v>
      </c>
      <c r="T216">
        <v>164.073</v>
      </c>
    </row>
    <row r="217" spans="3:20" ht="12.75">
      <c r="C217" t="s">
        <v>272</v>
      </c>
      <c r="D217">
        <v>12.323</v>
      </c>
      <c r="E217">
        <v>11.496</v>
      </c>
      <c r="F217">
        <v>11.622</v>
      </c>
      <c r="G217">
        <v>7.58</v>
      </c>
      <c r="H217">
        <v>7.493</v>
      </c>
      <c r="I217">
        <v>7.34</v>
      </c>
      <c r="J217">
        <v>8.134</v>
      </c>
      <c r="K217">
        <v>0</v>
      </c>
      <c r="L217">
        <v>2.953</v>
      </c>
      <c r="M217">
        <v>0.153</v>
      </c>
      <c r="N217">
        <v>0.991</v>
      </c>
      <c r="O217">
        <v>0.962</v>
      </c>
      <c r="P217">
        <v>0.968</v>
      </c>
      <c r="Q217">
        <v>0.406</v>
      </c>
      <c r="R217">
        <v>0.299</v>
      </c>
      <c r="S217">
        <v>4.258</v>
      </c>
      <c r="T217">
        <v>4.315</v>
      </c>
    </row>
    <row r="218" spans="3:20" ht="12.75">
      <c r="C218" t="s">
        <v>303</v>
      </c>
      <c r="D218" t="s">
        <v>0</v>
      </c>
      <c r="E218" t="s">
        <v>0</v>
      </c>
      <c r="F218" t="s">
        <v>0</v>
      </c>
      <c r="G218" t="s">
        <v>0</v>
      </c>
      <c r="H218" t="s">
        <v>0</v>
      </c>
      <c r="I218" t="s">
        <v>0</v>
      </c>
      <c r="J218" t="s">
        <v>0</v>
      </c>
      <c r="K218" t="s">
        <v>0</v>
      </c>
      <c r="L218" t="s">
        <v>0</v>
      </c>
      <c r="M218" t="s">
        <v>0</v>
      </c>
      <c r="N218" t="s">
        <v>0</v>
      </c>
      <c r="O218" t="s">
        <v>0</v>
      </c>
      <c r="P218" t="s">
        <v>0</v>
      </c>
      <c r="Q218" t="s">
        <v>0</v>
      </c>
      <c r="R218">
        <v>28.273</v>
      </c>
      <c r="S218">
        <v>30.174</v>
      </c>
      <c r="T218">
        <v>26.638</v>
      </c>
    </row>
    <row r="219" spans="3:20" ht="12.75">
      <c r="C219" t="s">
        <v>273</v>
      </c>
      <c r="D219">
        <v>4.394</v>
      </c>
      <c r="E219">
        <v>3.801</v>
      </c>
      <c r="F219">
        <v>10.249</v>
      </c>
      <c r="G219">
        <v>11.191</v>
      </c>
      <c r="H219">
        <v>10.437</v>
      </c>
      <c r="I219">
        <v>10.132</v>
      </c>
      <c r="J219">
        <v>8.679</v>
      </c>
      <c r="K219">
        <v>4.802</v>
      </c>
      <c r="L219">
        <v>5.172</v>
      </c>
      <c r="M219">
        <v>5.344</v>
      </c>
      <c r="N219">
        <v>18.144</v>
      </c>
      <c r="O219">
        <v>23.129</v>
      </c>
      <c r="P219">
        <v>27.357</v>
      </c>
      <c r="Q219">
        <v>39.801</v>
      </c>
      <c r="R219">
        <v>7.747</v>
      </c>
      <c r="S219">
        <v>7.369</v>
      </c>
      <c r="T219">
        <v>6.126</v>
      </c>
    </row>
    <row r="220" spans="3:20" ht="12.75">
      <c r="C220" t="s">
        <v>274</v>
      </c>
      <c r="D220">
        <v>12.036</v>
      </c>
      <c r="E220">
        <v>12.053</v>
      </c>
      <c r="F220">
        <v>20.956</v>
      </c>
      <c r="G220">
        <v>7.761</v>
      </c>
      <c r="H220">
        <v>9.366</v>
      </c>
      <c r="I220">
        <v>9.198</v>
      </c>
      <c r="J220">
        <v>14.324</v>
      </c>
      <c r="K220">
        <v>16.474</v>
      </c>
      <c r="L220">
        <v>12.46</v>
      </c>
      <c r="M220">
        <v>23.776</v>
      </c>
      <c r="N220">
        <v>30.243</v>
      </c>
      <c r="O220">
        <v>36.323</v>
      </c>
      <c r="P220">
        <v>27.76</v>
      </c>
      <c r="Q220">
        <v>27.134</v>
      </c>
      <c r="R220">
        <v>16.567</v>
      </c>
      <c r="S220">
        <v>6.51</v>
      </c>
      <c r="T220">
        <v>5.767</v>
      </c>
    </row>
    <row r="221" spans="3:20" ht="12.75">
      <c r="C221" t="s">
        <v>275</v>
      </c>
      <c r="D221">
        <v>361.581</v>
      </c>
      <c r="E221">
        <v>335.985</v>
      </c>
      <c r="F221">
        <v>336.394</v>
      </c>
      <c r="G221">
        <v>284.904</v>
      </c>
      <c r="H221">
        <v>287.264</v>
      </c>
      <c r="I221">
        <v>281.041</v>
      </c>
      <c r="J221">
        <v>258.081</v>
      </c>
      <c r="K221">
        <v>225.599</v>
      </c>
      <c r="L221">
        <v>212.609</v>
      </c>
      <c r="M221">
        <v>208.21</v>
      </c>
      <c r="N221">
        <v>214.273</v>
      </c>
      <c r="O221">
        <v>233.079</v>
      </c>
      <c r="P221">
        <v>252.791</v>
      </c>
      <c r="Q221">
        <v>277.217</v>
      </c>
      <c r="R221">
        <v>231.725</v>
      </c>
      <c r="S221">
        <v>357.102</v>
      </c>
      <c r="T221">
        <v>374.125</v>
      </c>
    </row>
    <row r="222" spans="1:20" ht="12.75">
      <c r="A222" t="s">
        <v>306</v>
      </c>
      <c r="B222" t="s">
        <v>301</v>
      </c>
      <c r="C222" t="s">
        <v>268</v>
      </c>
      <c r="D222">
        <v>2.673</v>
      </c>
      <c r="E222">
        <v>13.357</v>
      </c>
      <c r="F222">
        <v>13.26</v>
      </c>
      <c r="G222">
        <v>20.4</v>
      </c>
      <c r="H222">
        <v>172.414</v>
      </c>
      <c r="I222">
        <v>183.79</v>
      </c>
      <c r="J222">
        <v>209.645</v>
      </c>
      <c r="K222">
        <v>203.633</v>
      </c>
      <c r="L222">
        <v>328.479</v>
      </c>
      <c r="M222">
        <v>399.754</v>
      </c>
      <c r="N222">
        <v>433.877</v>
      </c>
      <c r="O222">
        <v>461.304</v>
      </c>
      <c r="P222">
        <v>478.151</v>
      </c>
      <c r="Q222">
        <v>357.815</v>
      </c>
      <c r="R222">
        <v>329.154</v>
      </c>
      <c r="S222">
        <v>346.961</v>
      </c>
      <c r="T222">
        <v>357.733</v>
      </c>
    </row>
    <row r="223" spans="3:20" ht="12.75">
      <c r="C223" t="s">
        <v>269</v>
      </c>
      <c r="D223">
        <v>264.696</v>
      </c>
      <c r="E223">
        <v>237.458</v>
      </c>
      <c r="F223">
        <v>245.738</v>
      </c>
      <c r="G223">
        <v>273.557</v>
      </c>
      <c r="H223">
        <v>278.707</v>
      </c>
      <c r="I223">
        <v>276.587</v>
      </c>
      <c r="J223">
        <v>256.465</v>
      </c>
      <c r="K223">
        <v>235.269</v>
      </c>
      <c r="L223">
        <v>198.38</v>
      </c>
      <c r="M223">
        <v>121.158</v>
      </c>
      <c r="N223">
        <v>80.591</v>
      </c>
      <c r="O223">
        <v>57.461</v>
      </c>
      <c r="P223">
        <v>259.231</v>
      </c>
      <c r="Q223">
        <v>221.109</v>
      </c>
      <c r="R223">
        <v>247.457</v>
      </c>
      <c r="S223">
        <v>260.158</v>
      </c>
      <c r="T223">
        <v>286.859</v>
      </c>
    </row>
    <row r="224" spans="3:20" ht="12.75">
      <c r="C224" t="s">
        <v>270</v>
      </c>
      <c r="D224">
        <v>88.847</v>
      </c>
      <c r="E224">
        <v>85.955</v>
      </c>
      <c r="F224">
        <v>82.359</v>
      </c>
      <c r="G224">
        <v>85.717</v>
      </c>
      <c r="H224">
        <v>79.796</v>
      </c>
      <c r="I224">
        <v>80.262</v>
      </c>
      <c r="J224">
        <v>81.634</v>
      </c>
      <c r="K224">
        <v>80.877</v>
      </c>
      <c r="L224">
        <v>89.453</v>
      </c>
      <c r="M224">
        <v>95.27</v>
      </c>
      <c r="N224">
        <v>114.168</v>
      </c>
      <c r="O224">
        <v>103.756</v>
      </c>
      <c r="P224">
        <v>131.332</v>
      </c>
      <c r="Q224">
        <v>107.418</v>
      </c>
      <c r="R224">
        <v>231.436</v>
      </c>
      <c r="S224">
        <v>172.738</v>
      </c>
      <c r="T224">
        <v>190.157</v>
      </c>
    </row>
    <row r="225" spans="3:20" ht="12.75">
      <c r="C225" t="s">
        <v>302</v>
      </c>
      <c r="D225">
        <v>1897.039</v>
      </c>
      <c r="E225">
        <v>1892.802</v>
      </c>
      <c r="F225">
        <v>1895.834</v>
      </c>
      <c r="G225">
        <v>1954.251</v>
      </c>
      <c r="H225">
        <v>1974.34</v>
      </c>
      <c r="I225">
        <v>2045.773</v>
      </c>
      <c r="J225">
        <v>2138.051</v>
      </c>
      <c r="K225">
        <v>2017.609</v>
      </c>
      <c r="L225">
        <v>1916.957</v>
      </c>
      <c r="M225">
        <v>1924.137</v>
      </c>
      <c r="N225">
        <v>1949.959</v>
      </c>
      <c r="O225">
        <v>1949.153</v>
      </c>
      <c r="P225">
        <v>2170.59</v>
      </c>
      <c r="Q225">
        <v>2124.613</v>
      </c>
      <c r="R225">
        <v>1836.218</v>
      </c>
      <c r="S225">
        <v>1872.379</v>
      </c>
      <c r="T225">
        <v>1795.702</v>
      </c>
    </row>
    <row r="226" spans="3:20" ht="12.75">
      <c r="C226" t="s">
        <v>271</v>
      </c>
      <c r="D226">
        <v>1695.605</v>
      </c>
      <c r="E226">
        <v>1708.463</v>
      </c>
      <c r="F226">
        <v>1698.271</v>
      </c>
      <c r="G226">
        <v>1741.108</v>
      </c>
      <c r="H226">
        <v>1757.352</v>
      </c>
      <c r="I226">
        <v>1822.724</v>
      </c>
      <c r="J226">
        <v>1890.647</v>
      </c>
      <c r="K226">
        <v>1787.28</v>
      </c>
      <c r="L226">
        <v>1730.561</v>
      </c>
      <c r="M226">
        <v>1740.632</v>
      </c>
      <c r="N226">
        <v>1773.275</v>
      </c>
      <c r="O226">
        <v>1796.805</v>
      </c>
      <c r="P226">
        <v>2075.233</v>
      </c>
      <c r="Q226">
        <v>2033.157</v>
      </c>
      <c r="R226">
        <v>1753.151</v>
      </c>
      <c r="S226">
        <v>1790.329</v>
      </c>
      <c r="T226">
        <v>1682.17</v>
      </c>
    </row>
    <row r="227" spans="3:20" ht="12.75">
      <c r="C227" t="s">
        <v>272</v>
      </c>
      <c r="D227">
        <v>201.434</v>
      </c>
      <c r="E227">
        <v>184.34</v>
      </c>
      <c r="F227">
        <v>197.564</v>
      </c>
      <c r="G227">
        <v>213.144</v>
      </c>
      <c r="H227">
        <v>216.988</v>
      </c>
      <c r="I227">
        <v>223.048</v>
      </c>
      <c r="J227">
        <v>247.405</v>
      </c>
      <c r="K227">
        <v>230.328</v>
      </c>
      <c r="L227">
        <v>186.396</v>
      </c>
      <c r="M227">
        <v>183.506</v>
      </c>
      <c r="N227">
        <v>176.685</v>
      </c>
      <c r="O227">
        <v>152.349</v>
      </c>
      <c r="P227">
        <v>95.357</v>
      </c>
      <c r="Q227">
        <v>91.457</v>
      </c>
      <c r="R227">
        <v>83.067</v>
      </c>
      <c r="S227">
        <v>82.05</v>
      </c>
      <c r="T227">
        <v>113.531</v>
      </c>
    </row>
    <row r="228" spans="3:20" ht="12.75">
      <c r="C228" t="s">
        <v>303</v>
      </c>
      <c r="D228" t="s">
        <v>0</v>
      </c>
      <c r="E228" t="s">
        <v>0</v>
      </c>
      <c r="F228" t="s">
        <v>0</v>
      </c>
      <c r="G228" t="s">
        <v>0</v>
      </c>
      <c r="H228" t="s">
        <v>0</v>
      </c>
      <c r="I228" t="s">
        <v>0</v>
      </c>
      <c r="J228" t="s">
        <v>0</v>
      </c>
      <c r="K228" t="s">
        <v>0</v>
      </c>
      <c r="L228" t="s">
        <v>0</v>
      </c>
      <c r="M228" t="s">
        <v>0</v>
      </c>
      <c r="N228" t="s">
        <v>0</v>
      </c>
      <c r="O228" t="s">
        <v>0</v>
      </c>
      <c r="P228" t="s">
        <v>0</v>
      </c>
      <c r="Q228" t="s">
        <v>0</v>
      </c>
      <c r="R228">
        <v>0</v>
      </c>
      <c r="S228">
        <v>0</v>
      </c>
      <c r="T228">
        <v>168.411</v>
      </c>
    </row>
    <row r="229" spans="3:20" ht="12.75">
      <c r="C229" t="s">
        <v>273</v>
      </c>
      <c r="D229">
        <v>70.963</v>
      </c>
      <c r="E229">
        <v>71.547</v>
      </c>
      <c r="F229">
        <v>72.931</v>
      </c>
      <c r="G229">
        <v>44.978</v>
      </c>
      <c r="H229">
        <v>51.813</v>
      </c>
      <c r="I229">
        <v>51.85</v>
      </c>
      <c r="J229">
        <v>53.978</v>
      </c>
      <c r="K229">
        <v>55.414</v>
      </c>
      <c r="L229">
        <v>95.38</v>
      </c>
      <c r="M229">
        <v>99.328</v>
      </c>
      <c r="N229">
        <v>122.947</v>
      </c>
      <c r="O229">
        <v>141.195</v>
      </c>
      <c r="P229">
        <v>57.198</v>
      </c>
      <c r="Q229">
        <v>29.618</v>
      </c>
      <c r="R229">
        <v>42.168</v>
      </c>
      <c r="S229">
        <v>37.804</v>
      </c>
      <c r="T229">
        <v>86.608</v>
      </c>
    </row>
    <row r="230" spans="3:20" ht="12.75">
      <c r="C230" t="s">
        <v>274</v>
      </c>
      <c r="D230">
        <v>16.102</v>
      </c>
      <c r="E230">
        <v>67.28</v>
      </c>
      <c r="F230">
        <v>79.439</v>
      </c>
      <c r="G230">
        <v>71.068</v>
      </c>
      <c r="H230">
        <v>84.91</v>
      </c>
      <c r="I230">
        <v>88.307</v>
      </c>
      <c r="J230">
        <v>88.12</v>
      </c>
      <c r="K230">
        <v>90.109</v>
      </c>
      <c r="L230">
        <v>79.743</v>
      </c>
      <c r="M230">
        <v>52.168</v>
      </c>
      <c r="N230">
        <v>56</v>
      </c>
      <c r="O230">
        <v>62.981</v>
      </c>
      <c r="P230">
        <v>263.015</v>
      </c>
      <c r="Q230">
        <v>228.803</v>
      </c>
      <c r="R230">
        <v>175.58</v>
      </c>
      <c r="S230">
        <v>185.236</v>
      </c>
      <c r="T230">
        <v>0</v>
      </c>
    </row>
    <row r="231" spans="3:20" ht="12.75">
      <c r="C231" t="s">
        <v>275</v>
      </c>
      <c r="D231">
        <v>2340.319</v>
      </c>
      <c r="E231">
        <v>2368.399</v>
      </c>
      <c r="F231">
        <v>2389.561</v>
      </c>
      <c r="G231">
        <v>2449.972</v>
      </c>
      <c r="H231">
        <v>2641.979</v>
      </c>
      <c r="I231">
        <v>2726.567</v>
      </c>
      <c r="J231">
        <v>2827.895</v>
      </c>
      <c r="K231">
        <v>2682.91</v>
      </c>
      <c r="L231">
        <v>2708.392</v>
      </c>
      <c r="M231">
        <v>2691.816</v>
      </c>
      <c r="N231">
        <v>2757.542</v>
      </c>
      <c r="O231">
        <v>2775.85</v>
      </c>
      <c r="P231">
        <v>3359.516</v>
      </c>
      <c r="Q231">
        <v>3069.375</v>
      </c>
      <c r="R231">
        <v>2862.012</v>
      </c>
      <c r="S231">
        <v>2875.276</v>
      </c>
      <c r="T231">
        <v>2885.468</v>
      </c>
    </row>
    <row r="232" spans="1:20" ht="12.75">
      <c r="A232" t="s">
        <v>307</v>
      </c>
      <c r="B232" t="s">
        <v>301</v>
      </c>
      <c r="C232" t="s">
        <v>268</v>
      </c>
      <c r="D232" t="s">
        <v>0</v>
      </c>
      <c r="E232" t="s">
        <v>0</v>
      </c>
      <c r="F232" t="s">
        <v>0</v>
      </c>
      <c r="G232" t="s">
        <v>0</v>
      </c>
      <c r="H232" t="s">
        <v>0</v>
      </c>
      <c r="I232" t="s">
        <v>0</v>
      </c>
      <c r="J232" t="s">
        <v>0</v>
      </c>
      <c r="K232" t="s">
        <v>0</v>
      </c>
      <c r="L232" t="s">
        <v>0</v>
      </c>
      <c r="M232" t="s">
        <v>0</v>
      </c>
      <c r="N232" t="s">
        <v>0</v>
      </c>
      <c r="O232" t="s">
        <v>0</v>
      </c>
      <c r="P232">
        <v>18.145</v>
      </c>
      <c r="Q232" t="s">
        <v>0</v>
      </c>
      <c r="R232">
        <v>20.909</v>
      </c>
      <c r="S232">
        <v>32.874</v>
      </c>
      <c r="T232">
        <v>57.9</v>
      </c>
    </row>
    <row r="233" spans="3:20" ht="12.75">
      <c r="C233" t="s">
        <v>269</v>
      </c>
      <c r="D233" t="s">
        <v>0</v>
      </c>
      <c r="E233" t="s">
        <v>0</v>
      </c>
      <c r="F233" t="s">
        <v>0</v>
      </c>
      <c r="G233" t="s">
        <v>0</v>
      </c>
      <c r="H233" t="s">
        <v>0</v>
      </c>
      <c r="I233" t="s">
        <v>0</v>
      </c>
      <c r="J233" t="s">
        <v>0</v>
      </c>
      <c r="K233" t="s">
        <v>0</v>
      </c>
      <c r="L233" t="s">
        <v>0</v>
      </c>
      <c r="M233" t="s">
        <v>0</v>
      </c>
      <c r="N233" t="s">
        <v>0</v>
      </c>
      <c r="O233" t="s">
        <v>0</v>
      </c>
      <c r="P233">
        <v>12.214</v>
      </c>
      <c r="Q233">
        <v>12.761</v>
      </c>
      <c r="R233">
        <v>7.116</v>
      </c>
      <c r="S233">
        <v>6.582</v>
      </c>
      <c r="T233">
        <v>8.574</v>
      </c>
    </row>
    <row r="234" spans="3:20" ht="12.75">
      <c r="C234" t="s">
        <v>270</v>
      </c>
      <c r="D234" t="s">
        <v>0</v>
      </c>
      <c r="E234" t="s">
        <v>0</v>
      </c>
      <c r="F234" t="s">
        <v>0</v>
      </c>
      <c r="G234" t="s">
        <v>0</v>
      </c>
      <c r="H234" t="s">
        <v>0</v>
      </c>
      <c r="I234" t="s">
        <v>0</v>
      </c>
      <c r="J234" t="s">
        <v>0</v>
      </c>
      <c r="K234" t="s">
        <v>0</v>
      </c>
      <c r="L234" t="s">
        <v>0</v>
      </c>
      <c r="M234" t="s">
        <v>0</v>
      </c>
      <c r="N234" t="s">
        <v>0</v>
      </c>
      <c r="O234" t="s">
        <v>0</v>
      </c>
      <c r="P234">
        <v>10.63</v>
      </c>
      <c r="Q234">
        <v>12.84</v>
      </c>
      <c r="R234">
        <v>31.87</v>
      </c>
      <c r="S234">
        <v>41.807</v>
      </c>
      <c r="T234">
        <v>59.478</v>
      </c>
    </row>
    <row r="235" spans="3:20" ht="12.75">
      <c r="C235" t="s">
        <v>302</v>
      </c>
      <c r="D235" t="s">
        <v>0</v>
      </c>
      <c r="E235" t="s">
        <v>0</v>
      </c>
      <c r="F235" t="s">
        <v>0</v>
      </c>
      <c r="G235" t="s">
        <v>0</v>
      </c>
      <c r="H235" t="s">
        <v>0</v>
      </c>
      <c r="I235" t="s">
        <v>0</v>
      </c>
      <c r="J235" t="s">
        <v>0</v>
      </c>
      <c r="K235" t="s">
        <v>0</v>
      </c>
      <c r="L235" t="s">
        <v>0</v>
      </c>
      <c r="M235" t="s">
        <v>0</v>
      </c>
      <c r="N235" t="s">
        <v>0</v>
      </c>
      <c r="O235" t="s">
        <v>0</v>
      </c>
      <c r="P235">
        <v>26.81</v>
      </c>
      <c r="Q235">
        <v>30.975</v>
      </c>
      <c r="R235">
        <v>185.115</v>
      </c>
      <c r="S235">
        <v>170.364</v>
      </c>
      <c r="T235">
        <v>179.441</v>
      </c>
    </row>
    <row r="236" spans="3:20" ht="12.75">
      <c r="C236" t="s">
        <v>271</v>
      </c>
      <c r="D236" t="s">
        <v>0</v>
      </c>
      <c r="E236" t="s">
        <v>0</v>
      </c>
      <c r="F236" t="s">
        <v>0</v>
      </c>
      <c r="G236" t="s">
        <v>0</v>
      </c>
      <c r="H236" t="s">
        <v>0</v>
      </c>
      <c r="I236" t="s">
        <v>0</v>
      </c>
      <c r="J236" t="s">
        <v>0</v>
      </c>
      <c r="K236" t="s">
        <v>0</v>
      </c>
      <c r="L236" t="s">
        <v>0</v>
      </c>
      <c r="M236" t="s">
        <v>0</v>
      </c>
      <c r="N236" t="s">
        <v>0</v>
      </c>
      <c r="O236" t="s">
        <v>0</v>
      </c>
      <c r="P236">
        <v>26.81</v>
      </c>
      <c r="Q236">
        <v>30.975</v>
      </c>
      <c r="R236">
        <v>180.137</v>
      </c>
      <c r="S236">
        <v>170.364</v>
      </c>
      <c r="T236">
        <v>179.441</v>
      </c>
    </row>
    <row r="237" spans="3:20" ht="12.75">
      <c r="C237" t="s">
        <v>272</v>
      </c>
      <c r="D237" t="s">
        <v>0</v>
      </c>
      <c r="E237" t="s">
        <v>0</v>
      </c>
      <c r="F237" t="s">
        <v>0</v>
      </c>
      <c r="G237" t="s">
        <v>0</v>
      </c>
      <c r="H237" t="s">
        <v>0</v>
      </c>
      <c r="I237" t="s">
        <v>0</v>
      </c>
      <c r="J237" t="s">
        <v>0</v>
      </c>
      <c r="K237" t="s">
        <v>0</v>
      </c>
      <c r="L237" t="s">
        <v>0</v>
      </c>
      <c r="M237" t="s">
        <v>0</v>
      </c>
      <c r="N237" t="s">
        <v>0</v>
      </c>
      <c r="O237" t="s">
        <v>0</v>
      </c>
      <c r="P237">
        <v>0</v>
      </c>
      <c r="Q237">
        <v>0</v>
      </c>
      <c r="R237">
        <v>4.978</v>
      </c>
      <c r="S237">
        <v>0</v>
      </c>
      <c r="T237">
        <v>0</v>
      </c>
    </row>
    <row r="238" spans="3:20" ht="12.75">
      <c r="C238" t="s">
        <v>303</v>
      </c>
      <c r="D238" t="s">
        <v>0</v>
      </c>
      <c r="E238" t="s">
        <v>0</v>
      </c>
      <c r="F238" t="s">
        <v>0</v>
      </c>
      <c r="G238" t="s">
        <v>0</v>
      </c>
      <c r="H238" t="s">
        <v>0</v>
      </c>
      <c r="I238" t="s">
        <v>0</v>
      </c>
      <c r="J238" t="s">
        <v>0</v>
      </c>
      <c r="K238" t="s">
        <v>0</v>
      </c>
      <c r="L238" t="s">
        <v>0</v>
      </c>
      <c r="M238" t="s">
        <v>0</v>
      </c>
      <c r="N238" t="s">
        <v>0</v>
      </c>
      <c r="O238" t="s">
        <v>0</v>
      </c>
      <c r="P238" t="s">
        <v>0</v>
      </c>
      <c r="Q238" t="s">
        <v>0</v>
      </c>
      <c r="R238">
        <v>23.711</v>
      </c>
      <c r="S238">
        <v>21.102</v>
      </c>
      <c r="T238">
        <v>33.574</v>
      </c>
    </row>
    <row r="239" spans="3:20" ht="12.75">
      <c r="C239" t="s">
        <v>273</v>
      </c>
      <c r="D239" t="s">
        <v>0</v>
      </c>
      <c r="E239" t="s">
        <v>0</v>
      </c>
      <c r="F239" t="s">
        <v>0</v>
      </c>
      <c r="G239" t="s">
        <v>0</v>
      </c>
      <c r="H239" t="s">
        <v>0</v>
      </c>
      <c r="I239" t="s">
        <v>0</v>
      </c>
      <c r="J239" t="s">
        <v>0</v>
      </c>
      <c r="K239" t="s">
        <v>0</v>
      </c>
      <c r="L239" t="s">
        <v>0</v>
      </c>
      <c r="M239" t="s">
        <v>0</v>
      </c>
      <c r="N239" t="s">
        <v>0</v>
      </c>
      <c r="O239" t="s">
        <v>0</v>
      </c>
      <c r="P239">
        <v>17.027</v>
      </c>
      <c r="Q239">
        <v>24.787</v>
      </c>
      <c r="R239">
        <v>34.882</v>
      </c>
      <c r="S239">
        <v>9.846</v>
      </c>
      <c r="T239">
        <v>6.646</v>
      </c>
    </row>
    <row r="240" spans="3:20" ht="12.75">
      <c r="C240" t="s">
        <v>274</v>
      </c>
      <c r="D240" t="s">
        <v>0</v>
      </c>
      <c r="E240" t="s">
        <v>0</v>
      </c>
      <c r="F240" t="s">
        <v>0</v>
      </c>
      <c r="G240" t="s">
        <v>0</v>
      </c>
      <c r="H240" t="s">
        <v>0</v>
      </c>
      <c r="I240" t="s">
        <v>0</v>
      </c>
      <c r="J240" t="s">
        <v>0</v>
      </c>
      <c r="K240" t="s">
        <v>0</v>
      </c>
      <c r="L240" t="s">
        <v>0</v>
      </c>
      <c r="M240" t="s">
        <v>0</v>
      </c>
      <c r="N240" t="s">
        <v>0</v>
      </c>
      <c r="O240" t="s">
        <v>0</v>
      </c>
      <c r="P240">
        <v>11.676</v>
      </c>
      <c r="Q240">
        <v>19.098</v>
      </c>
      <c r="R240">
        <v>0</v>
      </c>
      <c r="S240">
        <v>0</v>
      </c>
      <c r="T240">
        <v>0</v>
      </c>
    </row>
    <row r="241" spans="3:20" ht="12.75">
      <c r="C241" t="s">
        <v>275</v>
      </c>
      <c r="D241" t="s">
        <v>0</v>
      </c>
      <c r="E241" t="s">
        <v>0</v>
      </c>
      <c r="F241" t="s">
        <v>0</v>
      </c>
      <c r="G241" t="s">
        <v>0</v>
      </c>
      <c r="H241" t="s">
        <v>0</v>
      </c>
      <c r="I241" t="s">
        <v>0</v>
      </c>
      <c r="J241" t="s">
        <v>0</v>
      </c>
      <c r="K241" t="s">
        <v>0</v>
      </c>
      <c r="L241" t="s">
        <v>0</v>
      </c>
      <c r="M241" t="s">
        <v>0</v>
      </c>
      <c r="N241" t="s">
        <v>0</v>
      </c>
      <c r="O241" t="s">
        <v>0</v>
      </c>
      <c r="P241">
        <v>96.502</v>
      </c>
      <c r="Q241" t="s">
        <v>0</v>
      </c>
      <c r="R241">
        <v>303.604</v>
      </c>
      <c r="S241">
        <v>282.576</v>
      </c>
      <c r="T241">
        <v>345.613</v>
      </c>
    </row>
    <row r="242" spans="1:20" ht="12.75">
      <c r="A242" t="s">
        <v>308</v>
      </c>
      <c r="B242" t="s">
        <v>301</v>
      </c>
      <c r="C242" t="s">
        <v>268</v>
      </c>
      <c r="D242">
        <v>0.654</v>
      </c>
      <c r="E242">
        <v>0.649</v>
      </c>
      <c r="F242" t="s">
        <v>0</v>
      </c>
      <c r="G242">
        <v>0.49</v>
      </c>
      <c r="H242">
        <v>0.413</v>
      </c>
      <c r="I242">
        <v>0.662</v>
      </c>
      <c r="J242">
        <v>0.582</v>
      </c>
      <c r="K242">
        <v>0.516</v>
      </c>
      <c r="L242">
        <v>0.274</v>
      </c>
      <c r="M242">
        <v>0.579</v>
      </c>
      <c r="N242">
        <v>0.597</v>
      </c>
      <c r="O242">
        <v>0.386</v>
      </c>
      <c r="P242">
        <v>0.473</v>
      </c>
      <c r="Q242">
        <v>0.887</v>
      </c>
      <c r="R242">
        <v>1.381</v>
      </c>
      <c r="S242">
        <v>1.347</v>
      </c>
      <c r="T242" t="s">
        <v>0</v>
      </c>
    </row>
    <row r="243" spans="3:20" ht="12.75">
      <c r="C243" t="s">
        <v>269</v>
      </c>
      <c r="D243">
        <v>0.278</v>
      </c>
      <c r="E243">
        <v>0.276</v>
      </c>
      <c r="F243" t="s">
        <v>0</v>
      </c>
      <c r="G243">
        <v>1.75</v>
      </c>
      <c r="H243">
        <v>0.895</v>
      </c>
      <c r="I243">
        <v>0.794</v>
      </c>
      <c r="J243">
        <v>1.01</v>
      </c>
      <c r="K243">
        <v>1.005</v>
      </c>
      <c r="L243">
        <v>1.12</v>
      </c>
      <c r="M243">
        <v>1.061</v>
      </c>
      <c r="N243">
        <v>1.038</v>
      </c>
      <c r="O243">
        <v>1.997</v>
      </c>
      <c r="P243">
        <v>2.854</v>
      </c>
      <c r="Q243">
        <v>2.334</v>
      </c>
      <c r="R243">
        <v>1.886</v>
      </c>
      <c r="S243">
        <v>1.865</v>
      </c>
      <c r="T243" t="s">
        <v>0</v>
      </c>
    </row>
    <row r="244" spans="3:20" ht="12.75">
      <c r="C244" t="s">
        <v>270</v>
      </c>
      <c r="D244">
        <v>0.458</v>
      </c>
      <c r="E244">
        <v>0.455</v>
      </c>
      <c r="F244" t="s">
        <v>0</v>
      </c>
      <c r="G244">
        <v>0.855</v>
      </c>
      <c r="H244">
        <v>0.947</v>
      </c>
      <c r="I244">
        <v>1.095</v>
      </c>
      <c r="J244">
        <v>1.4</v>
      </c>
      <c r="K244">
        <v>1.393</v>
      </c>
      <c r="L244">
        <v>1.63</v>
      </c>
      <c r="M244">
        <v>1.121</v>
      </c>
      <c r="N244">
        <v>1.202</v>
      </c>
      <c r="O244">
        <v>2.107</v>
      </c>
      <c r="P244">
        <v>1.521</v>
      </c>
      <c r="Q244">
        <v>2.131</v>
      </c>
      <c r="R244">
        <v>2.318</v>
      </c>
      <c r="S244">
        <v>2.26</v>
      </c>
      <c r="T244" t="s">
        <v>0</v>
      </c>
    </row>
    <row r="245" spans="3:20" ht="12.75">
      <c r="C245" t="s">
        <v>302</v>
      </c>
      <c r="D245">
        <v>0</v>
      </c>
      <c r="E245">
        <v>0</v>
      </c>
      <c r="F245" t="s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 t="s">
        <v>0</v>
      </c>
    </row>
    <row r="246" spans="3:20" ht="12.75">
      <c r="C246" t="s">
        <v>271</v>
      </c>
      <c r="D246">
        <v>0</v>
      </c>
      <c r="E246">
        <v>0</v>
      </c>
      <c r="F246" t="s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 t="s">
        <v>0</v>
      </c>
    </row>
    <row r="247" spans="3:20" ht="12.75">
      <c r="C247" t="s">
        <v>272</v>
      </c>
      <c r="D247">
        <v>0</v>
      </c>
      <c r="E247">
        <v>0</v>
      </c>
      <c r="F247" t="s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 t="s">
        <v>0</v>
      </c>
    </row>
    <row r="248" spans="3:20" ht="12.75">
      <c r="C248" t="s">
        <v>303</v>
      </c>
      <c r="D248" t="s">
        <v>0</v>
      </c>
      <c r="E248" t="s">
        <v>0</v>
      </c>
      <c r="F248" t="s">
        <v>0</v>
      </c>
      <c r="G248" t="s">
        <v>0</v>
      </c>
      <c r="H248" t="s">
        <v>0</v>
      </c>
      <c r="I248" t="s">
        <v>0</v>
      </c>
      <c r="J248" t="s">
        <v>0</v>
      </c>
      <c r="K248" t="s">
        <v>0</v>
      </c>
      <c r="L248" t="s">
        <v>0</v>
      </c>
      <c r="M248" t="s">
        <v>0</v>
      </c>
      <c r="N248" t="s">
        <v>0</v>
      </c>
      <c r="O248" t="s">
        <v>0</v>
      </c>
      <c r="P248" t="s">
        <v>0</v>
      </c>
      <c r="Q248" t="s">
        <v>0</v>
      </c>
      <c r="R248">
        <v>1.271</v>
      </c>
      <c r="S248">
        <v>1.187</v>
      </c>
      <c r="T248" t="s">
        <v>0</v>
      </c>
    </row>
    <row r="249" spans="3:20" ht="12.75">
      <c r="C249" t="s">
        <v>273</v>
      </c>
      <c r="D249">
        <v>0</v>
      </c>
      <c r="E249">
        <v>0</v>
      </c>
      <c r="F249" t="s">
        <v>0</v>
      </c>
      <c r="G249">
        <v>0</v>
      </c>
      <c r="H249">
        <v>0.014</v>
      </c>
      <c r="I249">
        <v>0.08</v>
      </c>
      <c r="J249">
        <v>0.27</v>
      </c>
      <c r="K249">
        <v>0.269</v>
      </c>
      <c r="L249">
        <v>0.214</v>
      </c>
      <c r="M249">
        <v>0.681</v>
      </c>
      <c r="N249">
        <v>0.664</v>
      </c>
      <c r="O249">
        <v>0.516</v>
      </c>
      <c r="P249">
        <v>0.575</v>
      </c>
      <c r="Q249">
        <v>0</v>
      </c>
      <c r="R249">
        <v>0.13</v>
      </c>
      <c r="S249">
        <v>0.127</v>
      </c>
      <c r="T249" t="s">
        <v>0</v>
      </c>
    </row>
    <row r="250" spans="3:20" ht="12.75">
      <c r="C250" t="s">
        <v>274</v>
      </c>
      <c r="D250">
        <v>0</v>
      </c>
      <c r="E250">
        <v>0</v>
      </c>
      <c r="F250" t="s">
        <v>0</v>
      </c>
      <c r="G250">
        <v>0</v>
      </c>
      <c r="H250">
        <v>0.215</v>
      </c>
      <c r="I250">
        <v>0.166</v>
      </c>
      <c r="J250">
        <v>0.061</v>
      </c>
      <c r="K250">
        <v>0</v>
      </c>
      <c r="L250">
        <v>0.689</v>
      </c>
      <c r="M250">
        <v>0.321</v>
      </c>
      <c r="N250">
        <v>0.352</v>
      </c>
      <c r="O250">
        <v>0.128</v>
      </c>
      <c r="P250">
        <v>0.328</v>
      </c>
      <c r="Q250">
        <v>1.134</v>
      </c>
      <c r="R250">
        <v>0.26</v>
      </c>
      <c r="S250">
        <v>0.253</v>
      </c>
      <c r="T250" t="s">
        <v>0</v>
      </c>
    </row>
    <row r="251" spans="3:20" ht="12.75">
      <c r="C251" t="s">
        <v>275</v>
      </c>
      <c r="D251">
        <v>1.39</v>
      </c>
      <c r="E251">
        <v>1.374</v>
      </c>
      <c r="F251" t="s">
        <v>0</v>
      </c>
      <c r="G251">
        <v>3.089</v>
      </c>
      <c r="H251">
        <v>2.484</v>
      </c>
      <c r="I251">
        <v>2.797</v>
      </c>
      <c r="J251">
        <v>3.323</v>
      </c>
      <c r="K251">
        <v>3.183</v>
      </c>
      <c r="L251">
        <v>3.927</v>
      </c>
      <c r="M251">
        <v>3.763</v>
      </c>
      <c r="N251">
        <v>3.853</v>
      </c>
      <c r="O251">
        <v>5.133</v>
      </c>
      <c r="P251">
        <v>5.75</v>
      </c>
      <c r="Q251">
        <v>6.486</v>
      </c>
      <c r="R251">
        <v>7.246</v>
      </c>
      <c r="S251">
        <v>7.039</v>
      </c>
      <c r="T251" t="s">
        <v>0</v>
      </c>
    </row>
    <row r="252" spans="1:20" ht="12.75">
      <c r="A252" t="s">
        <v>30</v>
      </c>
      <c r="B252" t="s">
        <v>301</v>
      </c>
      <c r="C252" t="s">
        <v>268</v>
      </c>
      <c r="D252">
        <v>14.123</v>
      </c>
      <c r="E252">
        <v>16.772</v>
      </c>
      <c r="F252">
        <v>19.915</v>
      </c>
      <c r="G252">
        <v>19.032</v>
      </c>
      <c r="H252">
        <v>10.932</v>
      </c>
      <c r="I252">
        <v>2.593</v>
      </c>
      <c r="J252">
        <v>2.351</v>
      </c>
      <c r="K252">
        <v>2.209</v>
      </c>
      <c r="L252">
        <v>2.091</v>
      </c>
      <c r="M252">
        <v>1.996</v>
      </c>
      <c r="N252">
        <v>2.036</v>
      </c>
      <c r="O252">
        <v>1.859</v>
      </c>
      <c r="P252">
        <v>2.377</v>
      </c>
      <c r="Q252">
        <v>2.53</v>
      </c>
      <c r="R252">
        <v>2.149</v>
      </c>
      <c r="S252">
        <v>2.903</v>
      </c>
      <c r="T252">
        <v>2.336</v>
      </c>
    </row>
    <row r="253" spans="3:20" ht="12.75">
      <c r="C253" t="s">
        <v>269</v>
      </c>
      <c r="D253">
        <v>27.544</v>
      </c>
      <c r="E253">
        <v>23.158</v>
      </c>
      <c r="F253">
        <v>24.305</v>
      </c>
      <c r="G253">
        <v>21.336</v>
      </c>
      <c r="H253">
        <v>33.454</v>
      </c>
      <c r="I253">
        <v>31.198</v>
      </c>
      <c r="J253">
        <v>27.462</v>
      </c>
      <c r="K253">
        <v>26.09</v>
      </c>
      <c r="L253">
        <v>24.991</v>
      </c>
      <c r="M253">
        <v>40.46</v>
      </c>
      <c r="N253">
        <v>31.321</v>
      </c>
      <c r="O253">
        <v>29.207</v>
      </c>
      <c r="P253">
        <v>23.437</v>
      </c>
      <c r="Q253">
        <v>28.164</v>
      </c>
      <c r="R253">
        <v>41.754</v>
      </c>
      <c r="S253">
        <v>42.381</v>
      </c>
      <c r="T253">
        <v>54.194</v>
      </c>
    </row>
    <row r="254" spans="3:20" ht="12.75">
      <c r="C254" t="s">
        <v>270</v>
      </c>
      <c r="D254">
        <v>7.578</v>
      </c>
      <c r="E254">
        <v>13.654</v>
      </c>
      <c r="F254">
        <v>15.007</v>
      </c>
      <c r="G254">
        <v>11.906</v>
      </c>
      <c r="H254">
        <v>9.748</v>
      </c>
      <c r="I254">
        <v>6.4</v>
      </c>
      <c r="J254">
        <v>5.946</v>
      </c>
      <c r="K254">
        <v>5.86</v>
      </c>
      <c r="L254">
        <v>6.892</v>
      </c>
      <c r="M254">
        <v>6.786</v>
      </c>
      <c r="N254">
        <v>6.765</v>
      </c>
      <c r="O254">
        <v>5.312</v>
      </c>
      <c r="P254">
        <v>5.068</v>
      </c>
      <c r="Q254">
        <v>4.492</v>
      </c>
      <c r="R254">
        <v>4.936</v>
      </c>
      <c r="S254">
        <v>4.627</v>
      </c>
      <c r="T254">
        <v>5.479</v>
      </c>
    </row>
    <row r="255" spans="3:20" ht="12.75">
      <c r="C255" t="s">
        <v>302</v>
      </c>
      <c r="D255">
        <v>4.063</v>
      </c>
      <c r="E255">
        <v>10.966</v>
      </c>
      <c r="F255">
        <v>11.244</v>
      </c>
      <c r="G255">
        <v>11.271</v>
      </c>
      <c r="H255">
        <v>10.637</v>
      </c>
      <c r="I255">
        <v>10.824</v>
      </c>
      <c r="J255">
        <v>10.273</v>
      </c>
      <c r="K255">
        <v>9.99</v>
      </c>
      <c r="L255">
        <v>11.227</v>
      </c>
      <c r="M255">
        <v>10.524</v>
      </c>
      <c r="N255">
        <v>9.553</v>
      </c>
      <c r="O255">
        <v>9.291</v>
      </c>
      <c r="P255">
        <v>9.444</v>
      </c>
      <c r="Q255">
        <v>9.199</v>
      </c>
      <c r="R255">
        <v>9.872</v>
      </c>
      <c r="S255">
        <v>9.231</v>
      </c>
      <c r="T255">
        <v>8.697</v>
      </c>
    </row>
    <row r="256" spans="3:20" ht="12.75">
      <c r="C256" t="s">
        <v>271</v>
      </c>
      <c r="D256">
        <v>4.063</v>
      </c>
      <c r="E256">
        <v>10.966</v>
      </c>
      <c r="F256">
        <v>11.244</v>
      </c>
      <c r="G256">
        <v>11.271</v>
      </c>
      <c r="H256">
        <v>10.637</v>
      </c>
      <c r="I256">
        <v>10.824</v>
      </c>
      <c r="J256">
        <v>10.273</v>
      </c>
      <c r="K256">
        <v>9.99</v>
      </c>
      <c r="L256">
        <v>11.227</v>
      </c>
      <c r="M256">
        <v>10.524</v>
      </c>
      <c r="N256">
        <v>9.553</v>
      </c>
      <c r="O256">
        <v>9.291</v>
      </c>
      <c r="P256">
        <v>9.444</v>
      </c>
      <c r="Q256">
        <v>9.199</v>
      </c>
      <c r="R256">
        <v>9.872</v>
      </c>
      <c r="S256">
        <v>9.231</v>
      </c>
      <c r="T256">
        <v>8.697</v>
      </c>
    </row>
    <row r="257" spans="3:20" ht="12.75">
      <c r="C257" t="s">
        <v>272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</row>
    <row r="258" spans="3:20" ht="12.75">
      <c r="C258" t="s">
        <v>303</v>
      </c>
      <c r="D258" t="s">
        <v>0</v>
      </c>
      <c r="E258" t="s">
        <v>0</v>
      </c>
      <c r="F258" t="s">
        <v>0</v>
      </c>
      <c r="G258" t="s">
        <v>0</v>
      </c>
      <c r="H258" t="s">
        <v>0</v>
      </c>
      <c r="I258" t="s">
        <v>0</v>
      </c>
      <c r="J258" t="s">
        <v>0</v>
      </c>
      <c r="K258" t="s">
        <v>0</v>
      </c>
      <c r="L258" t="s">
        <v>0</v>
      </c>
      <c r="M258" t="s">
        <v>0</v>
      </c>
      <c r="N258" t="s">
        <v>0</v>
      </c>
      <c r="O258" t="s">
        <v>0</v>
      </c>
      <c r="P258" t="s">
        <v>0</v>
      </c>
      <c r="Q258" t="s">
        <v>0</v>
      </c>
      <c r="R258">
        <v>3.31</v>
      </c>
      <c r="S258">
        <v>8.079</v>
      </c>
      <c r="T258">
        <v>8.535</v>
      </c>
    </row>
    <row r="259" spans="3:20" ht="12.75">
      <c r="C259" t="s">
        <v>273</v>
      </c>
      <c r="D259">
        <v>6.919</v>
      </c>
      <c r="E259">
        <v>0.968</v>
      </c>
      <c r="F259">
        <v>4</v>
      </c>
      <c r="G259">
        <v>3.912</v>
      </c>
      <c r="H259">
        <v>3.912</v>
      </c>
      <c r="I259">
        <v>4.898</v>
      </c>
      <c r="J259">
        <v>3.655</v>
      </c>
      <c r="K259">
        <v>3.266</v>
      </c>
      <c r="L259">
        <v>2.943</v>
      </c>
      <c r="M259">
        <v>2.486</v>
      </c>
      <c r="N259">
        <v>7.047</v>
      </c>
      <c r="O259">
        <v>3.453</v>
      </c>
      <c r="P259">
        <v>4.864</v>
      </c>
      <c r="Q259">
        <v>4.63</v>
      </c>
      <c r="R259">
        <v>2.817</v>
      </c>
      <c r="S259">
        <v>3.182</v>
      </c>
      <c r="T259">
        <v>2.982</v>
      </c>
    </row>
    <row r="260" spans="3:20" ht="12.75">
      <c r="C260" t="s">
        <v>274</v>
      </c>
      <c r="D260">
        <v>10.873</v>
      </c>
      <c r="E260">
        <v>13.719</v>
      </c>
      <c r="F260">
        <v>10.271</v>
      </c>
      <c r="G260">
        <v>10.045</v>
      </c>
      <c r="H260">
        <v>6.535</v>
      </c>
      <c r="I260">
        <v>6.729</v>
      </c>
      <c r="J260">
        <v>7.27</v>
      </c>
      <c r="K260">
        <v>6.724</v>
      </c>
      <c r="L260">
        <v>5.556</v>
      </c>
      <c r="M260">
        <v>5.171</v>
      </c>
      <c r="N260">
        <v>1.222</v>
      </c>
      <c r="O260">
        <v>10.422</v>
      </c>
      <c r="P260">
        <v>16.653</v>
      </c>
      <c r="Q260">
        <v>9.896</v>
      </c>
      <c r="R260">
        <v>4.003</v>
      </c>
      <c r="S260">
        <v>3.61</v>
      </c>
      <c r="T260">
        <v>3.367</v>
      </c>
    </row>
    <row r="261" spans="3:20" ht="12.75">
      <c r="C261" t="s">
        <v>275</v>
      </c>
      <c r="D261">
        <v>71.099</v>
      </c>
      <c r="E261">
        <v>79.236</v>
      </c>
      <c r="F261">
        <v>84.743</v>
      </c>
      <c r="G261">
        <v>77.502</v>
      </c>
      <c r="H261">
        <v>75.218</v>
      </c>
      <c r="I261">
        <v>62.642</v>
      </c>
      <c r="J261">
        <v>56.958</v>
      </c>
      <c r="K261">
        <v>54.139</v>
      </c>
      <c r="L261">
        <v>53.698</v>
      </c>
      <c r="M261">
        <v>67.421</v>
      </c>
      <c r="N261">
        <v>57.943</v>
      </c>
      <c r="O261">
        <v>59.544</v>
      </c>
      <c r="P261">
        <v>61.844</v>
      </c>
      <c r="Q261">
        <v>58.91</v>
      </c>
      <c r="R261">
        <v>68.841</v>
      </c>
      <c r="S261">
        <v>74.014</v>
      </c>
      <c r="T261">
        <v>85.589</v>
      </c>
    </row>
    <row r="262" spans="1:20" ht="12.75">
      <c r="A262" t="s">
        <v>53</v>
      </c>
      <c r="B262" t="s">
        <v>301</v>
      </c>
      <c r="C262" t="s">
        <v>268</v>
      </c>
      <c r="D262">
        <v>18.607</v>
      </c>
      <c r="E262">
        <v>20.941</v>
      </c>
      <c r="F262">
        <v>23.583</v>
      </c>
      <c r="G262">
        <v>25.117</v>
      </c>
      <c r="H262">
        <v>28.605</v>
      </c>
      <c r="I262">
        <v>27.296</v>
      </c>
      <c r="J262">
        <v>25.612</v>
      </c>
      <c r="K262">
        <v>20.261</v>
      </c>
      <c r="L262">
        <v>19.318</v>
      </c>
      <c r="M262">
        <v>21.391</v>
      </c>
      <c r="N262">
        <v>16.613</v>
      </c>
      <c r="O262">
        <v>17.3</v>
      </c>
      <c r="P262">
        <v>15.63</v>
      </c>
      <c r="Q262">
        <v>16.319</v>
      </c>
      <c r="R262">
        <v>14.514</v>
      </c>
      <c r="S262">
        <v>14.801</v>
      </c>
      <c r="T262">
        <v>13.994</v>
      </c>
    </row>
    <row r="263" spans="3:20" ht="12.75">
      <c r="C263" t="s">
        <v>269</v>
      </c>
      <c r="D263">
        <v>9.913</v>
      </c>
      <c r="E263">
        <v>12.059</v>
      </c>
      <c r="F263">
        <v>12.286</v>
      </c>
      <c r="G263">
        <v>12.282</v>
      </c>
      <c r="H263">
        <v>11.823</v>
      </c>
      <c r="I263">
        <v>11.323</v>
      </c>
      <c r="J263">
        <v>8.56</v>
      </c>
      <c r="K263">
        <v>9.387</v>
      </c>
      <c r="L263">
        <v>8.152</v>
      </c>
      <c r="M263">
        <v>7.764</v>
      </c>
      <c r="N263">
        <v>7.112</v>
      </c>
      <c r="O263">
        <v>7.314</v>
      </c>
      <c r="P263">
        <v>9.967</v>
      </c>
      <c r="Q263">
        <v>9.439</v>
      </c>
      <c r="R263">
        <v>7.993</v>
      </c>
      <c r="S263">
        <v>7.112</v>
      </c>
      <c r="T263">
        <v>7.633</v>
      </c>
    </row>
    <row r="264" spans="3:20" ht="12.75">
      <c r="C264" t="s">
        <v>270</v>
      </c>
      <c r="D264">
        <v>28.977</v>
      </c>
      <c r="E264">
        <v>31.051</v>
      </c>
      <c r="F264">
        <v>37.069</v>
      </c>
      <c r="G264">
        <v>38.779</v>
      </c>
      <c r="H264">
        <v>36.623</v>
      </c>
      <c r="I264">
        <v>35.856</v>
      </c>
      <c r="J264">
        <v>34.305</v>
      </c>
      <c r="K264">
        <v>36.266</v>
      </c>
      <c r="L264">
        <v>35.335</v>
      </c>
      <c r="M264">
        <v>36.286</v>
      </c>
      <c r="N264">
        <v>26.391</v>
      </c>
      <c r="O264">
        <v>25.701</v>
      </c>
      <c r="P264">
        <v>27.186</v>
      </c>
      <c r="Q264">
        <v>28.524</v>
      </c>
      <c r="R264">
        <v>23.345</v>
      </c>
      <c r="S264">
        <v>21.691</v>
      </c>
      <c r="T264">
        <v>23.535</v>
      </c>
    </row>
    <row r="265" spans="3:20" ht="12.75">
      <c r="C265" t="s">
        <v>302</v>
      </c>
      <c r="D265">
        <v>56.125</v>
      </c>
      <c r="E265">
        <v>50.765</v>
      </c>
      <c r="F265">
        <v>47.661</v>
      </c>
      <c r="G265">
        <v>46.852</v>
      </c>
      <c r="H265">
        <v>43.146</v>
      </c>
      <c r="I265">
        <v>40.641</v>
      </c>
      <c r="J265">
        <v>40.844</v>
      </c>
      <c r="K265">
        <v>41.399</v>
      </c>
      <c r="L265">
        <v>35.898</v>
      </c>
      <c r="M265">
        <v>30.942</v>
      </c>
      <c r="N265">
        <v>35.184</v>
      </c>
      <c r="O265">
        <v>33.855</v>
      </c>
      <c r="P265">
        <v>34.959</v>
      </c>
      <c r="Q265">
        <v>34.776</v>
      </c>
      <c r="R265">
        <v>30.927</v>
      </c>
      <c r="S265">
        <v>30.682</v>
      </c>
      <c r="T265">
        <v>30.531</v>
      </c>
    </row>
    <row r="266" spans="3:20" ht="12.75">
      <c r="C266" t="s">
        <v>271</v>
      </c>
      <c r="D266">
        <v>29.435</v>
      </c>
      <c r="E266">
        <v>27.296</v>
      </c>
      <c r="F266">
        <v>25.066</v>
      </c>
      <c r="G266">
        <v>24.633</v>
      </c>
      <c r="H266">
        <v>24.053</v>
      </c>
      <c r="I266">
        <v>23.657</v>
      </c>
      <c r="J266">
        <v>20.826</v>
      </c>
      <c r="K266">
        <v>20.665</v>
      </c>
      <c r="L266">
        <v>19.17</v>
      </c>
      <c r="M266">
        <v>13.963</v>
      </c>
      <c r="N266">
        <v>19.037</v>
      </c>
      <c r="O266">
        <v>17.816</v>
      </c>
      <c r="P266">
        <v>19.668</v>
      </c>
      <c r="Q266">
        <v>20.109</v>
      </c>
      <c r="R266">
        <v>15.613</v>
      </c>
      <c r="S266">
        <v>14.47</v>
      </c>
      <c r="T266">
        <v>14.63</v>
      </c>
    </row>
    <row r="267" spans="3:20" ht="12.75">
      <c r="C267" t="s">
        <v>272</v>
      </c>
      <c r="D267">
        <v>26.69</v>
      </c>
      <c r="E267">
        <v>23.469</v>
      </c>
      <c r="F267">
        <v>22.595</v>
      </c>
      <c r="G267">
        <v>22.219</v>
      </c>
      <c r="H267">
        <v>19.093</v>
      </c>
      <c r="I267">
        <v>16.984</v>
      </c>
      <c r="J267">
        <v>19.95</v>
      </c>
      <c r="K267">
        <v>20.665</v>
      </c>
      <c r="L267">
        <v>16.728</v>
      </c>
      <c r="M267">
        <v>16.978</v>
      </c>
      <c r="N267">
        <v>16.147</v>
      </c>
      <c r="O267">
        <v>16.04</v>
      </c>
      <c r="P267">
        <v>15.29</v>
      </c>
      <c r="Q267">
        <v>14.666</v>
      </c>
      <c r="R267">
        <v>15.315</v>
      </c>
      <c r="S267">
        <v>16.213</v>
      </c>
      <c r="T267">
        <v>15.902</v>
      </c>
    </row>
    <row r="268" spans="3:20" ht="12.75">
      <c r="C268" t="s">
        <v>303</v>
      </c>
      <c r="D268" t="s">
        <v>0</v>
      </c>
      <c r="E268" t="s">
        <v>0</v>
      </c>
      <c r="F268" t="s">
        <v>0</v>
      </c>
      <c r="G268" t="s">
        <v>0</v>
      </c>
      <c r="H268" t="s">
        <v>0</v>
      </c>
      <c r="I268" t="s">
        <v>0</v>
      </c>
      <c r="J268" t="s">
        <v>0</v>
      </c>
      <c r="K268" t="s">
        <v>0</v>
      </c>
      <c r="L268" t="s">
        <v>0</v>
      </c>
      <c r="M268" t="s">
        <v>0</v>
      </c>
      <c r="N268" t="s">
        <v>0</v>
      </c>
      <c r="O268" t="s">
        <v>0</v>
      </c>
      <c r="P268" t="s">
        <v>0</v>
      </c>
      <c r="Q268" t="s">
        <v>0</v>
      </c>
      <c r="R268">
        <v>6.091</v>
      </c>
      <c r="S268">
        <v>6.043</v>
      </c>
      <c r="T268">
        <v>6.997</v>
      </c>
    </row>
    <row r="269" spans="3:20" ht="12.75">
      <c r="C269" t="s">
        <v>273</v>
      </c>
      <c r="D269">
        <v>20.818</v>
      </c>
      <c r="E269">
        <v>20.292</v>
      </c>
      <c r="F269">
        <v>24.572</v>
      </c>
      <c r="G269">
        <v>20.7</v>
      </c>
      <c r="H269">
        <v>18.006</v>
      </c>
      <c r="I269">
        <v>18.197</v>
      </c>
      <c r="J269">
        <v>19.41</v>
      </c>
      <c r="K269">
        <v>15.263</v>
      </c>
      <c r="L269">
        <v>16.82</v>
      </c>
      <c r="M269">
        <v>16.365</v>
      </c>
      <c r="N269">
        <v>17.853</v>
      </c>
      <c r="O269">
        <v>20.716</v>
      </c>
      <c r="P269">
        <v>19.397</v>
      </c>
      <c r="Q269">
        <v>17.789</v>
      </c>
      <c r="R269">
        <v>13.251</v>
      </c>
      <c r="S269">
        <v>12.695</v>
      </c>
      <c r="T269">
        <v>13.994</v>
      </c>
    </row>
    <row r="270" spans="3:20" ht="12.75">
      <c r="C270" t="s">
        <v>274</v>
      </c>
      <c r="D270">
        <v>8.312</v>
      </c>
      <c r="E270">
        <v>8.593</v>
      </c>
      <c r="F270">
        <v>10.591</v>
      </c>
      <c r="G270">
        <v>10.35</v>
      </c>
      <c r="H270">
        <v>11.823</v>
      </c>
      <c r="I270">
        <v>11.66</v>
      </c>
      <c r="J270">
        <v>10.582</v>
      </c>
      <c r="K270">
        <v>10.468</v>
      </c>
      <c r="L270">
        <v>8.019</v>
      </c>
      <c r="M270">
        <v>8.249</v>
      </c>
      <c r="N270">
        <v>8.12</v>
      </c>
      <c r="O270">
        <v>9.707</v>
      </c>
      <c r="P270">
        <v>9.982</v>
      </c>
      <c r="Q270">
        <v>11.76</v>
      </c>
      <c r="R270">
        <v>7.265</v>
      </c>
      <c r="S270">
        <v>7.078</v>
      </c>
      <c r="T270">
        <v>8.269</v>
      </c>
    </row>
    <row r="271" spans="3:20" ht="12.75">
      <c r="C271" t="s">
        <v>275</v>
      </c>
      <c r="D271">
        <v>142.751</v>
      </c>
      <c r="E271">
        <v>143.702</v>
      </c>
      <c r="F271">
        <v>155.76</v>
      </c>
      <c r="G271">
        <v>154.079</v>
      </c>
      <c r="H271">
        <v>150.027</v>
      </c>
      <c r="I271">
        <v>144.974</v>
      </c>
      <c r="J271">
        <v>139.312</v>
      </c>
      <c r="K271">
        <v>132.975</v>
      </c>
      <c r="L271">
        <v>123.543</v>
      </c>
      <c r="M271">
        <v>120.995</v>
      </c>
      <c r="N271">
        <v>111.273</v>
      </c>
      <c r="O271">
        <v>114.594</v>
      </c>
      <c r="P271">
        <v>117.12</v>
      </c>
      <c r="Q271">
        <v>118.606</v>
      </c>
      <c r="R271">
        <v>103.384</v>
      </c>
      <c r="S271">
        <v>100.102</v>
      </c>
      <c r="T271">
        <v>104.952</v>
      </c>
    </row>
    <row r="272" spans="1:20" ht="12.75">
      <c r="A272" t="s">
        <v>54</v>
      </c>
      <c r="B272" t="s">
        <v>301</v>
      </c>
      <c r="C272" t="s">
        <v>268</v>
      </c>
      <c r="D272">
        <v>0.444</v>
      </c>
      <c r="E272">
        <v>0</v>
      </c>
      <c r="F272">
        <v>0</v>
      </c>
      <c r="G272">
        <v>1.427</v>
      </c>
      <c r="H272">
        <v>0.049</v>
      </c>
      <c r="I272">
        <v>0.21</v>
      </c>
      <c r="J272">
        <v>0.237</v>
      </c>
      <c r="K272">
        <v>0.081</v>
      </c>
      <c r="L272">
        <v>0.251</v>
      </c>
      <c r="M272">
        <v>0.227</v>
      </c>
      <c r="N272">
        <v>0.57</v>
      </c>
      <c r="O272">
        <v>1.804</v>
      </c>
      <c r="P272">
        <v>0.391</v>
      </c>
      <c r="Q272">
        <v>0.367</v>
      </c>
      <c r="R272">
        <v>0.168</v>
      </c>
      <c r="S272">
        <v>0.336</v>
      </c>
      <c r="T272">
        <v>0.283</v>
      </c>
    </row>
    <row r="273" spans="3:20" ht="12.75">
      <c r="C273" t="s">
        <v>269</v>
      </c>
      <c r="D273">
        <v>1.333</v>
      </c>
      <c r="E273">
        <v>2.519</v>
      </c>
      <c r="F273">
        <v>1.196</v>
      </c>
      <c r="G273">
        <v>0.611</v>
      </c>
      <c r="H273">
        <v>0.247</v>
      </c>
      <c r="I273">
        <v>3.611</v>
      </c>
      <c r="J273">
        <v>2.49</v>
      </c>
      <c r="K273">
        <v>8.801</v>
      </c>
      <c r="L273">
        <v>2.942</v>
      </c>
      <c r="M273">
        <v>1.73</v>
      </c>
      <c r="N273">
        <v>0.636</v>
      </c>
      <c r="O273">
        <v>0.818</v>
      </c>
      <c r="P273">
        <v>0.403</v>
      </c>
      <c r="Q273">
        <v>1.087</v>
      </c>
      <c r="R273">
        <v>0.146</v>
      </c>
      <c r="S273">
        <v>0.341</v>
      </c>
      <c r="T273">
        <v>0.38</v>
      </c>
    </row>
    <row r="274" spans="3:20" ht="12.75">
      <c r="C274" t="s">
        <v>270</v>
      </c>
      <c r="D274">
        <v>0.444</v>
      </c>
      <c r="E274">
        <v>0</v>
      </c>
      <c r="F274">
        <v>1.538</v>
      </c>
      <c r="G274">
        <v>0.305</v>
      </c>
      <c r="H274">
        <v>0.444</v>
      </c>
      <c r="I274">
        <v>0.079</v>
      </c>
      <c r="J274">
        <v>0.148</v>
      </c>
      <c r="K274">
        <v>2.441</v>
      </c>
      <c r="L274">
        <v>1.971</v>
      </c>
      <c r="M274">
        <v>1.333</v>
      </c>
      <c r="N274">
        <v>1.491</v>
      </c>
      <c r="O274">
        <v>0.586</v>
      </c>
      <c r="P274">
        <v>1.154</v>
      </c>
      <c r="Q274">
        <v>0.708</v>
      </c>
      <c r="R274">
        <v>0.446</v>
      </c>
      <c r="S274">
        <v>0.922</v>
      </c>
      <c r="T274">
        <v>0.866</v>
      </c>
    </row>
    <row r="275" spans="3:20" ht="12.75">
      <c r="C275" t="s">
        <v>302</v>
      </c>
      <c r="D275">
        <v>0.444</v>
      </c>
      <c r="E275">
        <v>0</v>
      </c>
      <c r="F275">
        <v>1.196</v>
      </c>
      <c r="G275">
        <v>1.528</v>
      </c>
      <c r="H275">
        <v>1.135</v>
      </c>
      <c r="I275">
        <v>0.791</v>
      </c>
      <c r="J275">
        <v>0.948</v>
      </c>
      <c r="K275">
        <v>1.454</v>
      </c>
      <c r="L275">
        <v>1.013</v>
      </c>
      <c r="M275">
        <v>0.198</v>
      </c>
      <c r="N275">
        <v>0.186</v>
      </c>
      <c r="O275">
        <v>0.222</v>
      </c>
      <c r="P275">
        <v>0.033</v>
      </c>
      <c r="Q275">
        <v>0.321</v>
      </c>
      <c r="R275">
        <v>0</v>
      </c>
      <c r="S275">
        <v>0</v>
      </c>
      <c r="T275">
        <v>0.444</v>
      </c>
    </row>
    <row r="276" spans="3:20" ht="12.75">
      <c r="C276" t="s">
        <v>271</v>
      </c>
      <c r="D276">
        <v>0.444</v>
      </c>
      <c r="E276">
        <v>0</v>
      </c>
      <c r="F276">
        <v>1.026</v>
      </c>
      <c r="G276">
        <v>1.528</v>
      </c>
      <c r="H276">
        <v>1.135</v>
      </c>
      <c r="I276">
        <v>0.791</v>
      </c>
      <c r="J276">
        <v>0.948</v>
      </c>
      <c r="K276">
        <v>1.454</v>
      </c>
      <c r="L276">
        <v>1.013</v>
      </c>
      <c r="M276">
        <v>0.198</v>
      </c>
      <c r="N276">
        <v>0.186</v>
      </c>
      <c r="O276">
        <v>0.222</v>
      </c>
      <c r="P276">
        <v>0.019</v>
      </c>
      <c r="Q276">
        <v>0.321</v>
      </c>
      <c r="R276">
        <v>0</v>
      </c>
      <c r="S276">
        <v>0</v>
      </c>
      <c r="T276">
        <v>0.444</v>
      </c>
    </row>
    <row r="277" spans="3:20" ht="12.75">
      <c r="C277" t="s">
        <v>272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0.002</v>
      </c>
      <c r="N277">
        <v>0</v>
      </c>
      <c r="O277">
        <v>0</v>
      </c>
      <c r="P277">
        <v>0.014</v>
      </c>
      <c r="Q277">
        <v>0</v>
      </c>
      <c r="R277">
        <v>0</v>
      </c>
      <c r="S277">
        <v>0</v>
      </c>
      <c r="T277">
        <v>0</v>
      </c>
    </row>
    <row r="278" spans="3:20" ht="12.75">
      <c r="C278" t="s">
        <v>303</v>
      </c>
      <c r="D278" t="s">
        <v>0</v>
      </c>
      <c r="E278" t="s">
        <v>0</v>
      </c>
      <c r="F278" t="s">
        <v>0</v>
      </c>
      <c r="G278" t="s">
        <v>0</v>
      </c>
      <c r="H278" t="s">
        <v>0</v>
      </c>
      <c r="I278" t="s">
        <v>0</v>
      </c>
      <c r="J278" t="s">
        <v>0</v>
      </c>
      <c r="K278" t="s">
        <v>0</v>
      </c>
      <c r="L278" t="s">
        <v>0</v>
      </c>
      <c r="M278" t="s">
        <v>0</v>
      </c>
      <c r="N278" t="s">
        <v>0</v>
      </c>
      <c r="O278" t="s">
        <v>0</v>
      </c>
      <c r="P278" t="s">
        <v>0</v>
      </c>
      <c r="Q278" t="s">
        <v>0</v>
      </c>
      <c r="R278">
        <v>0.044</v>
      </c>
      <c r="S278">
        <v>0.59</v>
      </c>
      <c r="T278">
        <v>1.315</v>
      </c>
    </row>
    <row r="279" spans="3:20" ht="12.75">
      <c r="C279" t="s">
        <v>273</v>
      </c>
      <c r="D279">
        <v>0</v>
      </c>
      <c r="E279">
        <v>0</v>
      </c>
      <c r="F279">
        <v>0</v>
      </c>
      <c r="G279">
        <v>0.102</v>
      </c>
      <c r="H279">
        <v>0.099</v>
      </c>
      <c r="I279">
        <v>0</v>
      </c>
      <c r="J279">
        <v>0</v>
      </c>
      <c r="K279">
        <v>0.171</v>
      </c>
      <c r="L279">
        <v>0.149</v>
      </c>
      <c r="M279">
        <v>0.577</v>
      </c>
      <c r="N279">
        <v>1.38</v>
      </c>
      <c r="O279">
        <v>0.913</v>
      </c>
      <c r="P279">
        <v>1.182</v>
      </c>
      <c r="Q279">
        <v>0.779</v>
      </c>
      <c r="R279">
        <v>0.031</v>
      </c>
      <c r="S279">
        <v>0.038</v>
      </c>
      <c r="T279">
        <v>0.041</v>
      </c>
    </row>
    <row r="280" spans="3:20" ht="12.75">
      <c r="C280" t="s">
        <v>274</v>
      </c>
      <c r="D280">
        <v>0</v>
      </c>
      <c r="E280">
        <v>0</v>
      </c>
      <c r="F280">
        <v>0.171</v>
      </c>
      <c r="G280">
        <v>0.204</v>
      </c>
      <c r="H280">
        <v>0.099</v>
      </c>
      <c r="I280">
        <v>0.316</v>
      </c>
      <c r="J280">
        <v>0.237</v>
      </c>
      <c r="K280">
        <v>0.196</v>
      </c>
      <c r="L280">
        <v>0.121</v>
      </c>
      <c r="M280">
        <v>0.135</v>
      </c>
      <c r="N280">
        <v>0.066</v>
      </c>
      <c r="O280">
        <v>0.366</v>
      </c>
      <c r="P280">
        <v>0.486</v>
      </c>
      <c r="Q280">
        <v>0.448</v>
      </c>
      <c r="R280">
        <v>0.097</v>
      </c>
      <c r="S280">
        <v>0.118</v>
      </c>
      <c r="T280">
        <v>0.133</v>
      </c>
    </row>
    <row r="281" spans="3:20" ht="12.75">
      <c r="C281" t="s">
        <v>275</v>
      </c>
      <c r="D281">
        <v>2.222</v>
      </c>
      <c r="E281">
        <v>2.798</v>
      </c>
      <c r="F281">
        <v>4.102</v>
      </c>
      <c r="G281">
        <v>4.177</v>
      </c>
      <c r="H281">
        <v>2.073</v>
      </c>
      <c r="I281">
        <v>4.982</v>
      </c>
      <c r="J281">
        <v>4.076</v>
      </c>
      <c r="K281">
        <v>13.137</v>
      </c>
      <c r="L281">
        <v>6.451</v>
      </c>
      <c r="M281">
        <v>4.201</v>
      </c>
      <c r="N281">
        <v>4.327</v>
      </c>
      <c r="O281">
        <v>4.707</v>
      </c>
      <c r="P281">
        <v>3.649</v>
      </c>
      <c r="Q281">
        <v>3.71</v>
      </c>
      <c r="R281">
        <v>0.932</v>
      </c>
      <c r="S281">
        <v>2.345</v>
      </c>
      <c r="T281">
        <v>3.463</v>
      </c>
    </row>
    <row r="282" spans="1:20" ht="12.75">
      <c r="A282" t="s">
        <v>309</v>
      </c>
      <c r="B282" t="s">
        <v>301</v>
      </c>
      <c r="C282" t="s">
        <v>268</v>
      </c>
      <c r="D282">
        <v>205.23</v>
      </c>
      <c r="E282">
        <v>237.484</v>
      </c>
      <c r="F282">
        <v>304.856</v>
      </c>
      <c r="G282">
        <v>321.595</v>
      </c>
      <c r="H282">
        <v>438.061</v>
      </c>
      <c r="I282">
        <v>508.135</v>
      </c>
      <c r="J282">
        <v>406.75</v>
      </c>
      <c r="K282">
        <v>375.754</v>
      </c>
      <c r="L282">
        <v>403.627</v>
      </c>
      <c r="M282">
        <v>453.609</v>
      </c>
      <c r="N282">
        <v>498.164</v>
      </c>
      <c r="O282">
        <v>525.088</v>
      </c>
      <c r="P282">
        <v>512.894</v>
      </c>
      <c r="Q282">
        <v>340.453</v>
      </c>
      <c r="R282">
        <v>321.409</v>
      </c>
      <c r="S282">
        <v>295.541</v>
      </c>
      <c r="T282">
        <v>280.605</v>
      </c>
    </row>
    <row r="283" spans="3:20" ht="12.75">
      <c r="C283" t="s">
        <v>269</v>
      </c>
      <c r="D283">
        <v>976.457</v>
      </c>
      <c r="E283">
        <v>838.531</v>
      </c>
      <c r="F283">
        <v>422.24</v>
      </c>
      <c r="G283">
        <v>413.315</v>
      </c>
      <c r="H283">
        <v>497.057</v>
      </c>
      <c r="I283">
        <v>303.125</v>
      </c>
      <c r="J283">
        <v>338.585</v>
      </c>
      <c r="K283">
        <v>159.601</v>
      </c>
      <c r="L283">
        <v>170.054</v>
      </c>
      <c r="M283">
        <v>188.522</v>
      </c>
      <c r="N283">
        <v>191.792</v>
      </c>
      <c r="O283">
        <v>318.523</v>
      </c>
      <c r="P283">
        <v>376.571</v>
      </c>
      <c r="Q283">
        <v>361.381</v>
      </c>
      <c r="R283">
        <v>364.289</v>
      </c>
      <c r="S283">
        <v>299.004</v>
      </c>
      <c r="T283">
        <v>330.506</v>
      </c>
    </row>
    <row r="284" spans="3:20" ht="12.75">
      <c r="C284" t="s">
        <v>270</v>
      </c>
      <c r="D284">
        <v>123.156</v>
      </c>
      <c r="E284">
        <v>164.31</v>
      </c>
      <c r="F284">
        <v>137.073</v>
      </c>
      <c r="G284">
        <v>125.082</v>
      </c>
      <c r="H284">
        <v>226.306</v>
      </c>
      <c r="I284">
        <v>274.073</v>
      </c>
      <c r="J284">
        <v>202.094</v>
      </c>
      <c r="K284">
        <v>190.9</v>
      </c>
      <c r="L284">
        <v>234.435</v>
      </c>
      <c r="M284">
        <v>244.361</v>
      </c>
      <c r="N284">
        <v>194.812</v>
      </c>
      <c r="O284">
        <v>226.076</v>
      </c>
      <c r="P284">
        <v>219.469</v>
      </c>
      <c r="Q284">
        <v>210.849</v>
      </c>
      <c r="R284">
        <v>205.298</v>
      </c>
      <c r="S284">
        <v>203.822</v>
      </c>
      <c r="T284">
        <v>190.788</v>
      </c>
    </row>
    <row r="285" spans="3:20" ht="12.75">
      <c r="C285" t="s">
        <v>302</v>
      </c>
      <c r="D285">
        <v>960.923</v>
      </c>
      <c r="E285">
        <v>922.253</v>
      </c>
      <c r="F285">
        <v>589.275</v>
      </c>
      <c r="G285">
        <v>472.823</v>
      </c>
      <c r="H285">
        <v>433.974</v>
      </c>
      <c r="I285">
        <v>454.428</v>
      </c>
      <c r="J285">
        <v>273.771</v>
      </c>
      <c r="K285">
        <v>267.391</v>
      </c>
      <c r="L285">
        <v>227.346</v>
      </c>
      <c r="M285">
        <v>229.56</v>
      </c>
      <c r="N285">
        <v>252.425</v>
      </c>
      <c r="O285">
        <v>267.056</v>
      </c>
      <c r="P285">
        <v>257.606</v>
      </c>
      <c r="Q285">
        <v>322.127</v>
      </c>
      <c r="R285">
        <v>324.025</v>
      </c>
      <c r="S285">
        <v>362.797</v>
      </c>
      <c r="T285">
        <v>409.451</v>
      </c>
    </row>
    <row r="286" spans="3:20" ht="12.75">
      <c r="C286" t="s">
        <v>271</v>
      </c>
      <c r="D286">
        <v>607.679</v>
      </c>
      <c r="E286">
        <v>614.444</v>
      </c>
      <c r="F286">
        <v>233.805</v>
      </c>
      <c r="G286">
        <v>122.363</v>
      </c>
      <c r="H286">
        <v>97.505</v>
      </c>
      <c r="I286">
        <v>84.599</v>
      </c>
      <c r="J286">
        <v>38.516</v>
      </c>
      <c r="K286">
        <v>54.723</v>
      </c>
      <c r="L286">
        <v>19.161</v>
      </c>
      <c r="M286">
        <v>21.244</v>
      </c>
      <c r="N286">
        <v>32.149</v>
      </c>
      <c r="O286">
        <v>42.703</v>
      </c>
      <c r="P286">
        <v>43.689</v>
      </c>
      <c r="Q286">
        <v>112.984</v>
      </c>
      <c r="R286">
        <v>107.803</v>
      </c>
      <c r="S286">
        <v>138.104</v>
      </c>
      <c r="T286">
        <v>178.321</v>
      </c>
    </row>
    <row r="287" spans="3:20" ht="12.75">
      <c r="C287" t="s">
        <v>272</v>
      </c>
      <c r="D287">
        <v>353.244</v>
      </c>
      <c r="E287">
        <v>307.809</v>
      </c>
      <c r="F287">
        <v>355.469</v>
      </c>
      <c r="G287">
        <v>350.46</v>
      </c>
      <c r="H287">
        <v>336.47</v>
      </c>
      <c r="I287">
        <v>369.829</v>
      </c>
      <c r="J287">
        <v>235.255</v>
      </c>
      <c r="K287">
        <v>212.667</v>
      </c>
      <c r="L287">
        <v>208.184</v>
      </c>
      <c r="M287">
        <v>208.315</v>
      </c>
      <c r="N287">
        <v>220.276</v>
      </c>
      <c r="O287">
        <v>224.352</v>
      </c>
      <c r="P287">
        <v>213.917</v>
      </c>
      <c r="Q287">
        <v>209.142</v>
      </c>
      <c r="R287">
        <v>216.222</v>
      </c>
      <c r="S287">
        <v>224.693</v>
      </c>
      <c r="T287">
        <v>231.13</v>
      </c>
    </row>
    <row r="288" spans="3:20" ht="12.75">
      <c r="C288" t="s">
        <v>303</v>
      </c>
      <c r="D288" t="s">
        <v>0</v>
      </c>
      <c r="E288" t="s">
        <v>0</v>
      </c>
      <c r="F288" t="s">
        <v>0</v>
      </c>
      <c r="G288" t="s">
        <v>0</v>
      </c>
      <c r="H288" t="s">
        <v>0</v>
      </c>
      <c r="I288" t="s">
        <v>0</v>
      </c>
      <c r="J288" t="s">
        <v>0</v>
      </c>
      <c r="K288" t="s">
        <v>0</v>
      </c>
      <c r="L288" t="s">
        <v>0</v>
      </c>
      <c r="M288" t="s">
        <v>0</v>
      </c>
      <c r="N288" t="s">
        <v>0</v>
      </c>
      <c r="O288" t="s">
        <v>0</v>
      </c>
      <c r="P288" t="s">
        <v>0</v>
      </c>
      <c r="Q288" t="s">
        <v>0</v>
      </c>
      <c r="R288">
        <v>126.463</v>
      </c>
      <c r="S288">
        <v>136.809</v>
      </c>
      <c r="T288">
        <v>124.035</v>
      </c>
    </row>
    <row r="289" spans="3:20" ht="12.75">
      <c r="C289" t="s">
        <v>273</v>
      </c>
      <c r="D289">
        <v>61.08</v>
      </c>
      <c r="E289">
        <v>59.918</v>
      </c>
      <c r="F289">
        <v>42.802</v>
      </c>
      <c r="G289">
        <v>44.239</v>
      </c>
      <c r="H289">
        <v>118.737</v>
      </c>
      <c r="I289">
        <v>132.135</v>
      </c>
      <c r="J289">
        <v>119.086</v>
      </c>
      <c r="K289">
        <v>121.733</v>
      </c>
      <c r="L289">
        <v>121.002</v>
      </c>
      <c r="M289">
        <v>120.181</v>
      </c>
      <c r="N289">
        <v>114.45</v>
      </c>
      <c r="O289">
        <v>122.125</v>
      </c>
      <c r="P289">
        <v>128.578</v>
      </c>
      <c r="Q289">
        <v>142.344</v>
      </c>
      <c r="R289">
        <v>95.56</v>
      </c>
      <c r="S289">
        <v>97.114</v>
      </c>
      <c r="T289">
        <v>124.015</v>
      </c>
    </row>
    <row r="290" spans="3:20" ht="12.75">
      <c r="C290" t="s">
        <v>274</v>
      </c>
      <c r="D290">
        <v>502.187</v>
      </c>
      <c r="E290">
        <v>623.723</v>
      </c>
      <c r="F290">
        <v>830.57</v>
      </c>
      <c r="G290">
        <v>895.132</v>
      </c>
      <c r="H290">
        <v>785.681</v>
      </c>
      <c r="I290">
        <v>746.398</v>
      </c>
      <c r="J290">
        <v>776.502</v>
      </c>
      <c r="K290">
        <v>789.59</v>
      </c>
      <c r="L290">
        <v>783.207</v>
      </c>
      <c r="M290">
        <v>929.941</v>
      </c>
      <c r="N290">
        <v>844.009</v>
      </c>
      <c r="O290">
        <v>1082.131</v>
      </c>
      <c r="P290">
        <v>1031.127</v>
      </c>
      <c r="Q290">
        <v>1012.389</v>
      </c>
      <c r="R290">
        <v>1004.006</v>
      </c>
      <c r="S290">
        <v>1074.475</v>
      </c>
      <c r="T290">
        <v>1091.285</v>
      </c>
    </row>
    <row r="291" spans="3:20" ht="12.75">
      <c r="C291" t="s">
        <v>275</v>
      </c>
      <c r="D291">
        <v>2829.042</v>
      </c>
      <c r="E291">
        <v>2846.295</v>
      </c>
      <c r="F291">
        <v>2326.816</v>
      </c>
      <c r="G291">
        <v>2272.186</v>
      </c>
      <c r="H291">
        <v>2499.817</v>
      </c>
      <c r="I291">
        <v>2418.296</v>
      </c>
      <c r="J291">
        <v>2116.787</v>
      </c>
      <c r="K291">
        <v>1904.969</v>
      </c>
      <c r="L291">
        <v>1939.672</v>
      </c>
      <c r="M291">
        <v>2166.174</v>
      </c>
      <c r="N291">
        <v>2095.653</v>
      </c>
      <c r="O291">
        <v>2540.998</v>
      </c>
      <c r="P291">
        <v>2526.244</v>
      </c>
      <c r="Q291">
        <v>2389.543</v>
      </c>
      <c r="R291">
        <v>2441.049</v>
      </c>
      <c r="S291">
        <v>2469.561</v>
      </c>
      <c r="T291">
        <v>2550.685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X45"/>
  <sheetViews>
    <sheetView zoomScale="80" zoomScaleNormal="80" workbookViewId="0" topLeftCell="A1">
      <selection activeCell="H38" sqref="H38"/>
    </sheetView>
  </sheetViews>
  <sheetFormatPr defaultColWidth="9.140625" defaultRowHeight="12.75"/>
  <cols>
    <col min="2" max="2" width="10.57421875" style="0" customWidth="1"/>
    <col min="3" max="3" width="12.57421875" style="0" customWidth="1"/>
  </cols>
  <sheetData>
    <row r="2" ht="12.75">
      <c r="A2" t="s">
        <v>277</v>
      </c>
    </row>
    <row r="3" ht="12.75">
      <c r="A3" t="s">
        <v>278</v>
      </c>
    </row>
    <row r="4" spans="14:16" ht="12.75">
      <c r="N4" s="7"/>
      <c r="P4" s="7"/>
    </row>
    <row r="5" ht="12.75">
      <c r="A5" t="s">
        <v>279</v>
      </c>
    </row>
    <row r="7" spans="1:2" ht="12.75">
      <c r="A7" t="s">
        <v>280</v>
      </c>
      <c r="B7" t="s">
        <v>281</v>
      </c>
    </row>
    <row r="8" ht="12.75">
      <c r="B8" t="s">
        <v>282</v>
      </c>
    </row>
    <row r="11" spans="1:2" ht="12.75">
      <c r="A11" t="s">
        <v>283</v>
      </c>
      <c r="B11" t="s">
        <v>284</v>
      </c>
    </row>
    <row r="12" ht="12.75">
      <c r="B12" t="s">
        <v>285</v>
      </c>
    </row>
    <row r="13" spans="1:2" ht="12.75">
      <c r="A13" t="s">
        <v>286</v>
      </c>
      <c r="B13" t="s">
        <v>287</v>
      </c>
    </row>
    <row r="14" ht="12.75">
      <c r="B14" t="s">
        <v>288</v>
      </c>
    </row>
    <row r="16" ht="12.75">
      <c r="A16" t="s">
        <v>314</v>
      </c>
    </row>
    <row r="17" ht="12.75">
      <c r="A17" t="s">
        <v>315</v>
      </c>
    </row>
    <row r="19" ht="12.75">
      <c r="A19" t="s">
        <v>279</v>
      </c>
    </row>
    <row r="21" spans="1:2" ht="12.75">
      <c r="A21" t="s">
        <v>280</v>
      </c>
      <c r="B21" t="s">
        <v>316</v>
      </c>
    </row>
    <row r="22" ht="12.75">
      <c r="B22" t="s">
        <v>317</v>
      </c>
    </row>
    <row r="23" spans="1:2" ht="12.75">
      <c r="A23" t="s">
        <v>283</v>
      </c>
      <c r="B23" t="s">
        <v>318</v>
      </c>
    </row>
    <row r="24" ht="12.75">
      <c r="B24" t="s">
        <v>319</v>
      </c>
    </row>
    <row r="25" spans="1:2" ht="12.75">
      <c r="A25" t="s">
        <v>286</v>
      </c>
      <c r="B25" t="s">
        <v>287</v>
      </c>
    </row>
    <row r="26" ht="12.75">
      <c r="B26" t="s">
        <v>288</v>
      </c>
    </row>
    <row r="28" spans="3:23" ht="12.75">
      <c r="C28" t="s">
        <v>55</v>
      </c>
      <c r="D28" t="s">
        <v>320</v>
      </c>
      <c r="E28" t="s">
        <v>321</v>
      </c>
      <c r="F28" t="s">
        <v>322</v>
      </c>
      <c r="G28" t="s">
        <v>323</v>
      </c>
      <c r="H28" t="s">
        <v>324</v>
      </c>
      <c r="I28" t="s">
        <v>325</v>
      </c>
      <c r="J28" t="s">
        <v>326</v>
      </c>
      <c r="K28" t="s">
        <v>327</v>
      </c>
      <c r="L28" t="s">
        <v>328</v>
      </c>
      <c r="M28" t="s">
        <v>329</v>
      </c>
      <c r="N28" t="s">
        <v>330</v>
      </c>
      <c r="O28" t="s">
        <v>331</v>
      </c>
      <c r="P28" t="s">
        <v>332</v>
      </c>
      <c r="Q28" t="s">
        <v>333</v>
      </c>
      <c r="R28" t="s">
        <v>334</v>
      </c>
      <c r="S28" t="s">
        <v>335</v>
      </c>
      <c r="T28" t="s">
        <v>336</v>
      </c>
      <c r="U28" t="s">
        <v>337</v>
      </c>
      <c r="V28" t="s">
        <v>338</v>
      </c>
      <c r="W28" t="s">
        <v>339</v>
      </c>
    </row>
    <row r="30" ht="12.75">
      <c r="A30" t="s">
        <v>56</v>
      </c>
    </row>
    <row r="31" spans="1:24" ht="12.75">
      <c r="A31" t="s">
        <v>340</v>
      </c>
      <c r="B31" t="s">
        <v>341</v>
      </c>
      <c r="D31" t="s">
        <v>276</v>
      </c>
      <c r="E31" t="s">
        <v>276</v>
      </c>
      <c r="F31" t="s">
        <v>276</v>
      </c>
      <c r="G31" t="s">
        <v>276</v>
      </c>
      <c r="H31" t="s">
        <v>276</v>
      </c>
      <c r="I31">
        <v>7972658.8</v>
      </c>
      <c r="J31">
        <v>8118386.2</v>
      </c>
      <c r="K31">
        <v>8335677.2</v>
      </c>
      <c r="L31">
        <v>8578959.6</v>
      </c>
      <c r="M31">
        <v>8833552.4</v>
      </c>
      <c r="N31">
        <v>9175442.9</v>
      </c>
      <c r="O31">
        <v>9357053.1</v>
      </c>
      <c r="P31">
        <v>9472154.6</v>
      </c>
      <c r="Q31">
        <v>9597952.9</v>
      </c>
      <c r="R31">
        <v>9838457.9</v>
      </c>
      <c r="S31">
        <v>10028032.6</v>
      </c>
      <c r="T31">
        <v>10338721.5</v>
      </c>
      <c r="U31">
        <v>10640550.6</v>
      </c>
      <c r="V31">
        <v>10849228.6</v>
      </c>
      <c r="W31">
        <v>11042151.7</v>
      </c>
      <c r="X31" t="s">
        <v>342</v>
      </c>
    </row>
    <row r="32" spans="1:24" ht="12.75">
      <c r="A32" t="s">
        <v>343</v>
      </c>
      <c r="B32" t="s">
        <v>344</v>
      </c>
      <c r="D32" t="s">
        <v>276</v>
      </c>
      <c r="E32" t="s">
        <v>276</v>
      </c>
      <c r="F32" t="s">
        <v>276</v>
      </c>
      <c r="G32" t="s">
        <v>276</v>
      </c>
      <c r="H32" t="s">
        <v>276</v>
      </c>
      <c r="I32">
        <v>7917652.6</v>
      </c>
      <c r="J32">
        <v>8062999.9</v>
      </c>
      <c r="K32">
        <v>8282193.7</v>
      </c>
      <c r="L32">
        <v>8526392.5</v>
      </c>
      <c r="M32">
        <v>8781128.8</v>
      </c>
      <c r="N32">
        <v>9121392.2</v>
      </c>
      <c r="O32">
        <v>9300127.2</v>
      </c>
      <c r="P32">
        <v>9412328.5</v>
      </c>
      <c r="Q32">
        <v>9534943.8</v>
      </c>
      <c r="R32">
        <v>9770187.9</v>
      </c>
      <c r="S32">
        <v>9956372.8</v>
      </c>
      <c r="T32">
        <v>10260752.2</v>
      </c>
      <c r="U32">
        <v>10556851.2</v>
      </c>
      <c r="V32">
        <v>10758481.8</v>
      </c>
      <c r="W32">
        <v>10945070.9</v>
      </c>
      <c r="X32" t="s">
        <v>342</v>
      </c>
    </row>
    <row r="33" spans="1:24" ht="12.75">
      <c r="A33" t="s">
        <v>345</v>
      </c>
      <c r="B33" t="s">
        <v>346</v>
      </c>
      <c r="D33" t="s">
        <v>276</v>
      </c>
      <c r="E33" t="s">
        <v>276</v>
      </c>
      <c r="F33" t="s">
        <v>276</v>
      </c>
      <c r="G33" t="s">
        <v>276</v>
      </c>
      <c r="H33" t="s">
        <v>276</v>
      </c>
      <c r="I33">
        <v>7603985.4</v>
      </c>
      <c r="J33">
        <v>7735822.3</v>
      </c>
      <c r="K33">
        <v>7939604.4</v>
      </c>
      <c r="L33">
        <v>8170593.3</v>
      </c>
      <c r="M33">
        <v>8413197.4</v>
      </c>
      <c r="N33">
        <v>8737757.4</v>
      </c>
      <c r="O33">
        <v>8906916.2</v>
      </c>
      <c r="P33">
        <v>9008334</v>
      </c>
      <c r="Q33">
        <v>9113305.7</v>
      </c>
      <c r="R33">
        <v>9326463.5</v>
      </c>
      <c r="S33">
        <v>9490610.4</v>
      </c>
      <c r="T33">
        <v>9764302.3</v>
      </c>
      <c r="U33">
        <v>10027806.7</v>
      </c>
      <c r="V33">
        <v>10202108.3</v>
      </c>
      <c r="W33">
        <v>10358333.8</v>
      </c>
      <c r="X33" t="s">
        <v>342</v>
      </c>
    </row>
    <row r="35" spans="9:23" ht="12.75">
      <c r="I35" s="5">
        <f aca="true" t="shared" si="0" ref="I35:S35">I31/$T31</f>
        <v>0.7711455231674439</v>
      </c>
      <c r="J35" s="5">
        <f t="shared" si="0"/>
        <v>0.7852408249898211</v>
      </c>
      <c r="K35" s="5">
        <f t="shared" si="0"/>
        <v>0.8062580271651577</v>
      </c>
      <c r="L35" s="5">
        <f t="shared" si="0"/>
        <v>0.8297892152332375</v>
      </c>
      <c r="M35" s="5">
        <f t="shared" si="0"/>
        <v>0.8544143876977439</v>
      </c>
      <c r="N35" s="5">
        <f t="shared" si="0"/>
        <v>0.8874833218014433</v>
      </c>
      <c r="O35" s="5">
        <f t="shared" si="0"/>
        <v>0.9050493428998934</v>
      </c>
      <c r="P35" s="5">
        <f t="shared" si="0"/>
        <v>0.9161823925714606</v>
      </c>
      <c r="Q35" s="5">
        <f t="shared" si="0"/>
        <v>0.9283500769413318</v>
      </c>
      <c r="R35" s="5">
        <f t="shared" si="0"/>
        <v>0.951612624442974</v>
      </c>
      <c r="S35" s="5">
        <f t="shared" si="0"/>
        <v>0.9699490019147918</v>
      </c>
      <c r="T35" s="5">
        <f>T31/$T31</f>
        <v>1</v>
      </c>
      <c r="U35" s="5">
        <f>U31/$T31</f>
        <v>1.0291940449309906</v>
      </c>
      <c r="V35" s="5">
        <f>V31/$T31</f>
        <v>1.0493781653756704</v>
      </c>
      <c r="W35" s="5">
        <f>W31/$T31</f>
        <v>1.068038412679943</v>
      </c>
    </row>
    <row r="36" spans="9:23" ht="12.75">
      <c r="I36" s="5">
        <f aca="true" t="shared" si="1" ref="I36:S36">I32/$T32</f>
        <v>0.7716444609197365</v>
      </c>
      <c r="J36" s="5">
        <f t="shared" si="1"/>
        <v>0.7858098259112037</v>
      </c>
      <c r="K36" s="5">
        <f t="shared" si="1"/>
        <v>0.8071721778838008</v>
      </c>
      <c r="L36" s="5">
        <f t="shared" si="1"/>
        <v>0.830971485696731</v>
      </c>
      <c r="M36" s="5">
        <f t="shared" si="1"/>
        <v>0.8557977650020631</v>
      </c>
      <c r="N36" s="5">
        <f t="shared" si="1"/>
        <v>0.8889594078687525</v>
      </c>
      <c r="O36" s="5">
        <f t="shared" si="1"/>
        <v>0.9063786960959841</v>
      </c>
      <c r="P36" s="5">
        <f t="shared" si="1"/>
        <v>0.9173136936295958</v>
      </c>
      <c r="Q36" s="5">
        <f t="shared" si="1"/>
        <v>0.929263626500989</v>
      </c>
      <c r="R36" s="5">
        <f t="shared" si="1"/>
        <v>0.9521902205181411</v>
      </c>
      <c r="S36" s="5">
        <f t="shared" si="1"/>
        <v>0.9703355666263923</v>
      </c>
      <c r="T36" s="5">
        <f aca="true" t="shared" si="2" ref="T36:W37">T32/$T32</f>
        <v>1</v>
      </c>
      <c r="U36" s="5">
        <f t="shared" si="2"/>
        <v>1.0288574360074694</v>
      </c>
      <c r="V36" s="5">
        <f t="shared" si="2"/>
        <v>1.0485081006049441</v>
      </c>
      <c r="W36" s="5">
        <f t="shared" si="2"/>
        <v>1.066692839536657</v>
      </c>
    </row>
    <row r="37" spans="9:23" ht="12.75">
      <c r="I37" s="5">
        <f aca="true" t="shared" si="3" ref="I37:S37">I33/$T33</f>
        <v>0.778753582834075</v>
      </c>
      <c r="J37" s="5">
        <f t="shared" si="3"/>
        <v>0.7922555101556</v>
      </c>
      <c r="K37" s="5">
        <f t="shared" si="3"/>
        <v>0.8131256239373088</v>
      </c>
      <c r="L37" s="5">
        <f t="shared" si="3"/>
        <v>0.8367820914352476</v>
      </c>
      <c r="M37" s="5">
        <f t="shared" si="3"/>
        <v>0.8616281165321971</v>
      </c>
      <c r="N37" s="5">
        <f t="shared" si="3"/>
        <v>0.8948675626316895</v>
      </c>
      <c r="O37" s="5">
        <f t="shared" si="3"/>
        <v>0.9121917702199775</v>
      </c>
      <c r="P37" s="5">
        <f t="shared" si="3"/>
        <v>0.922578359746195</v>
      </c>
      <c r="Q37" s="5">
        <f t="shared" si="3"/>
        <v>0.9333289179299579</v>
      </c>
      <c r="R37" s="5">
        <f t="shared" si="3"/>
        <v>0.9551592334456912</v>
      </c>
      <c r="S37" s="5">
        <f t="shared" si="3"/>
        <v>0.9719701529519421</v>
      </c>
      <c r="T37" s="5">
        <f t="shared" si="2"/>
        <v>1</v>
      </c>
      <c r="U37" s="5">
        <f t="shared" si="2"/>
        <v>1.026986505733236</v>
      </c>
      <c r="V37" s="5">
        <f t="shared" si="2"/>
        <v>1.044837407379327</v>
      </c>
      <c r="W37" s="5">
        <f t="shared" si="2"/>
        <v>1.060837065644721</v>
      </c>
    </row>
    <row r="40" spans="1:14" ht="13.5" thickBot="1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5"/>
    </row>
    <row r="41" spans="1:15" ht="13.5" thickTop="1">
      <c r="A41" s="152"/>
      <c r="B41" s="15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53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</row>
    <row r="44" spans="1:15" ht="12.75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54"/>
    </row>
    <row r="45" spans="1:15" ht="12.75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"/>
    </row>
  </sheetData>
  <mergeCells count="4">
    <mergeCell ref="A40:N40"/>
    <mergeCell ref="A43:O43"/>
    <mergeCell ref="A44:N44"/>
    <mergeCell ref="A45:N45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0"/>
  <sheetViews>
    <sheetView workbookViewId="0" topLeftCell="A1">
      <selection activeCell="E31" sqref="E31"/>
    </sheetView>
  </sheetViews>
  <sheetFormatPr defaultColWidth="9.140625" defaultRowHeight="12.75"/>
  <cols>
    <col min="1" max="1" width="26.28125" style="0" customWidth="1"/>
    <col min="5" max="5" width="50.57421875" style="0" customWidth="1"/>
    <col min="6" max="6" width="18.7109375" style="0" customWidth="1"/>
  </cols>
  <sheetData>
    <row r="1" ht="12.75">
      <c r="A1" s="156" t="s">
        <v>389</v>
      </c>
    </row>
    <row r="2" ht="12.75">
      <c r="A2" s="156" t="s">
        <v>388</v>
      </c>
    </row>
    <row r="3" ht="12.75">
      <c r="F3" s="6" t="s">
        <v>405</v>
      </c>
    </row>
    <row r="4" spans="1:7" ht="12.75">
      <c r="A4" s="6" t="s">
        <v>350</v>
      </c>
      <c r="E4" s="6" t="s">
        <v>401</v>
      </c>
      <c r="F4" s="6" t="s">
        <v>400</v>
      </c>
      <c r="G4" s="6" t="s">
        <v>402</v>
      </c>
    </row>
    <row r="5" spans="1:7" ht="12.75">
      <c r="A5" t="s">
        <v>351</v>
      </c>
      <c r="B5">
        <v>51</v>
      </c>
      <c r="E5" t="s">
        <v>13</v>
      </c>
      <c r="F5" s="2">
        <f>SUM(B24,B37,B49,B60,B73,B106,B126,B147,B167,B205)</f>
        <v>272.8</v>
      </c>
      <c r="G5" s="2">
        <f>F5/7</f>
        <v>38.971428571428575</v>
      </c>
    </row>
    <row r="6" spans="1:7" ht="12.75">
      <c r="A6" t="s">
        <v>352</v>
      </c>
      <c r="B6">
        <v>27.8</v>
      </c>
      <c r="E6" t="s">
        <v>391</v>
      </c>
      <c r="F6" s="2">
        <f>SUM(B38,B61,B74,,B148,B168)</f>
        <v>313.2</v>
      </c>
      <c r="G6" s="2">
        <f aca="true" t="shared" si="0" ref="G6:G15">F6/7</f>
        <v>44.74285714285714</v>
      </c>
    </row>
    <row r="7" spans="1:7" ht="12.75">
      <c r="A7" t="s">
        <v>353</v>
      </c>
      <c r="B7">
        <v>35.6</v>
      </c>
      <c r="E7" t="s">
        <v>390</v>
      </c>
      <c r="F7" s="2">
        <f>SUM(B5,B39,B50,B62,B75,B89,B107,B149,B159,B169)</f>
        <v>658.5</v>
      </c>
      <c r="G7" s="2">
        <f t="shared" si="0"/>
        <v>94.07142857142857</v>
      </c>
    </row>
    <row r="8" spans="1:7" ht="12.75">
      <c r="A8" t="s">
        <v>360</v>
      </c>
      <c r="B8">
        <v>3.1</v>
      </c>
      <c r="E8" t="s">
        <v>392</v>
      </c>
      <c r="F8" s="2">
        <f>SUM(B40,B51,B63,B76,B150,B170)</f>
        <v>362</v>
      </c>
      <c r="G8" s="2">
        <f t="shared" si="0"/>
        <v>51.714285714285715</v>
      </c>
    </row>
    <row r="9" spans="1:7" ht="12.75">
      <c r="A9" t="s">
        <v>359</v>
      </c>
      <c r="B9">
        <v>125.6</v>
      </c>
      <c r="E9" t="s">
        <v>393</v>
      </c>
      <c r="F9" s="2">
        <f>SUM(B41,B52,B64,B77,B151,B171)</f>
        <v>171.5</v>
      </c>
      <c r="G9" s="2">
        <f t="shared" si="0"/>
        <v>24.5</v>
      </c>
    </row>
    <row r="10" spans="5:7" ht="12.75">
      <c r="E10" t="s">
        <v>394</v>
      </c>
      <c r="F10" s="2">
        <f>SUM(B65,B78)</f>
        <v>0</v>
      </c>
      <c r="G10" s="2">
        <f t="shared" si="0"/>
        <v>0</v>
      </c>
    </row>
    <row r="11" spans="1:7" ht="12.75">
      <c r="A11" s="6" t="s">
        <v>16</v>
      </c>
      <c r="E11" t="s">
        <v>395</v>
      </c>
      <c r="F11" s="2">
        <f>SUM(B6,B16,B25,B32,B42,B53,B66,B79,B90,B100,B112,B119,B127,B133,B140,B152,B160,B172,B191,B198,B206)</f>
        <v>791.0099999999999</v>
      </c>
      <c r="G11" s="2">
        <f t="shared" si="0"/>
        <v>113.00142857142855</v>
      </c>
    </row>
    <row r="12" spans="1:7" ht="12.75">
      <c r="A12" t="s">
        <v>353</v>
      </c>
      <c r="B12">
        <v>11.9</v>
      </c>
      <c r="E12" t="s">
        <v>396</v>
      </c>
      <c r="F12" s="2">
        <f>SUM(B7,B12,B17,B26,B43,B54,B67,B80,B91,B97,B113,B120,B128,B134,B141,B153,B161,B173,B179,B185,B192,B199,B207)</f>
        <v>1079.3000000000002</v>
      </c>
      <c r="G12" s="2">
        <f t="shared" si="0"/>
        <v>154.1857142857143</v>
      </c>
    </row>
    <row r="13" spans="1:7" ht="12.75">
      <c r="A13" t="s">
        <v>354</v>
      </c>
      <c r="B13">
        <v>14</v>
      </c>
      <c r="E13" t="s">
        <v>397</v>
      </c>
      <c r="F13" s="2">
        <f>SUM(B18,B27,B33,B44,B55,B68,B81,B92,B101,B108,B114,B121,B129,B135,B142,B154,B174,B180,B186,B193,B200,B208)</f>
        <v>1773.1000000000001</v>
      </c>
      <c r="G13" s="2">
        <f t="shared" si="0"/>
        <v>253.3</v>
      </c>
    </row>
    <row r="14" spans="5:7" ht="12.75">
      <c r="E14" t="s">
        <v>398</v>
      </c>
      <c r="F14" s="2">
        <f>SUM(B8,B19,B28,B45,B56,B69,B82,B93,B102,B115,B122,B136,B143,B155,B163,B175,B181,B187,B194,B201,B209)</f>
        <v>1129.6000000000001</v>
      </c>
      <c r="G14" s="2">
        <f t="shared" si="0"/>
        <v>161.3714285714286</v>
      </c>
    </row>
    <row r="15" spans="1:7" ht="12.75">
      <c r="A15" s="6" t="s">
        <v>355</v>
      </c>
      <c r="E15" t="s">
        <v>399</v>
      </c>
      <c r="F15" s="2">
        <f>SUM(B9,B13,B20,B29,B34,B46,B57,B70,B83,B86,B94,B103,B109,B116,B123,B130,B137,B144,B156,B164,B176,B182,B188,B195,B202,B210)</f>
        <v>4191.499999999998</v>
      </c>
      <c r="G15" s="2">
        <f t="shared" si="0"/>
        <v>598.785714285714</v>
      </c>
    </row>
    <row r="16" spans="1:2" ht="12.75">
      <c r="A16" t="s">
        <v>352</v>
      </c>
      <c r="B16">
        <v>68.3</v>
      </c>
    </row>
    <row r="17" spans="1:7" ht="12.75">
      <c r="A17" t="s">
        <v>353</v>
      </c>
      <c r="B17">
        <v>109.1</v>
      </c>
      <c r="E17" s="6" t="s">
        <v>2</v>
      </c>
      <c r="F17" s="2">
        <f>SUM(F5:F16)</f>
        <v>10742.509999999998</v>
      </c>
      <c r="G17" s="2">
        <f>SUM(G5:G16)</f>
        <v>1534.6442857142854</v>
      </c>
    </row>
    <row r="18" spans="1:9" ht="12.75">
      <c r="A18" t="s">
        <v>356</v>
      </c>
      <c r="B18">
        <v>285.9</v>
      </c>
      <c r="I18" t="s">
        <v>406</v>
      </c>
    </row>
    <row r="19" spans="1:7" ht="12.75">
      <c r="A19" t="s">
        <v>357</v>
      </c>
      <c r="B19">
        <v>104.6</v>
      </c>
      <c r="E19" s="6" t="s">
        <v>403</v>
      </c>
      <c r="F19" s="6" t="s">
        <v>404</v>
      </c>
      <c r="G19" s="6" t="s">
        <v>402</v>
      </c>
    </row>
    <row r="20" spans="1:10" ht="12.75">
      <c r="A20" t="s">
        <v>358</v>
      </c>
      <c r="B20">
        <v>622.1</v>
      </c>
      <c r="E20" t="s">
        <v>13</v>
      </c>
      <c r="F20" s="2">
        <f>SUM(F5:F6)</f>
        <v>586</v>
      </c>
      <c r="G20" s="2">
        <f>SUM(G5:G6)</f>
        <v>83.71428571428572</v>
      </c>
      <c r="I20" s="2">
        <f>F20/GDP!$V$37</f>
        <v>560.8528139031812</v>
      </c>
      <c r="J20" s="2">
        <f>G20/GDP!$V$37</f>
        <v>80.12183055759732</v>
      </c>
    </row>
    <row r="21" spans="5:10" ht="12.75">
      <c r="E21" t="s">
        <v>390</v>
      </c>
      <c r="F21" s="2">
        <f>SUM(F7:F8)</f>
        <v>1020.5</v>
      </c>
      <c r="G21" s="2">
        <f>SUM(G7:G8)</f>
        <v>145.78571428571428</v>
      </c>
      <c r="I21" s="2">
        <f>F21/GDP!$V$37</f>
        <v>976.7069907648403</v>
      </c>
      <c r="J21" s="2">
        <f>G21/GDP!$V$37</f>
        <v>139.5295701092629</v>
      </c>
    </row>
    <row r="22" spans="1:10" ht="12.75">
      <c r="A22" s="6" t="s">
        <v>17</v>
      </c>
      <c r="E22" t="s">
        <v>393</v>
      </c>
      <c r="F22" s="2">
        <f>SUM(F9:F10)</f>
        <v>171.5</v>
      </c>
      <c r="G22" s="2">
        <f>SUM(G9:G10)</f>
        <v>24.5</v>
      </c>
      <c r="I22" s="2">
        <f>F22/GDP!$V$37</f>
        <v>164.14037130442932</v>
      </c>
      <c r="J22" s="2">
        <f>G22/GDP!$V$37</f>
        <v>23.44862447206133</v>
      </c>
    </row>
    <row r="23" spans="1:10" ht="12.75">
      <c r="A23" s="6" t="s">
        <v>20</v>
      </c>
      <c r="E23" t="s">
        <v>395</v>
      </c>
      <c r="F23" s="2">
        <f>F11</f>
        <v>791.0099999999999</v>
      </c>
      <c r="G23" s="2">
        <f>G11</f>
        <v>113.00142857142855</v>
      </c>
      <c r="I23" s="2">
        <f>F23/GDP!$V$37</f>
        <v>757.0651609651114</v>
      </c>
      <c r="J23" s="2">
        <f>G23/GDP!$V$37</f>
        <v>108.15216585215877</v>
      </c>
    </row>
    <row r="24" spans="1:10" ht="12.75">
      <c r="A24" t="s">
        <v>361</v>
      </c>
      <c r="B24">
        <v>0.9</v>
      </c>
      <c r="E24" t="s">
        <v>396</v>
      </c>
      <c r="F24" s="2">
        <f aca="true" t="shared" si="1" ref="F24:G27">F12</f>
        <v>1079.3000000000002</v>
      </c>
      <c r="G24" s="2">
        <f t="shared" si="1"/>
        <v>154.1857142857143</v>
      </c>
      <c r="I24" s="2">
        <f>F24/GDP!$V$37</f>
        <v>1032.9836894977877</v>
      </c>
      <c r="J24" s="2">
        <f>G24/GDP!$V$37</f>
        <v>147.56909849968395</v>
      </c>
    </row>
    <row r="25" spans="1:10" ht="12.75">
      <c r="A25" t="s">
        <v>352</v>
      </c>
      <c r="B25">
        <v>25.7</v>
      </c>
      <c r="E25" t="s">
        <v>397</v>
      </c>
      <c r="F25" s="2">
        <f t="shared" si="1"/>
        <v>1773.1000000000001</v>
      </c>
      <c r="G25" s="2">
        <f t="shared" si="1"/>
        <v>253.3</v>
      </c>
      <c r="I25" s="2">
        <f>F25/GDP!$V$37</f>
        <v>1697.0104510780386</v>
      </c>
      <c r="J25" s="2">
        <f>G25/GDP!$V$37</f>
        <v>242.4300644397198</v>
      </c>
    </row>
    <row r="26" spans="1:10" ht="12.75">
      <c r="A26" t="s">
        <v>353</v>
      </c>
      <c r="B26">
        <v>47.6</v>
      </c>
      <c r="E26" t="s">
        <v>398</v>
      </c>
      <c r="F26" s="2">
        <f t="shared" si="1"/>
        <v>1129.6000000000001</v>
      </c>
      <c r="G26" s="2">
        <f t="shared" si="1"/>
        <v>161.3714285714286</v>
      </c>
      <c r="I26" s="2">
        <f>F26/GDP!$V$37</f>
        <v>1081.1251511689993</v>
      </c>
      <c r="J26" s="2">
        <f>G26/GDP!$V$37</f>
        <v>154.4464501669999</v>
      </c>
    </row>
    <row r="27" spans="1:10" ht="12.75">
      <c r="A27" t="s">
        <v>356</v>
      </c>
      <c r="B27">
        <v>80.7</v>
      </c>
      <c r="E27" t="s">
        <v>399</v>
      </c>
      <c r="F27" s="2">
        <f t="shared" si="1"/>
        <v>4191.499999999998</v>
      </c>
      <c r="G27" s="2">
        <f t="shared" si="1"/>
        <v>598.785714285714</v>
      </c>
      <c r="I27" s="2">
        <f>F27/GDP!$V$37</f>
        <v>4011.6289581487767</v>
      </c>
      <c r="J27" s="2">
        <f>G27/GDP!$V$37</f>
        <v>573.0898511641109</v>
      </c>
    </row>
    <row r="28" spans="1:10" ht="12.75">
      <c r="A28" t="s">
        <v>362</v>
      </c>
      <c r="B28">
        <v>72.2</v>
      </c>
      <c r="E28" s="6" t="s">
        <v>2</v>
      </c>
      <c r="F28" s="163">
        <f>SUM(F20:F27)</f>
        <v>10742.509999999998</v>
      </c>
      <c r="G28" s="163">
        <f>SUM(G20:G27)</f>
        <v>1534.6442857142854</v>
      </c>
      <c r="I28" s="2">
        <f>F28/GDP!$V$37</f>
        <v>10281.513586831165</v>
      </c>
      <c r="J28" s="2">
        <f>G28/GDP!$V$37</f>
        <v>1468.7876552615949</v>
      </c>
    </row>
    <row r="29" spans="1:2" ht="12.75">
      <c r="A29" t="s">
        <v>363</v>
      </c>
      <c r="B29">
        <v>252.1</v>
      </c>
    </row>
    <row r="31" spans="1:6" ht="12.75">
      <c r="A31" s="6" t="s">
        <v>364</v>
      </c>
      <c r="F31" s="2"/>
    </row>
    <row r="32" spans="1:2" ht="12.75">
      <c r="A32" t="s">
        <v>352</v>
      </c>
      <c r="B32">
        <v>6.8</v>
      </c>
    </row>
    <row r="33" spans="1:2" ht="12.75">
      <c r="A33" t="s">
        <v>356</v>
      </c>
      <c r="B33">
        <v>3.4</v>
      </c>
    </row>
    <row r="34" spans="1:2" ht="12.75">
      <c r="A34" t="s">
        <v>365</v>
      </c>
      <c r="B34">
        <v>63.4</v>
      </c>
    </row>
    <row r="36" ht="12.75">
      <c r="A36" s="6" t="s">
        <v>21</v>
      </c>
    </row>
    <row r="37" spans="1:2" ht="12.75">
      <c r="A37" t="s">
        <v>366</v>
      </c>
      <c r="B37">
        <v>51.9</v>
      </c>
    </row>
    <row r="38" spans="1:2" ht="12.75">
      <c r="A38" t="s">
        <v>367</v>
      </c>
      <c r="B38">
        <v>58.7</v>
      </c>
    </row>
    <row r="39" spans="1:2" ht="12.75">
      <c r="A39" t="s">
        <v>368</v>
      </c>
      <c r="B39">
        <v>81.3</v>
      </c>
    </row>
    <row r="40" spans="1:2" ht="12.75">
      <c r="A40" t="s">
        <v>369</v>
      </c>
      <c r="B40">
        <v>60.2</v>
      </c>
    </row>
    <row r="41" spans="1:2" ht="12.75">
      <c r="A41" t="s">
        <v>370</v>
      </c>
      <c r="B41">
        <v>9</v>
      </c>
    </row>
    <row r="42" spans="1:2" ht="12.75">
      <c r="A42" t="s">
        <v>352</v>
      </c>
      <c r="B42">
        <v>81.8</v>
      </c>
    </row>
    <row r="43" spans="1:2" ht="12.75">
      <c r="A43" t="s">
        <v>353</v>
      </c>
      <c r="B43">
        <v>35.3</v>
      </c>
    </row>
    <row r="44" spans="1:2" ht="12.75">
      <c r="A44" t="s">
        <v>356</v>
      </c>
      <c r="B44">
        <v>27.3</v>
      </c>
    </row>
    <row r="45" spans="1:2" ht="12.75">
      <c r="A45" t="s">
        <v>362</v>
      </c>
      <c r="B45">
        <v>148.4</v>
      </c>
    </row>
    <row r="46" spans="1:2" ht="12.75">
      <c r="A46" t="s">
        <v>371</v>
      </c>
      <c r="B46">
        <v>71.2</v>
      </c>
    </row>
    <row r="48" ht="12.75">
      <c r="A48" s="6" t="s">
        <v>27</v>
      </c>
    </row>
    <row r="49" spans="1:2" ht="12.75">
      <c r="A49" t="s">
        <v>366</v>
      </c>
      <c r="B49">
        <v>78.7</v>
      </c>
    </row>
    <row r="50" spans="1:2" ht="12.75">
      <c r="A50" t="s">
        <v>368</v>
      </c>
      <c r="B50">
        <v>9.8</v>
      </c>
    </row>
    <row r="51" spans="1:2" ht="12.75">
      <c r="A51" t="s">
        <v>372</v>
      </c>
      <c r="B51">
        <v>55</v>
      </c>
    </row>
    <row r="52" spans="1:2" ht="12.75">
      <c r="A52" t="s">
        <v>370</v>
      </c>
      <c r="B52">
        <v>2.2</v>
      </c>
    </row>
    <row r="53" spans="1:2" ht="12.75">
      <c r="A53" t="s">
        <v>352</v>
      </c>
      <c r="B53">
        <v>3.4</v>
      </c>
    </row>
    <row r="54" spans="1:2" ht="12.75">
      <c r="A54" t="s">
        <v>353</v>
      </c>
      <c r="B54">
        <v>107.4</v>
      </c>
    </row>
    <row r="55" spans="1:2" ht="12.75">
      <c r="A55" t="s">
        <v>356</v>
      </c>
      <c r="B55">
        <v>46.9</v>
      </c>
    </row>
    <row r="56" spans="1:2" ht="12.75">
      <c r="A56" t="s">
        <v>362</v>
      </c>
      <c r="B56">
        <v>10</v>
      </c>
    </row>
    <row r="57" spans="1:2" ht="12.75">
      <c r="A57" t="s">
        <v>373</v>
      </c>
      <c r="B57">
        <v>147.6</v>
      </c>
    </row>
    <row r="59" ht="12.75">
      <c r="A59" s="6" t="s">
        <v>374</v>
      </c>
    </row>
    <row r="60" spans="1:2" ht="12.75">
      <c r="A60" t="s">
        <v>366</v>
      </c>
      <c r="B60">
        <v>0.9</v>
      </c>
    </row>
    <row r="61" spans="1:2" ht="12.75">
      <c r="A61" t="s">
        <v>367</v>
      </c>
      <c r="B61">
        <v>0</v>
      </c>
    </row>
    <row r="62" spans="1:2" ht="12.75">
      <c r="A62" t="s">
        <v>368</v>
      </c>
      <c r="B62">
        <v>0.3</v>
      </c>
    </row>
    <row r="63" spans="1:2" ht="12.75">
      <c r="A63" t="s">
        <v>369</v>
      </c>
      <c r="B63">
        <v>0</v>
      </c>
    </row>
    <row r="64" spans="1:2" ht="12.75">
      <c r="A64" t="s">
        <v>370</v>
      </c>
      <c r="B64">
        <v>0.3</v>
      </c>
    </row>
    <row r="65" spans="1:2" ht="12.75">
      <c r="A65" t="s">
        <v>375</v>
      </c>
      <c r="B65">
        <v>0</v>
      </c>
    </row>
    <row r="66" spans="1:2" ht="12.75">
      <c r="A66" t="s">
        <v>352</v>
      </c>
      <c r="B66">
        <v>50.3</v>
      </c>
    </row>
    <row r="67" spans="1:2" ht="12.75">
      <c r="A67" t="s">
        <v>353</v>
      </c>
      <c r="B67">
        <v>48.5</v>
      </c>
    </row>
    <row r="68" spans="1:2" ht="12.75">
      <c r="A68" t="s">
        <v>356</v>
      </c>
      <c r="B68">
        <v>78.7</v>
      </c>
    </row>
    <row r="69" spans="1:2" ht="12.75">
      <c r="A69" t="s">
        <v>376</v>
      </c>
      <c r="B69">
        <v>48.3</v>
      </c>
    </row>
    <row r="70" spans="1:2" ht="12.75">
      <c r="A70" t="s">
        <v>377</v>
      </c>
      <c r="B70">
        <v>106.7</v>
      </c>
    </row>
    <row r="72" ht="12.75">
      <c r="A72" s="6" t="s">
        <v>19</v>
      </c>
    </row>
    <row r="73" spans="1:2" ht="12.75">
      <c r="A73" t="s">
        <v>366</v>
      </c>
      <c r="B73">
        <v>0</v>
      </c>
    </row>
    <row r="74" spans="1:2" ht="12.75">
      <c r="A74" t="s">
        <v>367</v>
      </c>
      <c r="B74">
        <v>0</v>
      </c>
    </row>
    <row r="75" spans="1:2" ht="12.75">
      <c r="A75" t="s">
        <v>368</v>
      </c>
      <c r="B75">
        <v>0</v>
      </c>
    </row>
    <row r="76" spans="1:2" ht="12.75">
      <c r="A76" t="s">
        <v>369</v>
      </c>
      <c r="B76">
        <v>0</v>
      </c>
    </row>
    <row r="77" spans="1:2" ht="12.75">
      <c r="A77" t="s">
        <v>370</v>
      </c>
      <c r="B77">
        <v>0</v>
      </c>
    </row>
    <row r="78" spans="1:2" ht="12.75">
      <c r="A78" t="s">
        <v>375</v>
      </c>
      <c r="B78">
        <v>0</v>
      </c>
    </row>
    <row r="79" spans="1:2" ht="12.75">
      <c r="A79" t="s">
        <v>352</v>
      </c>
      <c r="B79">
        <v>37.5</v>
      </c>
    </row>
    <row r="80" spans="1:2" ht="12.75">
      <c r="A80" t="s">
        <v>353</v>
      </c>
      <c r="B80">
        <v>107.1</v>
      </c>
    </row>
    <row r="81" spans="1:2" ht="12.75">
      <c r="A81" t="s">
        <v>356</v>
      </c>
      <c r="B81">
        <v>162.2</v>
      </c>
    </row>
    <row r="82" spans="1:2" ht="12.75">
      <c r="A82" t="s">
        <v>376</v>
      </c>
      <c r="B82">
        <v>58.7</v>
      </c>
    </row>
    <row r="83" spans="1:2" ht="12.75">
      <c r="A83" t="s">
        <v>377</v>
      </c>
      <c r="B83">
        <v>192.1</v>
      </c>
    </row>
    <row r="85" ht="12.75">
      <c r="A85" s="6" t="s">
        <v>22</v>
      </c>
    </row>
    <row r="86" spans="1:2" ht="12.75">
      <c r="A86" t="s">
        <v>377</v>
      </c>
      <c r="B86">
        <v>38</v>
      </c>
    </row>
    <row r="88" ht="12.75">
      <c r="A88" s="6" t="s">
        <v>23</v>
      </c>
    </row>
    <row r="89" spans="1:2" ht="12.75">
      <c r="A89" t="s">
        <v>368</v>
      </c>
      <c r="B89">
        <v>32</v>
      </c>
    </row>
    <row r="90" spans="1:2" ht="12.75">
      <c r="A90" t="s">
        <v>352</v>
      </c>
      <c r="B90">
        <v>75.4</v>
      </c>
    </row>
    <row r="91" spans="1:2" ht="12.75">
      <c r="A91" t="s">
        <v>353</v>
      </c>
      <c r="B91">
        <v>340.2</v>
      </c>
    </row>
    <row r="92" spans="1:2" ht="12.75">
      <c r="A92" t="s">
        <v>356</v>
      </c>
      <c r="B92">
        <v>385.9</v>
      </c>
    </row>
    <row r="93" spans="1:2" ht="12.75">
      <c r="A93" t="s">
        <v>376</v>
      </c>
      <c r="B93">
        <v>256.2</v>
      </c>
    </row>
    <row r="94" spans="1:2" ht="12.75">
      <c r="A94" t="s">
        <v>377</v>
      </c>
      <c r="B94">
        <v>793.8</v>
      </c>
    </row>
    <row r="96" ht="12.75">
      <c r="A96" s="6" t="s">
        <v>378</v>
      </c>
    </row>
    <row r="97" spans="1:2" ht="12.75">
      <c r="A97" t="s">
        <v>353</v>
      </c>
      <c r="B97">
        <v>6</v>
      </c>
    </row>
    <row r="99" ht="12.75">
      <c r="A99" s="6" t="s">
        <v>379</v>
      </c>
    </row>
    <row r="100" spans="1:2" ht="12.75">
      <c r="A100" t="s">
        <v>352</v>
      </c>
      <c r="B100">
        <v>10</v>
      </c>
    </row>
    <row r="101" spans="1:2" ht="12.75">
      <c r="A101" t="s">
        <v>356</v>
      </c>
      <c r="B101">
        <v>24.7</v>
      </c>
    </row>
    <row r="102" spans="1:2" ht="12.75">
      <c r="A102" t="s">
        <v>376</v>
      </c>
      <c r="B102">
        <v>32.5</v>
      </c>
    </row>
    <row r="103" spans="1:2" ht="12.75">
      <c r="A103" t="s">
        <v>377</v>
      </c>
      <c r="B103">
        <v>60.2</v>
      </c>
    </row>
    <row r="105" ht="12.75">
      <c r="A105" s="6" t="s">
        <v>380</v>
      </c>
    </row>
    <row r="106" spans="1:2" ht="12.75">
      <c r="A106" t="s">
        <v>366</v>
      </c>
      <c r="B106">
        <v>44</v>
      </c>
    </row>
    <row r="107" spans="1:2" ht="12.75">
      <c r="A107" t="s">
        <v>368</v>
      </c>
      <c r="B107">
        <v>26.7</v>
      </c>
    </row>
    <row r="108" spans="1:2" ht="12.75">
      <c r="A108" t="s">
        <v>356</v>
      </c>
      <c r="B108">
        <v>36.8</v>
      </c>
    </row>
    <row r="109" spans="1:2" ht="12.75">
      <c r="A109" t="s">
        <v>371</v>
      </c>
      <c r="B109">
        <v>330</v>
      </c>
    </row>
    <row r="111" ht="12.75">
      <c r="A111" s="6" t="s">
        <v>24</v>
      </c>
    </row>
    <row r="112" spans="1:2" ht="12.75">
      <c r="A112" t="s">
        <v>352</v>
      </c>
      <c r="B112">
        <v>0.3</v>
      </c>
    </row>
    <row r="113" spans="1:2" ht="12.75">
      <c r="A113" t="s">
        <v>353</v>
      </c>
      <c r="B113">
        <v>0.5</v>
      </c>
    </row>
    <row r="114" spans="1:2" ht="12.75">
      <c r="A114" t="s">
        <v>356</v>
      </c>
      <c r="B114">
        <v>0.5</v>
      </c>
    </row>
    <row r="115" spans="1:2" ht="12.75">
      <c r="A115" t="s">
        <v>362</v>
      </c>
      <c r="B115">
        <v>0.5</v>
      </c>
    </row>
    <row r="116" spans="1:2" ht="12.75">
      <c r="A116" t="s">
        <v>363</v>
      </c>
      <c r="B116">
        <v>0.5</v>
      </c>
    </row>
    <row r="118" ht="12.75">
      <c r="A118" s="6" t="s">
        <v>52</v>
      </c>
    </row>
    <row r="119" spans="1:2" ht="12.75">
      <c r="A119" t="s">
        <v>352</v>
      </c>
      <c r="B119">
        <v>25</v>
      </c>
    </row>
    <row r="120" spans="1:2" ht="12.75">
      <c r="A120" t="s">
        <v>353</v>
      </c>
      <c r="B120">
        <v>28.7</v>
      </c>
    </row>
    <row r="121" spans="1:2" ht="12.75">
      <c r="A121" t="s">
        <v>356</v>
      </c>
      <c r="B121">
        <v>113.7</v>
      </c>
    </row>
    <row r="122" spans="1:2" ht="12.75">
      <c r="A122" t="s">
        <v>362</v>
      </c>
      <c r="B122">
        <v>35.5</v>
      </c>
    </row>
    <row r="123" spans="1:2" ht="12.75">
      <c r="A123" t="s">
        <v>363</v>
      </c>
      <c r="B123">
        <v>156.2</v>
      </c>
    </row>
    <row r="125" ht="12.75">
      <c r="A125" s="6" t="s">
        <v>381</v>
      </c>
    </row>
    <row r="126" spans="1:2" ht="12.75">
      <c r="A126" t="s">
        <v>366</v>
      </c>
      <c r="B126">
        <v>0.9</v>
      </c>
    </row>
    <row r="127" spans="1:2" ht="12.75">
      <c r="A127" t="s">
        <v>352</v>
      </c>
      <c r="B127">
        <v>8.4</v>
      </c>
    </row>
    <row r="128" spans="1:2" ht="12.75">
      <c r="A128" t="s">
        <v>353</v>
      </c>
      <c r="B128">
        <v>8.4</v>
      </c>
    </row>
    <row r="129" spans="1:2" ht="12.75">
      <c r="A129" t="s">
        <v>356</v>
      </c>
      <c r="B129">
        <v>1.7</v>
      </c>
    </row>
    <row r="130" spans="1:2" ht="12.75">
      <c r="A130" t="s">
        <v>377</v>
      </c>
      <c r="B130">
        <v>15.6</v>
      </c>
    </row>
    <row r="132" ht="12.75">
      <c r="A132" s="6" t="s">
        <v>25</v>
      </c>
    </row>
    <row r="133" spans="1:2" ht="12.75">
      <c r="A133" t="s">
        <v>352</v>
      </c>
      <c r="B133">
        <v>5</v>
      </c>
    </row>
    <row r="134" spans="1:2" ht="12.75">
      <c r="A134" t="s">
        <v>353</v>
      </c>
      <c r="B134">
        <v>3.7</v>
      </c>
    </row>
    <row r="135" spans="1:2" ht="12.75">
      <c r="A135" t="s">
        <v>356</v>
      </c>
      <c r="B135">
        <v>7</v>
      </c>
    </row>
    <row r="136" spans="1:2" ht="12.75">
      <c r="A136" t="s">
        <v>362</v>
      </c>
      <c r="B136">
        <v>5.4</v>
      </c>
    </row>
    <row r="137" spans="1:2" ht="12.75">
      <c r="A137" t="s">
        <v>377</v>
      </c>
      <c r="B137">
        <v>28.2</v>
      </c>
    </row>
    <row r="139" ht="12.75">
      <c r="A139" s="6" t="s">
        <v>15</v>
      </c>
    </row>
    <row r="140" spans="1:2" ht="12.75">
      <c r="A140" t="s">
        <v>352</v>
      </c>
      <c r="B140">
        <v>0.01</v>
      </c>
    </row>
    <row r="141" spans="1:2" ht="12.75">
      <c r="A141" t="s">
        <v>353</v>
      </c>
      <c r="B141">
        <v>6.6</v>
      </c>
    </row>
    <row r="142" spans="1:2" ht="12.75">
      <c r="A142" t="s">
        <v>356</v>
      </c>
      <c r="B142">
        <v>17.2</v>
      </c>
    </row>
    <row r="143" spans="1:2" ht="12.75">
      <c r="A143" t="s">
        <v>362</v>
      </c>
      <c r="B143">
        <v>0.3</v>
      </c>
    </row>
    <row r="144" spans="1:2" ht="12.75">
      <c r="A144" t="s">
        <v>377</v>
      </c>
      <c r="B144">
        <v>6</v>
      </c>
    </row>
    <row r="146" ht="12.75">
      <c r="A146" s="6" t="s">
        <v>382</v>
      </c>
    </row>
    <row r="147" spans="1:2" ht="12.75">
      <c r="A147" t="s">
        <v>366</v>
      </c>
      <c r="B147">
        <v>58.1</v>
      </c>
    </row>
    <row r="148" spans="1:2" ht="12.75">
      <c r="A148" t="s">
        <v>367</v>
      </c>
      <c r="B148">
        <v>206.6</v>
      </c>
    </row>
    <row r="149" spans="1:2" ht="12.75">
      <c r="A149" t="s">
        <v>368</v>
      </c>
      <c r="B149">
        <v>418.2</v>
      </c>
    </row>
    <row r="150" spans="1:2" ht="12.75">
      <c r="A150" t="s">
        <v>369</v>
      </c>
      <c r="B150">
        <v>198.9</v>
      </c>
    </row>
    <row r="151" spans="1:2" ht="12.75">
      <c r="A151" t="s">
        <v>370</v>
      </c>
      <c r="B151">
        <v>153</v>
      </c>
    </row>
    <row r="152" spans="1:2" ht="12.75">
      <c r="A152" t="s">
        <v>352</v>
      </c>
      <c r="B152">
        <v>227.7</v>
      </c>
    </row>
    <row r="153" spans="1:2" ht="12.75">
      <c r="A153" t="s">
        <v>353</v>
      </c>
      <c r="B153">
        <v>59.3</v>
      </c>
    </row>
    <row r="154" spans="1:2" ht="12.75">
      <c r="A154" t="s">
        <v>356</v>
      </c>
      <c r="B154">
        <v>339.3</v>
      </c>
    </row>
    <row r="155" spans="1:2" ht="12.75">
      <c r="A155" t="s">
        <v>362</v>
      </c>
      <c r="B155">
        <v>149.4</v>
      </c>
    </row>
    <row r="156" spans="1:2" ht="12.75">
      <c r="A156" t="s">
        <v>377</v>
      </c>
      <c r="B156">
        <v>409.2</v>
      </c>
    </row>
    <row r="158" ht="12.75">
      <c r="A158" s="6" t="s">
        <v>26</v>
      </c>
    </row>
    <row r="159" spans="1:2" ht="12.75">
      <c r="A159" t="s">
        <v>368</v>
      </c>
      <c r="B159">
        <v>18.1</v>
      </c>
    </row>
    <row r="160" spans="1:2" ht="12.75">
      <c r="A160" t="s">
        <v>352</v>
      </c>
      <c r="B160">
        <v>33.5</v>
      </c>
    </row>
    <row r="161" spans="1:2" ht="12.75">
      <c r="A161" t="s">
        <v>353</v>
      </c>
      <c r="B161">
        <v>20</v>
      </c>
    </row>
    <row r="162" spans="1:2" ht="12.75">
      <c r="A162" t="s">
        <v>356</v>
      </c>
      <c r="B162">
        <v>23.7</v>
      </c>
    </row>
    <row r="163" spans="1:2" ht="12.75">
      <c r="A163" t="s">
        <v>362</v>
      </c>
      <c r="B163">
        <v>27.5</v>
      </c>
    </row>
    <row r="164" spans="1:2" ht="12.75">
      <c r="A164" t="s">
        <v>377</v>
      </c>
      <c r="B164">
        <v>146.6</v>
      </c>
    </row>
    <row r="166" ht="12.75">
      <c r="A166" s="6" t="s">
        <v>383</v>
      </c>
    </row>
    <row r="167" spans="1:2" ht="12.75">
      <c r="A167" t="s">
        <v>366</v>
      </c>
      <c r="B167">
        <v>35.1</v>
      </c>
    </row>
    <row r="168" spans="1:2" ht="12.75">
      <c r="A168" t="s">
        <v>367</v>
      </c>
      <c r="B168">
        <v>47.9</v>
      </c>
    </row>
    <row r="169" spans="1:2" ht="12.75">
      <c r="A169" t="s">
        <v>368</v>
      </c>
      <c r="B169">
        <v>21.1</v>
      </c>
    </row>
    <row r="170" spans="1:2" ht="12.75">
      <c r="A170" t="s">
        <v>369</v>
      </c>
      <c r="B170">
        <v>47.9</v>
      </c>
    </row>
    <row r="171" spans="1:2" ht="12.75">
      <c r="A171" t="s">
        <v>370</v>
      </c>
      <c r="B171">
        <v>7</v>
      </c>
    </row>
    <row r="172" spans="1:2" ht="12.75">
      <c r="A172" t="s">
        <v>352</v>
      </c>
      <c r="B172">
        <v>57.5</v>
      </c>
    </row>
    <row r="173" spans="1:2" ht="12.75">
      <c r="A173" t="s">
        <v>353</v>
      </c>
      <c r="B173">
        <v>19.2</v>
      </c>
    </row>
    <row r="174" spans="1:2" ht="12.75">
      <c r="A174" t="s">
        <v>356</v>
      </c>
      <c r="B174">
        <v>47.9</v>
      </c>
    </row>
    <row r="175" spans="1:2" ht="12.75">
      <c r="A175" t="s">
        <v>362</v>
      </c>
      <c r="B175">
        <v>67</v>
      </c>
    </row>
    <row r="176" spans="1:2" ht="12.75">
      <c r="A176" t="s">
        <v>377</v>
      </c>
      <c r="B176">
        <v>253.2</v>
      </c>
    </row>
    <row r="178" ht="12.75">
      <c r="A178" s="6" t="s">
        <v>384</v>
      </c>
    </row>
    <row r="179" spans="1:2" ht="12.75">
      <c r="A179" t="s">
        <v>353</v>
      </c>
      <c r="B179">
        <v>27.1</v>
      </c>
    </row>
    <row r="180" spans="1:2" ht="12.75">
      <c r="A180" t="s">
        <v>356</v>
      </c>
      <c r="B180">
        <v>21.3</v>
      </c>
    </row>
    <row r="181" spans="1:2" ht="12.75">
      <c r="A181" t="s">
        <v>362</v>
      </c>
      <c r="B181">
        <v>5.8</v>
      </c>
    </row>
    <row r="182" spans="1:2" ht="12.75">
      <c r="A182" t="s">
        <v>377</v>
      </c>
      <c r="B182">
        <v>105.7</v>
      </c>
    </row>
    <row r="184" ht="12.75">
      <c r="A184" s="6" t="s">
        <v>385</v>
      </c>
    </row>
    <row r="185" spans="1:2" ht="12.75">
      <c r="A185" t="s">
        <v>353</v>
      </c>
      <c r="B185">
        <v>24.5</v>
      </c>
    </row>
    <row r="186" spans="1:2" ht="12.75">
      <c r="A186" t="s">
        <v>356</v>
      </c>
      <c r="B186">
        <v>24.5</v>
      </c>
    </row>
    <row r="187" spans="1:2" ht="12.75">
      <c r="A187" t="s">
        <v>362</v>
      </c>
      <c r="B187">
        <v>41.2</v>
      </c>
    </row>
    <row r="188" spans="1:2" ht="12.75">
      <c r="A188" t="s">
        <v>386</v>
      </c>
      <c r="B188">
        <v>78.6</v>
      </c>
    </row>
    <row r="190" ht="12.75">
      <c r="A190" s="6" t="s">
        <v>18</v>
      </c>
    </row>
    <row r="191" spans="1:2" ht="12.75">
      <c r="A191" t="s">
        <v>352</v>
      </c>
      <c r="B191">
        <v>0.8</v>
      </c>
    </row>
    <row r="192" spans="1:2" ht="12.75">
      <c r="A192" t="s">
        <v>353</v>
      </c>
      <c r="B192">
        <v>0.8</v>
      </c>
    </row>
    <row r="193" spans="1:2" ht="12.75">
      <c r="A193" t="s">
        <v>356</v>
      </c>
      <c r="B193">
        <v>13.2</v>
      </c>
    </row>
    <row r="194" spans="1:2" ht="12.75">
      <c r="A194" t="s">
        <v>362</v>
      </c>
      <c r="B194">
        <v>5.9</v>
      </c>
    </row>
    <row r="195" spans="1:2" ht="12.75">
      <c r="A195" t="s">
        <v>386</v>
      </c>
      <c r="B195">
        <v>24.2</v>
      </c>
    </row>
    <row r="197" ht="12.75">
      <c r="A197" s="6" t="s">
        <v>28</v>
      </c>
    </row>
    <row r="198" spans="1:2" ht="12.75">
      <c r="A198" t="s">
        <v>352</v>
      </c>
      <c r="B198">
        <v>12.4</v>
      </c>
    </row>
    <row r="199" spans="1:2" ht="12.75">
      <c r="A199" t="s">
        <v>353</v>
      </c>
      <c r="B199">
        <v>10.8</v>
      </c>
    </row>
    <row r="200" spans="1:2" ht="12.75">
      <c r="A200" t="s">
        <v>356</v>
      </c>
      <c r="B200">
        <v>17.7</v>
      </c>
    </row>
    <row r="201" spans="1:2" ht="12.75">
      <c r="A201" t="s">
        <v>362</v>
      </c>
      <c r="B201">
        <v>11.4</v>
      </c>
    </row>
    <row r="202" spans="1:2" ht="12.75">
      <c r="A202" t="s">
        <v>386</v>
      </c>
      <c r="B202">
        <v>9.2</v>
      </c>
    </row>
    <row r="204" ht="12.75">
      <c r="A204" s="6" t="s">
        <v>29</v>
      </c>
    </row>
    <row r="205" spans="1:2" ht="12.75">
      <c r="A205" t="s">
        <v>366</v>
      </c>
      <c r="B205">
        <v>2.3</v>
      </c>
    </row>
    <row r="206" spans="1:2" ht="12.75">
      <c r="A206" t="s">
        <v>352</v>
      </c>
      <c r="B206">
        <v>33.4</v>
      </c>
    </row>
    <row r="207" spans="1:2" ht="12.75">
      <c r="A207" t="s">
        <v>353</v>
      </c>
      <c r="B207">
        <v>21</v>
      </c>
    </row>
    <row r="208" spans="1:2" ht="12.75">
      <c r="A208" t="s">
        <v>356</v>
      </c>
      <c r="B208">
        <v>36.6</v>
      </c>
    </row>
    <row r="209" spans="1:2" ht="12.75">
      <c r="A209" t="s">
        <v>362</v>
      </c>
      <c r="B209">
        <v>45.7</v>
      </c>
    </row>
    <row r="210" spans="1:2" ht="12.75">
      <c r="A210" t="s">
        <v>387</v>
      </c>
      <c r="B210">
        <v>141.5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Smith</dc:creator>
  <cp:keywords/>
  <dc:description/>
  <cp:lastModifiedBy>jmg</cp:lastModifiedBy>
  <cp:lastPrinted>2006-09-29T09:42:34Z</cp:lastPrinted>
  <dcterms:created xsi:type="dcterms:W3CDTF">2003-05-20T10:13:54Z</dcterms:created>
  <dcterms:modified xsi:type="dcterms:W3CDTF">2008-11-13T15:11:46Z</dcterms:modified>
  <cp:category/>
  <cp:version/>
  <cp:contentType/>
  <cp:contentStatus/>
</cp:coreProperties>
</file>