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7665" windowHeight="5055" tabRatio="802" firstSheet="5" activeTab="6"/>
  </bookViews>
  <sheets>
    <sheet name="readme" sheetId="1" r:id="rId1"/>
    <sheet name="data_factsheet" sheetId="2" r:id="rId2"/>
    <sheet name="Chart_indices_pkm" sheetId="3" r:id="rId3"/>
    <sheet name="data_indices_pkm" sheetId="4" r:id="rId4"/>
    <sheet name="Chart_change_rail_bus" sheetId="5" r:id="rId5"/>
    <sheet name="data_change_rail_bus" sheetId="6" r:id="rId6"/>
    <sheet name="Chart_modal_split_ECMT" sheetId="7" r:id="rId7"/>
    <sheet name="modal_split_ECMT" sheetId="8" r:id="rId8"/>
    <sheet name="Car ownership" sheetId="9" r:id="rId9"/>
    <sheet name="Energy consumption" sheetId="10" r:id="rId10"/>
    <sheet name="all_modes" sheetId="11" r:id="rId11"/>
    <sheet name="manip_passenger_cars" sheetId="12" r:id="rId12"/>
    <sheet name="basedata_passenger_cars" sheetId="13" r:id="rId13"/>
    <sheet name="manip_rail" sheetId="14" r:id="rId14"/>
    <sheet name="basedata_rail" sheetId="15" r:id="rId15"/>
    <sheet name="manip_buses" sheetId="16" r:id="rId16"/>
    <sheet name="basedata_buses" sheetId="17" r:id="rId17"/>
    <sheet name="manip_air" sheetId="18" r:id="rId18"/>
    <sheet name="basedata_air" sheetId="19" r:id="rId19"/>
    <sheet name="manip_EU-15" sheetId="20" r:id="rId20"/>
    <sheet name="basedata_EU-15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">'[2]1'!$A$65536</definedName>
    <definedName name="_xlnm.Print_Area" localSheetId="18">'basedata_air'!$A$1:$N$15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litn1">#REF!</definedName>
    <definedName name="Statistical_Publications_on_Transport">#REF!</definedName>
  </definedNames>
  <calcPr fullCalcOnLoad="1"/>
</workbook>
</file>

<file path=xl/comments6.xml><?xml version="1.0" encoding="utf-8"?>
<comments xmlns="http://schemas.openxmlformats.org/spreadsheetml/2006/main">
  <authors>
    <author>EdB</author>
  </authors>
  <commentList>
    <comment ref="B4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AC10 '93-98</t>
        </r>
      </text>
    </comment>
    <comment ref="B5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AC6: Slovenie, Slovakije, Poland. Lithianie, Latvia, Czech</t>
        </r>
      </text>
    </comment>
    <comment ref="B6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AC10 '93-'98</t>
        </r>
      </text>
    </comment>
    <comment ref="B7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AC-10</t>
        </r>
      </text>
    </comment>
    <comment ref="B15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AC-10</t>
        </r>
      </text>
    </comment>
  </commentList>
</comments>
</file>

<file path=xl/sharedStrings.xml><?xml version="1.0" encoding="utf-8"?>
<sst xmlns="http://schemas.openxmlformats.org/spreadsheetml/2006/main" count="433" uniqueCount="125">
  <si>
    <t>Hungary</t>
  </si>
  <si>
    <t>Rail</t>
  </si>
  <si>
    <t>Bus/coach</t>
  </si>
  <si>
    <t>Passenger-km by cars</t>
  </si>
  <si>
    <t>Passenger-km by rail</t>
  </si>
  <si>
    <t>Passenger-km by buses and coaches</t>
  </si>
  <si>
    <t>Remarks:</t>
  </si>
  <si>
    <t>Files:</t>
  </si>
  <si>
    <t>Sources:</t>
  </si>
  <si>
    <t>Book2_unece_sceia.xls</t>
  </si>
  <si>
    <t>UNECE</t>
  </si>
  <si>
    <t>Passenger transport demand</t>
  </si>
  <si>
    <t>Note: AC6 include CZ, LAT,LIT,POL,SVK and SLO</t>
  </si>
  <si>
    <t>Bulgaria</t>
  </si>
  <si>
    <t>Estonia</t>
  </si>
  <si>
    <t>Latvia</t>
  </si>
  <si>
    <t>Lithuania</t>
  </si>
  <si>
    <t>Poland</t>
  </si>
  <si>
    <t>Romania</t>
  </si>
  <si>
    <t>Slovenia</t>
  </si>
  <si>
    <t>Czech Republic</t>
  </si>
  <si>
    <t>Slovak Republic</t>
  </si>
  <si>
    <t>Increase 1991-1998</t>
  </si>
  <si>
    <t>Cyprus</t>
  </si>
  <si>
    <t>Malta</t>
  </si>
  <si>
    <t>Turkey</t>
  </si>
  <si>
    <t>Passenger-km bus (AC-6)</t>
  </si>
  <si>
    <t>Private cars</t>
  </si>
  <si>
    <t>(1 000 million passenger-km)</t>
  </si>
  <si>
    <t>(%)</t>
  </si>
  <si>
    <t>Indexed Passenger-km by rail and bus and car ownership (1993=100)</t>
  </si>
  <si>
    <t>(million passenger-km)</t>
  </si>
  <si>
    <t>AC-13</t>
  </si>
  <si>
    <t>Source</t>
  </si>
  <si>
    <t>Note</t>
  </si>
  <si>
    <t>AC-6 include Czech Republic, Latvia, Lithuania, Poland, Slovak Republic and Slovenia</t>
  </si>
  <si>
    <t>Data Czech Republic 1991/1992 calculated by fitting a straight line between known values</t>
  </si>
  <si>
    <t>Compiled from UNECE</t>
  </si>
  <si>
    <t>Cars per capita</t>
  </si>
  <si>
    <t>Passenger-km by buses</t>
  </si>
  <si>
    <t>Change in passenger-km by rail and bus and car ownership between 1990 and 1999</t>
  </si>
  <si>
    <t>Change in passenger-km by rail and bus and car ownership between 1993 and 1999 - selected countries only</t>
  </si>
  <si>
    <t>Passenger-km by air - National and international</t>
  </si>
  <si>
    <t>Latvia (1998) and Lithuania (1997 and 1998) are estimates</t>
  </si>
  <si>
    <t>Data used in fact sheet</t>
  </si>
  <si>
    <t>AC-6 includes Czech republic, Latvia, Lithuania, Poland, Slovak Republic and Slovenia</t>
  </si>
  <si>
    <t>Passenger-km by car, rail and bus/coach</t>
  </si>
  <si>
    <t>Share cars</t>
  </si>
  <si>
    <t>All modes</t>
  </si>
  <si>
    <t>Cars</t>
  </si>
  <si>
    <t>Bus / coach</t>
  </si>
  <si>
    <t>Cars Czech Republic 1997: unknown meaning of astrix</t>
  </si>
  <si>
    <t>Passenger-km by mode (EU-15)</t>
  </si>
  <si>
    <t>Shares of the different modes</t>
  </si>
  <si>
    <t>Data entered manually from the pocketbook publication</t>
  </si>
  <si>
    <t>Ordered by share of cars</t>
  </si>
  <si>
    <t xml:space="preserve">ECMT, 2000. Trends in the transport sector 1970-1998. European Conference of Ministers of Transport (ECMT). Paris, France. </t>
  </si>
  <si>
    <t>UNECE, 2001. Annual Bulletin of Transport Statistics for Europe and North America. United Nations Economic Commission for Europe (UNECE). Data received by e-mail, July 2001.</t>
  </si>
  <si>
    <t>Copied from data sheet TERM 2002 12 EU - Passenger transport SI.xls</t>
  </si>
  <si>
    <t>Eurostat, 2002</t>
  </si>
  <si>
    <t>Eurostat, 2002. Transport and Environment: Statistics for the Transport and Environment Reporting Mechanism (TERM) for the European Union, data 1980-2000. Unpublished electronic update, January 2002.</t>
  </si>
  <si>
    <t>Share rail</t>
  </si>
  <si>
    <t>Share bus/coach</t>
  </si>
  <si>
    <t>Slovakia</t>
  </si>
  <si>
    <t>Source: UNSD</t>
  </si>
  <si>
    <t>AC-6</t>
  </si>
  <si>
    <t>EU15</t>
  </si>
  <si>
    <t>source: TERM 12 EU Passenger transport</t>
  </si>
  <si>
    <t>UK</t>
  </si>
  <si>
    <t>Austria</t>
  </si>
  <si>
    <t>Note: Austria and UK have respectively the lowest and highest share of car transport in EU15</t>
  </si>
  <si>
    <t>total</t>
  </si>
  <si>
    <t>%car</t>
  </si>
  <si>
    <t>%rail</t>
  </si>
  <si>
    <t>%bus/coach</t>
  </si>
  <si>
    <t>ECMT, 2003. ECMT Pocketbook for cars, rail and bus/coach data</t>
  </si>
  <si>
    <t>Passenger transport selected countries in 2000</t>
  </si>
  <si>
    <t>Worldbank GDP numbers in $ since this is more complete</t>
  </si>
  <si>
    <t>Energy consumption is from TERM 2002 1 Energy consumption</t>
  </si>
  <si>
    <t>ENERGY consumption in AC-13</t>
  </si>
  <si>
    <t>Source: TERM 2002 01 Energy consumption AC</t>
  </si>
  <si>
    <t>private cars</t>
  </si>
  <si>
    <t>rail</t>
  </si>
  <si>
    <t>Number of Passengers Cars</t>
  </si>
  <si>
    <t>Car ownership (AC-12)</t>
  </si>
  <si>
    <t>Change in passenger-km by rail and bus and car ownership between 1993 and 1999</t>
  </si>
  <si>
    <t>-</t>
  </si>
  <si>
    <t>Car ownership</t>
  </si>
  <si>
    <t>Of which international:</t>
  </si>
  <si>
    <t>Total passenger Transport by Air (1000 million pkm.)</t>
  </si>
  <si>
    <t xml:space="preserve">Lithuania </t>
  </si>
  <si>
    <t>Energy consumptionby road</t>
  </si>
  <si>
    <t>Energy consumption by road</t>
  </si>
  <si>
    <t>increase air traffic</t>
  </si>
  <si>
    <t>pkm private car</t>
  </si>
  <si>
    <t>car ownership</t>
  </si>
  <si>
    <t>93/2000</t>
  </si>
  <si>
    <t>96/99</t>
  </si>
  <si>
    <t>90/99</t>
  </si>
  <si>
    <t>91-99</t>
  </si>
  <si>
    <t>91/99</t>
  </si>
  <si>
    <t>93/99</t>
  </si>
  <si>
    <t>per capita</t>
  </si>
  <si>
    <t>1993-1999</t>
  </si>
  <si>
    <t>Baltic states 93/99</t>
  </si>
  <si>
    <t>Source: UNECE</t>
  </si>
  <si>
    <t>Total AC</t>
  </si>
  <si>
    <t>Passenger-km by bus/coach</t>
  </si>
  <si>
    <t>AC-4</t>
  </si>
  <si>
    <t>EU-15</t>
  </si>
  <si>
    <t>United Kingdom</t>
  </si>
  <si>
    <t>change in passenger kilometres by mode between 1993 and 1999</t>
  </si>
  <si>
    <t>air traffic</t>
  </si>
  <si>
    <t>Energy consumption road</t>
  </si>
  <si>
    <t>AC-11/6/12/13/13</t>
  </si>
  <si>
    <t xml:space="preserve">Passenger-km by air </t>
  </si>
  <si>
    <t>air</t>
  </si>
  <si>
    <t>Air</t>
  </si>
  <si>
    <t>( million passenger-km)</t>
  </si>
  <si>
    <t>UNSD</t>
  </si>
  <si>
    <t>AC-10</t>
  </si>
  <si>
    <t xml:space="preserve">Passenger-km rail </t>
  </si>
  <si>
    <t>Passenger-km air (dom. + int.)</t>
  </si>
  <si>
    <t>AC10</t>
  </si>
  <si>
    <t>93-99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</si>
</sst>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&quot;zł&quot;_-;\-* #,##0\ &quot;zł&quot;_-;_-* &quot;-&quot;\ &quot;zł&quot;_-;_-@_-"/>
    <numFmt numFmtId="165" formatCode="_-* #,##0\ _z_ł_-;\-* #,##0\ _z_ł_-;_-* &quot;-&quot;\ _z_ł_-;_-@_-"/>
    <numFmt numFmtId="166" formatCode="_-* #,##0.00\ &quot;zł&quot;_-;\-* #,##0.00\ &quot;zł&quot;_-;_-* &quot;-&quot;??\ &quot;zł&quot;_-;_-@_-"/>
    <numFmt numFmtId="167" formatCode="_-* #,##0.00\ _z_ł_-;\-* #,##0.00\ _z_ł_-;_-* &quot;-&quot;??\ _z_ł_-;_-@_-"/>
    <numFmt numFmtId="168" formatCode="0.0"/>
    <numFmt numFmtId="169" formatCode="#\ ##0\ "/>
    <numFmt numFmtId="170" formatCode="#\ ##0.0\ \ "/>
    <numFmt numFmtId="171" formatCode="0.0%"/>
    <numFmt numFmtId="172" formatCode="#\ ###\ ##0"/>
    <numFmt numFmtId="173" formatCode="#,##0.0"/>
    <numFmt numFmtId="174" formatCode="#,##0;\-#,###;\-"/>
    <numFmt numFmtId="175" formatCode="#,##0.00;\-#,##0.00;\-"/>
    <numFmt numFmtId="176" formatCode="#,##0.0;\-#,###.0;\-"/>
    <numFmt numFmtId="177" formatCode="0\ %"/>
    <numFmt numFmtId="178" formatCode="#\ ##0"/>
    <numFmt numFmtId="179" formatCode="0.000"/>
  </numFmts>
  <fonts count="22">
    <font>
      <sz val="10"/>
      <name val="Arial CE"/>
      <family val="0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3"/>
      <name val="Arial"/>
      <family val="2"/>
    </font>
    <font>
      <sz val="14.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 CE"/>
      <family val="0"/>
    </font>
    <font>
      <sz val="8"/>
      <color indexed="10"/>
      <name val="Arial"/>
      <family val="2"/>
    </font>
    <font>
      <sz val="15.75"/>
      <name val="Arial"/>
      <family val="2"/>
    </font>
    <font>
      <sz val="14.25"/>
      <name val="Arial"/>
      <family val="2"/>
    </font>
    <font>
      <sz val="10.5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 CE"/>
      <family val="0"/>
    </font>
    <font>
      <sz val="8"/>
      <color indexed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2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24" applyFont="1" applyFill="1" applyBorder="1">
      <alignment/>
      <protection/>
    </xf>
    <xf numFmtId="0" fontId="2" fillId="0" borderId="0" xfId="24" applyFont="1" applyFill="1" applyBorder="1">
      <alignment/>
      <protection/>
    </xf>
    <xf numFmtId="0" fontId="2" fillId="0" borderId="0" xfId="22" applyFont="1" applyFill="1" applyBorder="1">
      <alignment/>
      <protection/>
    </xf>
    <xf numFmtId="9" fontId="2" fillId="0" borderId="0" xfId="25" applyFont="1" applyFill="1" applyBorder="1" applyAlignment="1">
      <alignment/>
    </xf>
    <xf numFmtId="171" fontId="2" fillId="0" borderId="0" xfId="25" applyNumberFormat="1" applyFont="1" applyFill="1" applyBorder="1" applyAlignment="1">
      <alignment horizontal="right"/>
    </xf>
    <xf numFmtId="0" fontId="2" fillId="0" borderId="0" xfId="20" applyFont="1" applyFill="1" applyBorder="1">
      <alignment/>
      <protection/>
    </xf>
    <xf numFmtId="0" fontId="2" fillId="0" borderId="0" xfId="19" applyFont="1" applyFill="1" applyBorder="1">
      <alignment/>
      <protection/>
    </xf>
    <xf numFmtId="172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2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2" fillId="0" borderId="0" xfId="20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23" applyFont="1">
      <alignment/>
      <protection/>
    </xf>
    <xf numFmtId="0" fontId="2" fillId="0" borderId="0" xfId="0" applyFont="1" applyFill="1" applyBorder="1" applyAlignment="1">
      <alignment/>
    </xf>
    <xf numFmtId="9" fontId="2" fillId="0" borderId="0" xfId="25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23" applyFont="1">
      <alignment/>
      <protection/>
    </xf>
    <xf numFmtId="0" fontId="3" fillId="0" borderId="0" xfId="24" applyFont="1" applyFill="1" applyBorder="1">
      <alignment/>
      <protection/>
    </xf>
    <xf numFmtId="0" fontId="3" fillId="0" borderId="0" xfId="23" applyFont="1">
      <alignment/>
      <protection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74" fontId="2" fillId="0" borderId="0" xfId="24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9" fontId="5" fillId="0" borderId="0" xfId="25" applyFont="1" applyAlignment="1">
      <alignment/>
    </xf>
    <xf numFmtId="9" fontId="5" fillId="0" borderId="0" xfId="25" applyFont="1" applyAlignment="1">
      <alignment horizontal="right"/>
    </xf>
    <xf numFmtId="1" fontId="2" fillId="0" borderId="0" xfId="17" applyNumberFormat="1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9" fontId="2" fillId="0" borderId="0" xfId="25" applyFont="1" applyAlignment="1">
      <alignment horizontal="right"/>
    </xf>
    <xf numFmtId="0" fontId="4" fillId="0" borderId="0" xfId="21" applyFont="1">
      <alignment/>
      <protection/>
    </xf>
    <xf numFmtId="0" fontId="2" fillId="0" borderId="0" xfId="21" applyFont="1">
      <alignment/>
      <protection/>
    </xf>
    <xf numFmtId="9" fontId="2" fillId="0" borderId="0" xfId="21" applyNumberFormat="1" applyFont="1">
      <alignment/>
      <protection/>
    </xf>
    <xf numFmtId="0" fontId="10" fillId="0" borderId="0" xfId="24" applyFont="1" applyFill="1" applyBorder="1" applyAlignment="1">
      <alignment horizontal="center"/>
      <protection/>
    </xf>
    <xf numFmtId="9" fontId="2" fillId="0" borderId="0" xfId="25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10" fontId="2" fillId="0" borderId="0" xfId="25" applyNumberFormat="1" applyFont="1" applyAlignment="1">
      <alignment/>
    </xf>
    <xf numFmtId="9" fontId="2" fillId="0" borderId="0" xfId="25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176" fontId="2" fillId="0" borderId="0" xfId="24" applyNumberFormat="1" applyFont="1" applyFill="1" applyBorder="1" applyAlignment="1">
      <alignment horizontal="right"/>
      <protection/>
    </xf>
    <xf numFmtId="0" fontId="2" fillId="2" borderId="0" xfId="24" applyFont="1" applyFill="1" applyBorder="1">
      <alignment/>
      <protection/>
    </xf>
    <xf numFmtId="0" fontId="2" fillId="2" borderId="0" xfId="24" applyFont="1" applyFill="1" applyBorder="1" applyAlignment="1">
      <alignment horizontal="center"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0" xfId="0" applyFont="1" applyFill="1" applyAlignment="1">
      <alignment horizontal="center"/>
    </xf>
    <xf numFmtId="0" fontId="10" fillId="2" borderId="0" xfId="24" applyFont="1" applyFill="1" applyBorder="1" applyAlignment="1">
      <alignment horizontal="center"/>
      <protection/>
    </xf>
    <xf numFmtId="0" fontId="2" fillId="0" borderId="0" xfId="24" applyFont="1" applyFill="1" applyBorder="1" applyAlignment="1">
      <alignment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14" fillId="0" borderId="0" xfId="16" applyFont="1" applyFill="1" applyBorder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0" fillId="2" borderId="0" xfId="20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1" fontId="2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172" fontId="15" fillId="0" borderId="0" xfId="20" applyNumberFormat="1" applyFont="1" applyFill="1" applyBorder="1" applyAlignment="1">
      <alignment horizontal="right" vertical="center"/>
      <protection/>
    </xf>
    <xf numFmtId="1" fontId="17" fillId="0" borderId="0" xfId="0" applyNumberFormat="1" applyFont="1" applyAlignment="1">
      <alignment/>
    </xf>
    <xf numFmtId="0" fontId="5" fillId="0" borderId="0" xfId="0" applyFont="1" applyAlignment="1">
      <alignment wrapText="1" shrinkToFit="1"/>
    </xf>
    <xf numFmtId="9" fontId="5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24" applyFont="1" applyFill="1" applyBorder="1" applyAlignment="1">
      <alignment horizontal="left"/>
      <protection/>
    </xf>
    <xf numFmtId="9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1" fillId="3" borderId="0" xfId="0" applyFont="1" applyFill="1" applyAlignment="1">
      <alignment horizontal="center"/>
    </xf>
    <xf numFmtId="173" fontId="21" fillId="3" borderId="0" xfId="24" applyNumberFormat="1" applyFont="1" applyFill="1" applyBorder="1" applyAlignment="1">
      <alignment horizontal="right"/>
      <protection/>
    </xf>
    <xf numFmtId="4" fontId="2" fillId="0" borderId="0" xfId="24" applyNumberFormat="1" applyFont="1" applyFill="1" applyBorder="1" applyAlignment="1">
      <alignment horizontal="right"/>
      <protection/>
    </xf>
    <xf numFmtId="178" fontId="2" fillId="0" borderId="0" xfId="24" applyNumberFormat="1" applyFont="1" applyFill="1" applyBorder="1" applyAlignment="1">
      <alignment horizontal="right"/>
      <protection/>
    </xf>
    <xf numFmtId="178" fontId="2" fillId="0" borderId="0" xfId="0" applyNumberFormat="1" applyFont="1" applyAlignment="1">
      <alignment/>
    </xf>
    <xf numFmtId="178" fontId="15" fillId="4" borderId="0" xfId="22" applyNumberFormat="1" applyFont="1" applyFill="1" applyBorder="1" applyAlignment="1">
      <alignment horizontal="right" vertical="center"/>
      <protection/>
    </xf>
    <xf numFmtId="178" fontId="2" fillId="0" borderId="0" xfId="25" applyNumberFormat="1" applyFont="1" applyFill="1" applyBorder="1" applyAlignment="1">
      <alignment/>
    </xf>
    <xf numFmtId="178" fontId="2" fillId="0" borderId="0" xfId="22" applyNumberFormat="1" applyFont="1" applyFill="1" applyBorder="1">
      <alignment/>
      <protection/>
    </xf>
    <xf numFmtId="9" fontId="2" fillId="0" borderId="0" xfId="0" applyNumberFormat="1" applyFont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0" xfId="25" applyFont="1" applyAlignment="1">
      <alignment horizontal="left"/>
    </xf>
    <xf numFmtId="9" fontId="2" fillId="0" borderId="0" xfId="21" applyNumberFormat="1" applyFont="1" applyAlignment="1">
      <alignment horizontal="left"/>
      <protection/>
    </xf>
    <xf numFmtId="0" fontId="2" fillId="0" borderId="0" xfId="21" applyFont="1" applyAlignment="1">
      <alignment horizontal="left"/>
      <protection/>
    </xf>
    <xf numFmtId="0" fontId="2" fillId="0" borderId="0" xfId="0" applyFont="1" applyAlignment="1">
      <alignment horizontal="left"/>
    </xf>
    <xf numFmtId="175" fontId="2" fillId="0" borderId="0" xfId="0" applyNumberFormat="1" applyFont="1" applyAlignment="1">
      <alignment horizontal="left"/>
    </xf>
    <xf numFmtId="0" fontId="2" fillId="0" borderId="0" xfId="24" applyFont="1" applyFill="1" applyBorder="1" applyAlignment="1">
      <alignment horizontal="left"/>
      <protection/>
    </xf>
    <xf numFmtId="0" fontId="2" fillId="0" borderId="0" xfId="21" applyFont="1" applyAlignment="1">
      <alignment wrapText="1"/>
      <protection/>
    </xf>
    <xf numFmtId="9" fontId="2" fillId="0" borderId="0" xfId="25" applyFont="1" applyAlignment="1">
      <alignment wrapText="1"/>
    </xf>
    <xf numFmtId="9" fontId="4" fillId="0" borderId="0" xfId="21" applyNumberFormat="1" applyFont="1">
      <alignment/>
      <protection/>
    </xf>
    <xf numFmtId="179" fontId="2" fillId="0" borderId="0" xfId="0" applyNumberFormat="1" applyFont="1" applyAlignment="1">
      <alignment/>
    </xf>
    <xf numFmtId="3" fontId="2" fillId="0" borderId="0" xfId="24" applyNumberFormat="1" applyFont="1" applyFill="1" applyBorder="1" applyAlignment="1">
      <alignment horizontal="right"/>
      <protection/>
    </xf>
    <xf numFmtId="1" fontId="3" fillId="0" borderId="0" xfId="17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/>
    </xf>
    <xf numFmtId="0" fontId="2" fillId="0" borderId="0" xfId="25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21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5">
    <cellStyle name="Normal" xfId="0"/>
    <cellStyle name="Followed Hyperlink" xfId="15"/>
    <cellStyle name="Hyperlink" xfId="16"/>
    <cellStyle name="Comma" xfId="17"/>
    <cellStyle name="Comma [0]" xfId="18"/>
    <cellStyle name="Normal_buses UNECE" xfId="19"/>
    <cellStyle name="Normal_cars UNECE" xfId="20"/>
    <cellStyle name="Normal_Freight transport" xfId="21"/>
    <cellStyle name="Normal_rail UNECE" xfId="22"/>
    <cellStyle name="Normal_readme" xfId="23"/>
    <cellStyle name="Normal_Sheet1" xfId="24"/>
    <cellStyle name="Percent" xfId="25"/>
    <cellStyle name="Standard_EUMERCH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4075"/>
          <c:w val="0.8997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data_indices_pkm!$B$5</c:f>
              <c:strCache>
                <c:ptCount val="1"/>
                <c:pt idx="0">
                  <c:v>Passenger-km rail 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data_indices_pkm!$A$6:$A$16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data_indices_pkm!$B$6:$B$16</c:f>
              <c:numCache>
                <c:ptCount val="11"/>
                <c:pt idx="1">
                  <c:v>170.88561677808127</c:v>
                </c:pt>
                <c:pt idx="2">
                  <c:v>144.88270000962387</c:v>
                </c:pt>
                <c:pt idx="3">
                  <c:v>130.49947809092322</c:v>
                </c:pt>
                <c:pt idx="4">
                  <c:v>119.13296466564505</c:v>
                </c:pt>
                <c:pt idx="5">
                  <c:v>100</c:v>
                </c:pt>
                <c:pt idx="6">
                  <c:v>96.11122215559553</c:v>
                </c:pt>
                <c:pt idx="7">
                  <c:v>93.8303684455993</c:v>
                </c:pt>
                <c:pt idx="8">
                  <c:v>93.91476225375885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data_indices_pkm!$C$5</c:f>
              <c:strCache>
                <c:ptCount val="1"/>
                <c:pt idx="0">
                  <c:v>Passenger-km bus (AC-6)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data_indices_pkm!$A$6:$A$16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data_indices_pkm!$C$6:$C$16</c:f>
              <c:numCache>
                <c:ptCount val="11"/>
                <c:pt idx="3">
                  <c:v>119.89495769510306</c:v>
                </c:pt>
                <c:pt idx="4">
                  <c:v>113.7610904652853</c:v>
                </c:pt>
                <c:pt idx="5">
                  <c:v>100</c:v>
                </c:pt>
                <c:pt idx="6">
                  <c:v>104.92848621148335</c:v>
                </c:pt>
                <c:pt idx="7">
                  <c:v>99.40210907395472</c:v>
                </c:pt>
                <c:pt idx="8">
                  <c:v>97.25738107318679</c:v>
                </c:pt>
                <c:pt idx="9">
                  <c:v>95.13459402383336</c:v>
                </c:pt>
                <c:pt idx="10">
                  <c:v>#N/A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data_indices_pkm!$E$5</c:f>
              <c:strCache>
                <c:ptCount val="1"/>
                <c:pt idx="0">
                  <c:v>Passenger-km air (dom. + int.)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data_indices_pkm!$E$6:$E$16</c:f>
              <c:numCach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78.97165458141068</c:v>
                </c:pt>
                <c:pt idx="4">
                  <c:v>92.7268732146781</c:v>
                </c:pt>
                <c:pt idx="5">
                  <c:v>100</c:v>
                </c:pt>
                <c:pt idx="6">
                  <c:v>100.5200322273493</c:v>
                </c:pt>
                <c:pt idx="7">
                  <c:v>106.00268805390758</c:v>
                </c:pt>
                <c:pt idx="8">
                  <c:v>111.30442393613124</c:v>
                </c:pt>
                <c:pt idx="9">
                  <c:v>121.837749945067</c:v>
                </c:pt>
              </c:numCache>
            </c:numRef>
          </c:val>
          <c:smooth val="0"/>
        </c:ser>
        <c:marker val="1"/>
        <c:axId val="39232970"/>
        <c:axId val="17552411"/>
      </c:line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Index (1995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9232970"/>
        <c:crossesAt val="1"/>
        <c:crossBetween val="midCat"/>
        <c:dispUnits/>
      </c:valAx>
    </c:plotArea>
    <c:legend>
      <c:legendPos val="b"/>
      <c:layout>
        <c:manualLayout>
          <c:xMode val="edge"/>
          <c:yMode val="edge"/>
          <c:x val="0.00425"/>
          <c:y val="0.89875"/>
          <c:w val="0.96875"/>
          <c:h val="0.10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65"/>
          <c:w val="0.74275"/>
          <c:h val="0.819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data_change_rail_bus!$A$21</c:f>
              <c:strCache>
                <c:ptCount val="1"/>
                <c:pt idx="0">
                  <c:v>Passenger-km by 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data_change_rail_bus!$B$20:$H$20</c:f>
              <c:strCache>
                <c:ptCount val="7"/>
                <c:pt idx="0">
                  <c:v>Czech Republic</c:v>
                </c:pt>
                <c:pt idx="1">
                  <c:v>Latvia</c:v>
                </c:pt>
                <c:pt idx="2">
                  <c:v>Lithuania </c:v>
                </c:pt>
                <c:pt idx="3">
                  <c:v>Poland</c:v>
                </c:pt>
                <c:pt idx="4">
                  <c:v>Slovakia</c:v>
                </c:pt>
                <c:pt idx="5">
                  <c:v>Slovenia</c:v>
                </c:pt>
                <c:pt idx="6">
                  <c:v>Total AC</c:v>
                </c:pt>
              </c:strCache>
            </c:strRef>
          </c:cat>
          <c:val>
            <c:numRef>
              <c:f>data_change_rail_bus!$B$21:$H$21</c:f>
              <c:numCache>
                <c:ptCount val="7"/>
                <c:pt idx="0">
                  <c:v>-0.18612540945250355</c:v>
                </c:pt>
                <c:pt idx="1">
                  <c:v>-0.582874099194574</c:v>
                </c:pt>
                <c:pt idx="2">
                  <c:v>-0.7240740740740741</c:v>
                </c:pt>
                <c:pt idx="3">
                  <c:v>-0.30281233799896323</c:v>
                </c:pt>
                <c:pt idx="4">
                  <c:v>-0.35040490260450863</c:v>
                </c:pt>
                <c:pt idx="5">
                  <c:v>0.10070671378091878</c:v>
                </c:pt>
                <c:pt idx="6">
                  <c:v>-0.28034377127297483</c:v>
                </c:pt>
              </c:numCache>
            </c:numRef>
          </c:val>
        </c:ser>
        <c:ser>
          <c:idx val="1"/>
          <c:order val="1"/>
          <c:tx>
            <c:strRef>
              <c:f>data_change_rail_bus!$A$22</c:f>
              <c:strCache>
                <c:ptCount val="1"/>
                <c:pt idx="0">
                  <c:v>Passenger-km by bus/coach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data_change_rail_bus!$B$20:$H$20</c:f>
              <c:strCache>
                <c:ptCount val="7"/>
                <c:pt idx="0">
                  <c:v>Czech Republic</c:v>
                </c:pt>
                <c:pt idx="1">
                  <c:v>Latvia</c:v>
                </c:pt>
                <c:pt idx="2">
                  <c:v>Lithuania </c:v>
                </c:pt>
                <c:pt idx="3">
                  <c:v>Poland</c:v>
                </c:pt>
                <c:pt idx="4">
                  <c:v>Slovakia</c:v>
                </c:pt>
                <c:pt idx="5">
                  <c:v>Slovenia</c:v>
                </c:pt>
                <c:pt idx="6">
                  <c:v>Total AC</c:v>
                </c:pt>
              </c:strCache>
            </c:strRef>
          </c:cat>
          <c:val>
            <c:numRef>
              <c:f>data_change_rail_bus!$B$22:$H$22</c:f>
              <c:numCache>
                <c:ptCount val="7"/>
                <c:pt idx="0">
                  <c:v>0.13417052214144087</c:v>
                </c:pt>
                <c:pt idx="1">
                  <c:v>0.2125786163522012</c:v>
                </c:pt>
                <c:pt idx="2">
                  <c:v>-0.4106590004422822</c:v>
                </c:pt>
                <c:pt idx="3">
                  <c:v>-0.317738791423002</c:v>
                </c:pt>
                <c:pt idx="4">
                  <c:v>-0.15058507577210822</c:v>
                </c:pt>
                <c:pt idx="5">
                  <c:v>-0.2735886300829057</c:v>
                </c:pt>
                <c:pt idx="6">
                  <c:v>-0.20651713922979265</c:v>
                </c:pt>
              </c:numCache>
            </c:numRef>
          </c:val>
        </c:ser>
        <c:ser>
          <c:idx val="4"/>
          <c:order val="2"/>
          <c:tx>
            <c:strRef>
              <c:f>data_change_rail_bus!$A$25</c:f>
              <c:strCache>
                <c:ptCount val="1"/>
                <c:pt idx="0">
                  <c:v>Passenger-km by air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data_change_rail_bus!$B$25:$H$25</c:f>
              <c:numCache>
                <c:ptCount val="7"/>
                <c:pt idx="0">
                  <c:v>0.5107642105263157</c:v>
                </c:pt>
                <c:pt idx="1">
                  <c:v>0.24416981132075466</c:v>
                </c:pt>
                <c:pt idx="2">
                  <c:v>0.7684155844155844</c:v>
                </c:pt>
                <c:pt idx="3">
                  <c:v>0.3888758620689654</c:v>
                </c:pt>
                <c:pt idx="4">
                  <c:v>10.678</c:v>
                </c:pt>
                <c:pt idx="5">
                  <c:v>0.8513669064748204</c:v>
                </c:pt>
                <c:pt idx="6">
                  <c:v>0.5428035614913744</c:v>
                </c:pt>
              </c:numCache>
            </c:numRef>
          </c:val>
        </c:ser>
        <c:ser>
          <c:idx val="0"/>
          <c:order val="3"/>
          <c:tx>
            <c:strRef>
              <c:f>data_change_rail_bus!$A$23</c:f>
              <c:strCache>
                <c:ptCount val="1"/>
                <c:pt idx="0">
                  <c:v>Car 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data_change_rail_bus!$B$20:$H$20</c:f>
              <c:strCache>
                <c:ptCount val="7"/>
                <c:pt idx="0">
                  <c:v>Czech Republic</c:v>
                </c:pt>
                <c:pt idx="1">
                  <c:v>Latvia</c:v>
                </c:pt>
                <c:pt idx="2">
                  <c:v>Lithuania </c:v>
                </c:pt>
                <c:pt idx="3">
                  <c:v>Poland</c:v>
                </c:pt>
                <c:pt idx="4">
                  <c:v>Slovakia</c:v>
                </c:pt>
                <c:pt idx="5">
                  <c:v>Slovenia</c:v>
                </c:pt>
                <c:pt idx="6">
                  <c:v>Total AC</c:v>
                </c:pt>
              </c:strCache>
            </c:strRef>
          </c:cat>
          <c:val>
            <c:numRef>
              <c:f>data_change_rail_bus!$B$23:$H$23</c:f>
              <c:numCache>
                <c:ptCount val="7"/>
                <c:pt idx="0">
                  <c:v>0.2141092066302337</c:v>
                </c:pt>
                <c:pt idx="1">
                  <c:v>0.4302251853867609</c:v>
                </c:pt>
                <c:pt idx="2">
                  <c:v>0.8223794825466135</c:v>
                </c:pt>
                <c:pt idx="3">
                  <c:v>0.37108364939546323</c:v>
                </c:pt>
                <c:pt idx="4">
                  <c:v>0.24269674440389455</c:v>
                </c:pt>
                <c:pt idx="5">
                  <c:v>0.34215880473565474</c:v>
                </c:pt>
                <c:pt idx="6">
                  <c:v>0.2675544353247481</c:v>
                </c:pt>
              </c:numCache>
            </c:numRef>
          </c:val>
        </c:ser>
        <c:ser>
          <c:idx val="3"/>
          <c:order val="4"/>
          <c:tx>
            <c:strRef>
              <c:f>data_change_rail_bus!$A$24</c:f>
              <c:strCache>
                <c:ptCount val="1"/>
                <c:pt idx="0">
                  <c:v>Energy consumption by 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data_change_rail_bus!$B$24:$H$24</c:f>
              <c:numCache>
                <c:ptCount val="7"/>
                <c:pt idx="0">
                  <c:v>0.3528308961379827</c:v>
                </c:pt>
                <c:pt idx="1">
                  <c:v>0.02807017543859658</c:v>
                </c:pt>
                <c:pt idx="2">
                  <c:v>0.3787878787878789</c:v>
                </c:pt>
                <c:pt idx="3">
                  <c:v>0.47444279346211005</c:v>
                </c:pt>
                <c:pt idx="4">
                  <c:v>0.553811659192825</c:v>
                </c:pt>
                <c:pt idx="5">
                  <c:v>0.23422562141491388</c:v>
                </c:pt>
                <c:pt idx="6">
                  <c:v>0.37171633879137644</c:v>
                </c:pt>
              </c:numCache>
            </c:numRef>
          </c:val>
        </c:ser>
        <c:axId val="23753972"/>
        <c:axId val="12459157"/>
      </c:barChart>
      <c:catAx>
        <c:axId val="237539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/>
            </a:pPr>
          </a:p>
        </c:txPr>
        <c:crossAx val="12459157"/>
        <c:crosses val="autoZero"/>
        <c:auto val="1"/>
        <c:lblOffset val="100"/>
        <c:noMultiLvlLbl val="0"/>
      </c:catAx>
      <c:valAx>
        <c:axId val="12459157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Change between 1993 and 1999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375397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575"/>
          <c:w val="0.273"/>
          <c:h val="0.73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625"/>
          <c:w val="0.98125"/>
          <c:h val="0.92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modal_split_ECMT!$B$8</c:f>
              <c:strCache>
                <c:ptCount val="1"/>
                <c:pt idx="0">
                  <c:v>Private cars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modal_split_ECMT!$A$28:$A$35</c:f>
              <c:strCache>
                <c:ptCount val="8"/>
                <c:pt idx="0">
                  <c:v>Hungary</c:v>
                </c:pt>
                <c:pt idx="1">
                  <c:v>Slovakia</c:v>
                </c:pt>
                <c:pt idx="2">
                  <c:v>AC-4</c:v>
                </c:pt>
                <c:pt idx="3">
                  <c:v>Poland</c:v>
                </c:pt>
                <c:pt idx="4">
                  <c:v>Austria</c:v>
                </c:pt>
                <c:pt idx="5">
                  <c:v>Czech Republic</c:v>
                </c:pt>
                <c:pt idx="6">
                  <c:v>EU-15</c:v>
                </c:pt>
                <c:pt idx="7">
                  <c:v>United Kingdom</c:v>
                </c:pt>
              </c:strCache>
            </c:strRef>
          </c:cat>
          <c:val>
            <c:numRef>
              <c:f>modal_split_ECMT!$B$28:$B$35</c:f>
              <c:numCache>
                <c:ptCount val="8"/>
                <c:pt idx="0">
                  <c:v>0.5841949402916511</c:v>
                </c:pt>
                <c:pt idx="1">
                  <c:v>0.6767321369615238</c:v>
                </c:pt>
                <c:pt idx="2">
                  <c:v>0.7109941994896186</c:v>
                </c:pt>
                <c:pt idx="3">
                  <c:v>0.7276460251052655</c:v>
                </c:pt>
                <c:pt idx="4">
                  <c:v>0.7666038786943521</c:v>
                </c:pt>
                <c:pt idx="5">
                  <c:v>0.8018051726035187</c:v>
                </c:pt>
                <c:pt idx="6">
                  <c:v>0.8404089196707615</c:v>
                </c:pt>
                <c:pt idx="7">
                  <c:v>0.8793573375412422</c:v>
                </c:pt>
              </c:numCache>
            </c:numRef>
          </c:val>
        </c:ser>
        <c:ser>
          <c:idx val="1"/>
          <c:order val="1"/>
          <c:tx>
            <c:strRef>
              <c:f>modal_split_ECMT!$C$8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modal_split_ECMT!$A$28:$A$35</c:f>
              <c:strCache>
                <c:ptCount val="8"/>
                <c:pt idx="0">
                  <c:v>Hungary</c:v>
                </c:pt>
                <c:pt idx="1">
                  <c:v>Slovakia</c:v>
                </c:pt>
                <c:pt idx="2">
                  <c:v>AC-4</c:v>
                </c:pt>
                <c:pt idx="3">
                  <c:v>Poland</c:v>
                </c:pt>
                <c:pt idx="4">
                  <c:v>Austria</c:v>
                </c:pt>
                <c:pt idx="5">
                  <c:v>Czech Republic</c:v>
                </c:pt>
                <c:pt idx="6">
                  <c:v>EU-15</c:v>
                </c:pt>
                <c:pt idx="7">
                  <c:v>United Kingdom</c:v>
                </c:pt>
              </c:strCache>
            </c:strRef>
          </c:cat>
          <c:val>
            <c:numRef>
              <c:f>modal_split_ECMT!$C$28:$C$35</c:f>
              <c:numCache>
                <c:ptCount val="8"/>
                <c:pt idx="0">
                  <c:v>0.13026875680066702</c:v>
                </c:pt>
                <c:pt idx="1">
                  <c:v>0.08211394130495477</c:v>
                </c:pt>
                <c:pt idx="2">
                  <c:v>0.09061442627884779</c:v>
                </c:pt>
                <c:pt idx="3">
                  <c:v>0.0957556893425099</c:v>
                </c:pt>
                <c:pt idx="4">
                  <c:v>0.08541847096764164</c:v>
                </c:pt>
                <c:pt idx="5">
                  <c:v>0.043986177180443814</c:v>
                </c:pt>
                <c:pt idx="6">
                  <c:v>0.06872646855652569</c:v>
                </c:pt>
                <c:pt idx="7">
                  <c:v>0.05608951369961268</c:v>
                </c:pt>
              </c:numCache>
            </c:numRef>
          </c:val>
        </c:ser>
        <c:ser>
          <c:idx val="2"/>
          <c:order val="2"/>
          <c:tx>
            <c:strRef>
              <c:f>modal_split_ECMT!$D$8</c:f>
              <c:strCache>
                <c:ptCount val="1"/>
                <c:pt idx="0">
                  <c:v>Bus/coach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modal_split_ECMT!$A$28:$A$35</c:f>
              <c:strCache>
                <c:ptCount val="8"/>
                <c:pt idx="0">
                  <c:v>Hungary</c:v>
                </c:pt>
                <c:pt idx="1">
                  <c:v>Slovakia</c:v>
                </c:pt>
                <c:pt idx="2">
                  <c:v>AC-4</c:v>
                </c:pt>
                <c:pt idx="3">
                  <c:v>Poland</c:v>
                </c:pt>
                <c:pt idx="4">
                  <c:v>Austria</c:v>
                </c:pt>
                <c:pt idx="5">
                  <c:v>Czech Republic</c:v>
                </c:pt>
                <c:pt idx="6">
                  <c:v>EU-15</c:v>
                </c:pt>
                <c:pt idx="7">
                  <c:v>United Kingdom</c:v>
                </c:pt>
              </c:strCache>
            </c:strRef>
          </c:cat>
          <c:val>
            <c:numRef>
              <c:f>modal_split_ECMT!$D$28:$D$35</c:f>
              <c:numCache>
                <c:ptCount val="8"/>
                <c:pt idx="0">
                  <c:v>0.24710774485899722</c:v>
                </c:pt>
                <c:pt idx="1">
                  <c:v>0.2378472782626276</c:v>
                </c:pt>
                <c:pt idx="2">
                  <c:v>0.17186367442273087</c:v>
                </c:pt>
                <c:pt idx="3">
                  <c:v>0.15408402802830273</c:v>
                </c:pt>
                <c:pt idx="4">
                  <c:v>0.14797765033800628</c:v>
                </c:pt>
                <c:pt idx="5">
                  <c:v>0.11813430442747767</c:v>
                </c:pt>
                <c:pt idx="6">
                  <c:v>0.09086461177271292</c:v>
                </c:pt>
                <c:pt idx="7">
                  <c:v>0.06455314875914503</c:v>
                </c:pt>
              </c:numCache>
            </c:numRef>
          </c:val>
        </c:ser>
        <c:overlap val="100"/>
        <c:axId val="45023550"/>
        <c:axId val="2558767"/>
      </c:barChart>
      <c:catAx>
        <c:axId val="45023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5023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025"/>
          <c:y val="0.94525"/>
          <c:w val="0.9497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480314960629921" right="0.7480314960629921" top="1.968503937007874" bottom="1.968503937007874" header="0.5118110236220472" footer="0.5118110236220472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0.47275</cdr:y>
    </cdr:from>
    <cdr:to>
      <cdr:x>0.9175</cdr:x>
      <cdr:y>0.507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34327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/>
            <a:t>&gt;&gt;100 %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xl\phg\emission%20from%20pocket%20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aaa%20pocketbk\old%20p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EAS\Transport\TERM%202002\Indicator%20data%20sheets\Final%20data%20sheets\Size%20of%20the%20vehicle%20fle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EAS\Transport\TERM%202002\Indicator%20data%20sheets\Final%20data%20sheets\TERM%202002%2012%20EU%20-%20Passenger%20transport%20S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GROUP%20II%20Demand\EU\TERM%202003%2012%20EU%20-%20Passenger%20trans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GROUP%20I%20Environmental%20consequences\TERM%202002%2001%20AC%20-%20Transport%20energy%20consumption%20by%20mod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GROUP%20II%20Demand\EU\TERM%202003%2000%20EUAC%20-%20Base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Lopende%20projecten\320EEA\GROUP%20I%20Environmental%20consequences\01%20Energy%20consumption\TERM%202003%2001%20AC%20-%20Transport%20energy%20consumption%20by%20mo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iss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Chart_fleet-indices"/>
      <sheetName val="data_fleet-indices"/>
      <sheetName val="Chart_cars-capita"/>
      <sheetName val="data_cars-capita"/>
      <sheetName val="Chart_trucks_GDP"/>
      <sheetName val="data_trucks_GDP"/>
      <sheetName val="Chart_XY_GDP_cars"/>
      <sheetName val="GDP_vs_motorization"/>
      <sheetName val="manip_cars"/>
      <sheetName val="basedata_cars"/>
      <sheetName val="manip_motorcycles"/>
      <sheetName val="basedata_motorcycles"/>
      <sheetName val="manip_buses"/>
      <sheetName val="basedata_buses"/>
      <sheetName val="manip_trucks"/>
      <sheetName val="basedata_trucks"/>
      <sheetName val="manip_tractors"/>
      <sheetName val="basedata_tractors"/>
      <sheetName val="manip_EU-fleet-size"/>
      <sheetName val="basedata_EU-fleet-size"/>
    </sheetNames>
    <sheetDataSet>
      <sheetData sheetId="9">
        <row r="30">
          <cell r="B30">
            <v>106.12691263578459</v>
          </cell>
          <cell r="C30">
            <v>151.11168461741397</v>
          </cell>
          <cell r="D30">
            <v>262.26431718061673</v>
          </cell>
          <cell r="E30">
            <v>293.678698876938</v>
          </cell>
          <cell r="F30">
            <v>153.8232392349066</v>
          </cell>
          <cell r="G30">
            <v>187.61124189564683</v>
          </cell>
          <cell r="H30">
            <v>124.25234117281431</v>
          </cell>
          <cell r="I30">
            <v>132.43730439104328</v>
          </cell>
          <cell r="J30">
            <v>308.27966101694915</v>
          </cell>
          <cell r="K30">
            <v>138.00587633463627</v>
          </cell>
          <cell r="L30">
            <v>55.68572379035038</v>
          </cell>
          <cell r="M30">
            <v>165.26752556828583</v>
          </cell>
          <cell r="N30">
            <v>289.41038691950814</v>
          </cell>
          <cell r="O30">
            <v>29.410656351385075</v>
          </cell>
        </row>
        <row r="39">
          <cell r="B39" t="e">
            <v>#N/A</v>
          </cell>
          <cell r="C39" t="e">
            <v>#N/A</v>
          </cell>
          <cell r="D39">
            <v>330.32005141388174</v>
          </cell>
          <cell r="E39">
            <v>334.51495237087545</v>
          </cell>
          <cell r="F39">
            <v>318.01407248668704</v>
          </cell>
          <cell r="G39">
            <v>224.08726530248578</v>
          </cell>
          <cell r="H39">
            <v>218.1093073851322</v>
          </cell>
          <cell r="I39">
            <v>294.35216844836674</v>
          </cell>
          <cell r="J39">
            <v>473.1658031088083</v>
          </cell>
          <cell r="K39">
            <v>240.15625808454493</v>
          </cell>
          <cell r="L39">
            <v>132.69200644651607</v>
          </cell>
          <cell r="M39">
            <v>229.08726148791067</v>
          </cell>
          <cell r="N39">
            <v>427.5878254817162</v>
          </cell>
          <cell r="O39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Chart_shares_historical"/>
      <sheetName val="data_shares_historical"/>
      <sheetName val="Chart_tkm+pkm+GDP"/>
      <sheetName val="data_tkm+pkm+GDP"/>
      <sheetName val="Chart_shares_hist+projected"/>
      <sheetName val="data_shares_hist+projected"/>
      <sheetName val="Chart_pass+freight_intensity"/>
      <sheetName val="data_pass+freight_intensity"/>
      <sheetName val="Chart_pt_pc_per_capita_country"/>
      <sheetName val="data_pt_pc_per_capita_country"/>
      <sheetName val="Chart_passtransport_EU15"/>
      <sheetName val="data_passtransport-EU15"/>
      <sheetName val="Chart_passtransport_EU-15+GDP"/>
      <sheetName val="data_passtransport_EU15+GDP"/>
      <sheetName val="Chart_share_car_by_country_1999"/>
      <sheetName val="data_share_car_by_country_1999"/>
      <sheetName val="Chart_share_car_by_country_99+8"/>
      <sheetName val="data_share_car_by_country_99+8"/>
      <sheetName val="Chart_pt+GDP_hist+projections"/>
      <sheetName val="data_pt+GDP_hist+projections"/>
      <sheetName val="Chart_modal_split_trips"/>
      <sheetName val="data_modal_split_trips"/>
      <sheetName val="comparison_CTP_and_SI"/>
      <sheetName val="projections_EU-15_shares"/>
      <sheetName val="projections_EU-15_totals"/>
      <sheetName val="EU-15_shares"/>
      <sheetName val="EU-15_totals"/>
      <sheetName val="country_split"/>
      <sheetName val="basedata_passtransport_eu15"/>
      <sheetName val="manip_pt_pc"/>
      <sheetName val="basedata_pt_pc"/>
      <sheetName val="manip_pt_mbike"/>
      <sheetName val="manip_pt_b+c"/>
      <sheetName val="basedata_pt_mbike"/>
      <sheetName val="basedata_pt_b+c"/>
      <sheetName val="manip_pt_t+m"/>
      <sheetName val="basedata_t+m"/>
      <sheetName val="manip_pt_rail"/>
      <sheetName val="basedata_pt_ra"/>
      <sheetName val="manip_waterborne_pt"/>
      <sheetName val="basedata_wb"/>
      <sheetName val="manip_pt_air_tot"/>
      <sheetName val="manip_pt_air_extra"/>
      <sheetName val="manip_pt_air_intra"/>
      <sheetName val="manip_pt_air_dom"/>
      <sheetName val="manip_aviation"/>
      <sheetName val="basedata_aviation"/>
      <sheetName val="manip_walking"/>
      <sheetName val="basedata_walking"/>
      <sheetName val="manip_cycling"/>
      <sheetName val="basedata_cy"/>
      <sheetName val="manip_pt_travel_purpose"/>
      <sheetName val="basedata_pt_travel_purpose"/>
      <sheetName val="Chart_vkm_pkm"/>
      <sheetName val="manip_vkm"/>
      <sheetName val="basedata_vkm"/>
      <sheetName val="end"/>
      <sheetName val="comparison of sources"/>
      <sheetName val="basedata_walk"/>
    </sheetNames>
    <sheetDataSet>
      <sheetData sheetId="27">
        <row r="16">
          <cell r="C16" t="e">
            <v>#N/A</v>
          </cell>
          <cell r="D16" t="e">
            <v>#N/A</v>
          </cell>
          <cell r="F16" t="e">
            <v>#N/A</v>
          </cell>
        </row>
        <row r="17">
          <cell r="C17">
            <v>3291.228</v>
          </cell>
          <cell r="D17">
            <v>400.14379200965544</v>
          </cell>
          <cell r="F17">
            <v>269.493</v>
          </cell>
        </row>
        <row r="18">
          <cell r="C18">
            <v>3428.331</v>
          </cell>
          <cell r="D18">
            <v>382.7969190679303</v>
          </cell>
          <cell r="F18">
            <v>273.895</v>
          </cell>
        </row>
        <row r="19">
          <cell r="C19">
            <v>3473.245</v>
          </cell>
          <cell r="D19">
            <v>382.3876</v>
          </cell>
          <cell r="F19">
            <v>266.1811</v>
          </cell>
        </row>
        <row r="20">
          <cell r="C20">
            <v>3506.6229999999996</v>
          </cell>
          <cell r="D20">
            <v>383.0156999999999</v>
          </cell>
          <cell r="F20">
            <v>268.4222</v>
          </cell>
        </row>
        <row r="21">
          <cell r="C21">
            <v>3505.045</v>
          </cell>
          <cell r="D21">
            <v>392.9484</v>
          </cell>
          <cell r="F21">
            <v>272.6147</v>
          </cell>
        </row>
        <row r="22">
          <cell r="C22">
            <v>3552.819</v>
          </cell>
          <cell r="D22">
            <v>403.03740000000005</v>
          </cell>
          <cell r="F22">
            <v>280.88219999999995</v>
          </cell>
        </row>
        <row r="23">
          <cell r="C23">
            <v>3619.3450000000003</v>
          </cell>
          <cell r="D23">
            <v>402.85979999999995</v>
          </cell>
          <cell r="F23">
            <v>283.4901</v>
          </cell>
        </row>
        <row r="24">
          <cell r="C24">
            <v>3681.88</v>
          </cell>
          <cell r="D24">
            <v>414.0729999999999</v>
          </cell>
          <cell r="F24">
            <v>285.915185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_fact_sheet"/>
      <sheetName val="Chart_passtransport_EU-15+GDP"/>
      <sheetName val="data_passtransport_EU15+GDP"/>
      <sheetName val="Chart_total_pkm_by_country"/>
      <sheetName val="data_total_pkm_by_country"/>
      <sheetName val="Chart_shares_historical"/>
      <sheetName val="data_shares_historical"/>
      <sheetName val="Chart_share_car_by_country_98-0"/>
      <sheetName val="data_share_car_by_country_99+1"/>
      <sheetName val="Chart_share_air_by_country"/>
      <sheetName val="data air share by county"/>
      <sheetName val="EU-15_shares"/>
      <sheetName val="EU-15_totals"/>
      <sheetName val="country_split"/>
      <sheetName val="basedata_passtransport_eu15"/>
      <sheetName val="manip_pt_pc"/>
      <sheetName val="basedata_pt_pc"/>
      <sheetName val="manip_pt_mbike"/>
      <sheetName val="basedata_pt_mbike"/>
      <sheetName val="manip_pt_b+c"/>
      <sheetName val="basedata_pt_b+c"/>
      <sheetName val="manip_pt_t+m"/>
      <sheetName val="basedata_t+m"/>
      <sheetName val="manip_pt_rail"/>
      <sheetName val="basedata_pt_ra"/>
      <sheetName val="manip_waterborne_pt"/>
      <sheetName val="basedata_wb"/>
      <sheetName val="manip_pt_air_tot"/>
      <sheetName val="manip_pt_air_extra"/>
      <sheetName val="manip_pt_air_intra"/>
      <sheetName val="manip_pt_air_dom"/>
      <sheetName val="manip_aviation"/>
      <sheetName val="basedata_aviation"/>
      <sheetName val="manip_walking"/>
      <sheetName val="basedata_walking"/>
      <sheetName val="manip_cycling"/>
      <sheetName val="basedata_cy"/>
      <sheetName val="manip_pt_travel_purpose"/>
      <sheetName val="basedata_pt_travel_purpose"/>
      <sheetName val="manip_vkm"/>
      <sheetName val="basedata_vkm"/>
      <sheetName val="Graph_purposes"/>
      <sheetName val="Manip_purposes"/>
      <sheetName val="basedata_purposes"/>
      <sheetName val="vehicle ownership"/>
      <sheetName val="air travel purposes"/>
    </sheetNames>
    <sheetDataSet>
      <sheetData sheetId="13">
        <row r="26">
          <cell r="C26">
            <v>3676.334308342228</v>
          </cell>
          <cell r="D26">
            <v>397.48351291308103</v>
          </cell>
          <cell r="F26">
            <v>300.6411145</v>
          </cell>
        </row>
      </sheetData>
      <sheetData sheetId="16">
        <row r="14">
          <cell r="M14">
            <v>73.64626593408497</v>
          </cell>
          <cell r="Q14">
            <v>613</v>
          </cell>
        </row>
      </sheetData>
      <sheetData sheetId="20">
        <row r="14">
          <cell r="M14">
            <v>14.215948669154756</v>
          </cell>
          <cell r="Q14">
            <v>45</v>
          </cell>
        </row>
      </sheetData>
      <sheetData sheetId="24">
        <row r="14">
          <cell r="M14">
            <v>8.206</v>
          </cell>
          <cell r="Q14">
            <v>39.1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Chart_transport_energy_cons"/>
      <sheetName val="data_transport_energy_cons"/>
      <sheetName val="Chart_share_sectors"/>
      <sheetName val="data_share_sectors"/>
      <sheetName val="Chart_consumption_by_mode"/>
      <sheetName val="data_consumption_by_mode"/>
      <sheetName val="energy_cons_by_mode"/>
      <sheetName val="share_sectors"/>
      <sheetName val="manip_sectors"/>
      <sheetName val="basedata_sectors"/>
      <sheetName val="manip_road"/>
      <sheetName val="basedata_road"/>
      <sheetName val="manip_rail"/>
      <sheetName val="basedata_rail"/>
      <sheetName val="manip_inland_navigation"/>
      <sheetName val="basedata_inland_navigation"/>
      <sheetName val="manip_oil_pipelines"/>
      <sheetName val="basedata_oil_pipelines"/>
      <sheetName val="manip_dom+int_aviation"/>
      <sheetName val="manip_dom_aviation"/>
      <sheetName val="basedata_dom_aviation"/>
      <sheetName val="manip_int_aviation"/>
      <sheetName val="basedata_int_aviation"/>
      <sheetName val="manip_non_spec"/>
      <sheetName val="basedata_non_spec"/>
    </sheetNames>
    <sheetDataSet>
      <sheetData sheetId="11">
        <row r="8">
          <cell r="C8">
            <v>1359</v>
          </cell>
          <cell r="D8">
            <v>445</v>
          </cell>
          <cell r="E8">
            <v>2667</v>
          </cell>
          <cell r="F8">
            <v>353</v>
          </cell>
          <cell r="G8">
            <v>2315</v>
          </cell>
          <cell r="H8">
            <v>570</v>
          </cell>
          <cell r="I8">
            <v>792</v>
          </cell>
          <cell r="J8">
            <v>201</v>
          </cell>
          <cell r="K8">
            <v>6730</v>
          </cell>
          <cell r="L8">
            <v>2344</v>
          </cell>
          <cell r="M8">
            <v>892</v>
          </cell>
          <cell r="N8">
            <v>1046</v>
          </cell>
          <cell r="O8">
            <v>10002</v>
          </cell>
        </row>
        <row r="14">
          <cell r="C14">
            <v>1767</v>
          </cell>
          <cell r="D14">
            <v>569</v>
          </cell>
          <cell r="E14">
            <v>3608</v>
          </cell>
          <cell r="F14">
            <v>397</v>
          </cell>
          <cell r="G14">
            <v>2917</v>
          </cell>
          <cell r="H14">
            <v>586</v>
          </cell>
          <cell r="I14">
            <v>1092</v>
          </cell>
          <cell r="J14">
            <v>163</v>
          </cell>
          <cell r="K14">
            <v>9923</v>
          </cell>
          <cell r="L14">
            <v>2507</v>
          </cell>
          <cell r="M14">
            <v>1386</v>
          </cell>
          <cell r="N14">
            <v>1291</v>
          </cell>
          <cell r="O14">
            <v>10152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nip_GDP(euro)_EU"/>
      <sheetName val="manip_GDP(euro)_AC"/>
      <sheetName val="basedata_GDP(euro)_Eurostat"/>
      <sheetName val="manip_GDP(US$)_EU"/>
      <sheetName val="manip_GDP(US$)_AC"/>
      <sheetName val="basedata_GDP(US$)_worldbank"/>
      <sheetName val="manip_POP_EU"/>
      <sheetName val="manip_POP_AC"/>
      <sheetName val="basedata_pop"/>
      <sheetName val="basedata_surface"/>
    </sheetNames>
    <sheetDataSet>
      <sheetData sheetId="8">
        <row r="9">
          <cell r="B9">
            <v>165331.58000000002</v>
          </cell>
        </row>
        <row r="10">
          <cell r="B10">
            <v>166219.78</v>
          </cell>
        </row>
        <row r="11">
          <cell r="B11">
            <v>167010.28</v>
          </cell>
        </row>
        <row r="12">
          <cell r="B12">
            <v>167750.91999999998</v>
          </cell>
        </row>
        <row r="13">
          <cell r="B13">
            <v>168528.01</v>
          </cell>
        </row>
        <row r="14">
          <cell r="B14">
            <v>169291.342</v>
          </cell>
        </row>
        <row r="15">
          <cell r="B15">
            <v>170021.46000000002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 factsheet"/>
      <sheetName val="graph_energy_cons_by_mode"/>
      <sheetName val="data energy_cons_by_mode"/>
      <sheetName val="Graph split of energy cons"/>
      <sheetName val="data split of energy cons"/>
      <sheetName val="Graph growth_total_consumption"/>
      <sheetName val="Data growth total cons"/>
      <sheetName val="Graph growth road cons"/>
      <sheetName val="Data growht road energy cons"/>
      <sheetName val="Graph growth aviation cons"/>
      <sheetName val="Data_growth_aviation cons"/>
      <sheetName val="modal split"/>
      <sheetName val="Total_transport_Estat"/>
      <sheetName val="manip_road"/>
      <sheetName val="basedata_road"/>
      <sheetName val="manip_rail"/>
      <sheetName val="basedata_rail"/>
      <sheetName val="manip_inland_navigation"/>
      <sheetName val="basedata_inland_navigation"/>
      <sheetName val="manip_oil_pipelines"/>
      <sheetName val="basedata_oil_pipelines"/>
      <sheetName val="manip_aviation"/>
      <sheetName val="basedata_aviation"/>
    </sheetNames>
    <sheetDataSet>
      <sheetData sheetId="14">
        <row r="8">
          <cell r="B8">
            <v>15959.320000000005</v>
          </cell>
        </row>
        <row r="14">
          <cell r="B14">
            <v>21891.659999999996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37">
      <selection activeCell="A37" sqref="A37"/>
    </sheetView>
  </sheetViews>
  <sheetFormatPr defaultColWidth="9.00390625" defaultRowHeight="12.75"/>
  <cols>
    <col min="1" max="1" width="10.125" style="3" customWidth="1"/>
    <col min="2" max="16384" width="9.25390625" style="3" customWidth="1"/>
  </cols>
  <sheetData>
    <row r="1" spans="1:2" ht="11.25">
      <c r="A1" s="23" t="s">
        <v>11</v>
      </c>
      <c r="B1" s="18"/>
    </row>
    <row r="2" spans="1:2" ht="11.25">
      <c r="A2" s="25"/>
      <c r="B2" s="18"/>
    </row>
    <row r="3" spans="1:2" ht="11.25">
      <c r="A3" s="18" t="s">
        <v>6</v>
      </c>
      <c r="B3" s="3" t="s">
        <v>51</v>
      </c>
    </row>
    <row r="4" spans="1:2" ht="11.25">
      <c r="A4" s="18"/>
      <c r="B4" s="18"/>
    </row>
    <row r="5" spans="1:2" ht="11.25">
      <c r="A5" s="18"/>
      <c r="B5" s="18"/>
    </row>
    <row r="6" spans="1:3" ht="11.25">
      <c r="A6" s="18" t="s">
        <v>8</v>
      </c>
      <c r="B6" s="18" t="s">
        <v>57</v>
      </c>
      <c r="C6" s="18"/>
    </row>
    <row r="7" spans="1:3" ht="11.25">
      <c r="A7" s="18"/>
      <c r="B7" s="3" t="s">
        <v>60</v>
      </c>
      <c r="C7" s="18"/>
    </row>
    <row r="8" spans="1:2" ht="11.25">
      <c r="A8" s="18"/>
      <c r="B8" s="3" t="s">
        <v>56</v>
      </c>
    </row>
    <row r="10" spans="1:2" ht="11.25">
      <c r="A10" s="18" t="s">
        <v>7</v>
      </c>
      <c r="B10" s="18" t="s">
        <v>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O5" sqref="B5:O5"/>
    </sheetView>
  </sheetViews>
  <sheetFormatPr defaultColWidth="9.25390625" defaultRowHeight="12.75"/>
  <cols>
    <col min="1" max="15" width="8.875" style="3" customWidth="1"/>
    <col min="16" max="16384" width="9.25390625" style="3" customWidth="1"/>
  </cols>
  <sheetData>
    <row r="1" spans="1:15" ht="11.25">
      <c r="A1" s="4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</row>
    <row r="5" spans="1:15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</row>
    <row r="6" spans="1:15" ht="12.75">
      <c r="A6" s="49">
        <v>1990</v>
      </c>
      <c r="B6" s="31" t="e">
        <f>SUM(C6:O6)</f>
        <v>#N/A</v>
      </c>
      <c r="C6" s="31" t="e">
        <f>NA()</f>
        <v>#N/A</v>
      </c>
      <c r="D6" s="31" t="e">
        <f>NA()</f>
        <v>#N/A</v>
      </c>
      <c r="E6" s="31" t="e">
        <f>NA()</f>
        <v>#N/A</v>
      </c>
      <c r="F6" s="31" t="e">
        <f>NA()</f>
        <v>#N/A</v>
      </c>
      <c r="G6" s="31" t="e">
        <f>NA()</f>
        <v>#N/A</v>
      </c>
      <c r="H6" s="31" t="e">
        <f>NA()</f>
        <v>#N/A</v>
      </c>
      <c r="I6" s="31" t="e">
        <f>NA()</f>
        <v>#N/A</v>
      </c>
      <c r="J6" s="31" t="e">
        <f>NA()</f>
        <v>#N/A</v>
      </c>
      <c r="K6" s="31" t="e">
        <f>NA()</f>
        <v>#N/A</v>
      </c>
      <c r="L6" s="31" t="e">
        <f>NA()</f>
        <v>#N/A</v>
      </c>
      <c r="M6" s="31" t="e">
        <f>NA()</f>
        <v>#N/A</v>
      </c>
      <c r="N6" s="31" t="e">
        <f>NA()</f>
        <v>#N/A</v>
      </c>
      <c r="O6" s="32">
        <v>34325</v>
      </c>
    </row>
    <row r="7" spans="1:15" ht="11.25">
      <c r="A7" s="49">
        <v>1991</v>
      </c>
      <c r="B7" s="31" t="e">
        <f>SUM(C7:O7)</f>
        <v>#N/A</v>
      </c>
      <c r="C7" s="31" t="e">
        <f>NA()</f>
        <v>#N/A</v>
      </c>
      <c r="D7" s="31" t="e">
        <f>NA()</f>
        <v>#N/A</v>
      </c>
      <c r="E7" s="31" t="e">
        <f>NA()</f>
        <v>#N/A</v>
      </c>
      <c r="F7" s="31" t="e">
        <f>NA()</f>
        <v>#N/A</v>
      </c>
      <c r="G7" s="31" t="e">
        <f>NA()</f>
        <v>#N/A</v>
      </c>
      <c r="H7" s="31" t="e">
        <f>NA()</f>
        <v>#N/A</v>
      </c>
      <c r="I7" s="31" t="e">
        <f>NA()</f>
        <v>#N/A</v>
      </c>
      <c r="J7" s="31" t="e">
        <f>NA()</f>
        <v>#N/A</v>
      </c>
      <c r="K7" s="31" t="e">
        <f>NA()</f>
        <v>#N/A</v>
      </c>
      <c r="L7" s="31" t="e">
        <f>NA()</f>
        <v>#N/A</v>
      </c>
      <c r="M7" s="31" t="e">
        <f>NA()</f>
        <v>#N/A</v>
      </c>
      <c r="N7" s="31" t="e">
        <f>NA()</f>
        <v>#N/A</v>
      </c>
      <c r="O7" s="31" t="e">
        <f>NA()</f>
        <v>#N/A</v>
      </c>
    </row>
    <row r="8" spans="1:15" ht="12.75">
      <c r="A8" s="49">
        <v>1992</v>
      </c>
      <c r="B8" s="31" t="e">
        <f>SUM(C8:O8)</f>
        <v>#N/A</v>
      </c>
      <c r="C8" s="31" t="e">
        <f>NA()</f>
        <v>#N/A</v>
      </c>
      <c r="D8" s="31" t="e">
        <f>NA()</f>
        <v>#N/A</v>
      </c>
      <c r="E8" s="31" t="e">
        <f>NA()</f>
        <v>#N/A</v>
      </c>
      <c r="F8" s="31" t="e">
        <f>NA()</f>
        <v>#N/A</v>
      </c>
      <c r="G8" s="31" t="e">
        <f>NA()</f>
        <v>#N/A</v>
      </c>
      <c r="H8" s="31" t="e">
        <f>NA()</f>
        <v>#N/A</v>
      </c>
      <c r="I8" s="31" t="e">
        <f>NA()</f>
        <v>#N/A</v>
      </c>
      <c r="J8" s="31" t="e">
        <f>NA()</f>
        <v>#N/A</v>
      </c>
      <c r="K8" s="31" t="e">
        <f>NA()</f>
        <v>#N/A</v>
      </c>
      <c r="L8" s="31" t="e">
        <f>NA()</f>
        <v>#N/A</v>
      </c>
      <c r="M8" s="31" t="e">
        <f>NA()</f>
        <v>#N/A</v>
      </c>
      <c r="N8" s="31" t="e">
        <f>NA()</f>
        <v>#N/A</v>
      </c>
      <c r="O8" s="32">
        <v>36889</v>
      </c>
    </row>
    <row r="9" spans="1:15" ht="12.75">
      <c r="A9" s="49">
        <v>1993</v>
      </c>
      <c r="B9" s="31" t="e">
        <f>SUM(C9:O9)</f>
        <v>#N/A</v>
      </c>
      <c r="C9" s="31" t="e">
        <f>NA()</f>
        <v>#N/A</v>
      </c>
      <c r="D9" s="31" t="e">
        <f>NA()</f>
        <v>#N/A</v>
      </c>
      <c r="E9" s="32">
        <v>49000</v>
      </c>
      <c r="F9" s="32">
        <v>32</v>
      </c>
      <c r="G9" s="31" t="e">
        <f>NA()</f>
        <v>#N/A</v>
      </c>
      <c r="H9" s="32">
        <v>43</v>
      </c>
      <c r="I9" s="31" t="e">
        <f>NA()</f>
        <v>#N/A</v>
      </c>
      <c r="J9" s="31" t="e">
        <f>NA()</f>
        <v>#N/A</v>
      </c>
      <c r="K9" s="31" t="e">
        <f>NA()</f>
        <v>#N/A</v>
      </c>
      <c r="L9" s="31" t="e">
        <f>NA()</f>
        <v>#N/A</v>
      </c>
      <c r="M9" s="31" t="e">
        <f>NA()</f>
        <v>#N/A</v>
      </c>
      <c r="N9" s="31" t="e">
        <f>NA()</f>
        <v>#N/A</v>
      </c>
      <c r="O9" s="32">
        <v>41848</v>
      </c>
    </row>
    <row r="10" spans="1:15" ht="12.75">
      <c r="A10" s="49">
        <v>1994</v>
      </c>
      <c r="B10" s="31" t="e">
        <f>SUM(C10:O10)</f>
        <v>#N/A</v>
      </c>
      <c r="C10" s="31" t="e">
        <f>NA()</f>
        <v>#N/A</v>
      </c>
      <c r="D10" s="31" t="e">
        <f>NA()</f>
        <v>#N/A</v>
      </c>
      <c r="E10" s="32">
        <v>51700</v>
      </c>
      <c r="F10" s="32">
        <v>107</v>
      </c>
      <c r="G10" s="31" t="e">
        <f>NA()</f>
        <v>#N/A</v>
      </c>
      <c r="H10" s="32">
        <v>33</v>
      </c>
      <c r="I10" s="31" t="e">
        <f>NA()</f>
        <v>#N/A</v>
      </c>
      <c r="J10" s="31" t="e">
        <f>NA()</f>
        <v>#N/A</v>
      </c>
      <c r="K10" s="31" t="e">
        <f>NA()</f>
        <v>#N/A</v>
      </c>
      <c r="L10" s="31" t="e">
        <f>NA()</f>
        <v>#N/A</v>
      </c>
      <c r="M10" s="31" t="e">
        <f>NA()</f>
        <v>#N/A</v>
      </c>
      <c r="N10" s="31" t="e">
        <f>NA()</f>
        <v>#N/A</v>
      </c>
      <c r="O10" s="32">
        <v>45736</v>
      </c>
    </row>
    <row r="11" spans="1:15" ht="12.75">
      <c r="A11" s="49">
        <v>1995</v>
      </c>
      <c r="B11" s="31" t="e">
        <f aca="true" t="shared" si="0" ref="B11:B17">SUM(C11:O11)</f>
        <v>#N/A</v>
      </c>
      <c r="C11" s="31" t="e">
        <f>NA()</f>
        <v>#N/A</v>
      </c>
      <c r="D11" s="31" t="e">
        <f>NA()</f>
        <v>#N/A</v>
      </c>
      <c r="E11" s="32">
        <v>54500</v>
      </c>
      <c r="F11" s="32">
        <v>151</v>
      </c>
      <c r="G11" s="31" t="e">
        <f>NA()</f>
        <v>#N/A</v>
      </c>
      <c r="H11" s="31" t="e">
        <f>NA()</f>
        <v>#N/A</v>
      </c>
      <c r="I11" s="31" t="e">
        <f>NA()</f>
        <v>#N/A</v>
      </c>
      <c r="J11" s="31" t="e">
        <f>NA()</f>
        <v>#N/A</v>
      </c>
      <c r="K11" s="31" t="e">
        <f>NA()</f>
        <v>#N/A</v>
      </c>
      <c r="L11" s="31" t="e">
        <f>NA()</f>
        <v>#N/A</v>
      </c>
      <c r="M11" s="31" t="e">
        <f>NA()</f>
        <v>#N/A</v>
      </c>
      <c r="N11" s="31" t="e">
        <f>NA()</f>
        <v>#N/A</v>
      </c>
      <c r="O11" s="31" t="e">
        <f>NA()</f>
        <v>#N/A</v>
      </c>
    </row>
    <row r="12" spans="1:15" ht="12.75">
      <c r="A12" s="49">
        <v>1996</v>
      </c>
      <c r="B12" s="31" t="e">
        <f t="shared" si="0"/>
        <v>#N/A</v>
      </c>
      <c r="C12" s="31" t="e">
        <f>NA()</f>
        <v>#N/A</v>
      </c>
      <c r="D12" s="31" t="e">
        <f>NA()</f>
        <v>#N/A</v>
      </c>
      <c r="E12" s="32">
        <v>57900</v>
      </c>
      <c r="F12" s="32">
        <v>158</v>
      </c>
      <c r="G12" s="32">
        <v>45800</v>
      </c>
      <c r="H12" s="31" t="e">
        <f>NA()</f>
        <v>#N/A</v>
      </c>
      <c r="I12" s="31" t="e">
        <f>NA()</f>
        <v>#N/A</v>
      </c>
      <c r="J12" s="31" t="e">
        <f>NA()</f>
        <v>#N/A</v>
      </c>
      <c r="K12" s="31" t="e">
        <f>NA()</f>
        <v>#N/A</v>
      </c>
      <c r="L12" s="31" t="e">
        <f>NA()</f>
        <v>#N/A</v>
      </c>
      <c r="M12" s="31" t="e">
        <f>NA()</f>
        <v>#N/A</v>
      </c>
      <c r="N12" s="31" t="e">
        <f>NA()</f>
        <v>#N/A</v>
      </c>
      <c r="O12" s="31" t="e">
        <f>NA()</f>
        <v>#N/A</v>
      </c>
    </row>
    <row r="13" spans="1:15" ht="12.75">
      <c r="A13" s="49">
        <v>1997</v>
      </c>
      <c r="B13" s="31" t="e">
        <f t="shared" si="0"/>
        <v>#N/A</v>
      </c>
      <c r="C13" s="31" t="e">
        <f>NA()</f>
        <v>#N/A</v>
      </c>
      <c r="D13" s="31" t="e">
        <f>NA()</f>
        <v>#N/A</v>
      </c>
      <c r="E13" s="32">
        <v>59000</v>
      </c>
      <c r="F13" s="32">
        <v>160</v>
      </c>
      <c r="G13" s="32">
        <v>46000</v>
      </c>
      <c r="H13" s="31" t="e">
        <f>NA()</f>
        <v>#N/A</v>
      </c>
      <c r="I13" s="31" t="e">
        <f>NA()</f>
        <v>#N/A</v>
      </c>
      <c r="J13" s="31" t="e">
        <f>NA()</f>
        <v>#N/A</v>
      </c>
      <c r="K13" s="31" t="e">
        <f>NA()</f>
        <v>#N/A</v>
      </c>
      <c r="L13" s="31" t="e">
        <f>NA()</f>
        <v>#N/A</v>
      </c>
      <c r="M13" s="31" t="e">
        <f>NA()</f>
        <v>#N/A</v>
      </c>
      <c r="N13" s="31" t="e">
        <f>NA()</f>
        <v>#N/A</v>
      </c>
      <c r="O13" s="31" t="e">
        <f>NA()</f>
        <v>#N/A</v>
      </c>
    </row>
    <row r="14" spans="1:15" ht="12.75">
      <c r="A14" s="49">
        <v>1998</v>
      </c>
      <c r="B14" s="31" t="e">
        <f t="shared" si="0"/>
        <v>#N/A</v>
      </c>
      <c r="C14" s="31" t="e">
        <f>NA()</f>
        <v>#N/A</v>
      </c>
      <c r="D14" s="31" t="e">
        <f>NA()</f>
        <v>#N/A</v>
      </c>
      <c r="E14" s="32">
        <v>60800</v>
      </c>
      <c r="F14" s="31" t="e">
        <f>NA()</f>
        <v>#N/A</v>
      </c>
      <c r="G14" s="32">
        <v>46500</v>
      </c>
      <c r="H14" s="31" t="e">
        <f>NA()</f>
        <v>#N/A</v>
      </c>
      <c r="I14" s="31" t="e">
        <f>NA()</f>
        <v>#N/A</v>
      </c>
      <c r="J14" s="31" t="e">
        <f>NA()</f>
        <v>#N/A</v>
      </c>
      <c r="K14" s="31" t="e">
        <f>NA()</f>
        <v>#N/A</v>
      </c>
      <c r="L14" s="31" t="e">
        <f>NA()</f>
        <v>#N/A</v>
      </c>
      <c r="M14" s="31" t="e">
        <f>NA()</f>
        <v>#N/A</v>
      </c>
      <c r="N14" s="31" t="e">
        <f>NA()</f>
        <v>#N/A</v>
      </c>
      <c r="O14" s="31" t="e">
        <f>NA()</f>
        <v>#N/A</v>
      </c>
    </row>
    <row r="15" spans="1:15" ht="12.75">
      <c r="A15" s="49">
        <v>1999</v>
      </c>
      <c r="B15" s="31" t="e">
        <f t="shared" si="0"/>
        <v>#N/A</v>
      </c>
      <c r="C15" s="31" t="e">
        <f>NA()</f>
        <v>#N/A</v>
      </c>
      <c r="D15" s="31" t="e">
        <f>NA()</f>
        <v>#N/A</v>
      </c>
      <c r="E15" s="32">
        <v>62250</v>
      </c>
      <c r="F15" s="31" t="e">
        <f>NA()</f>
        <v>#N/A</v>
      </c>
      <c r="G15" s="32">
        <v>46550</v>
      </c>
      <c r="H15" s="31" t="e">
        <f>NA()</f>
        <v>#N/A</v>
      </c>
      <c r="I15" s="31" t="e">
        <f>NA()</f>
        <v>#N/A</v>
      </c>
      <c r="J15" s="31" t="e">
        <f>NA()</f>
        <v>#N/A</v>
      </c>
      <c r="K15" s="31" t="e">
        <f>NA()</f>
        <v>#N/A</v>
      </c>
      <c r="L15" s="31" t="e">
        <f>NA()</f>
        <v>#N/A</v>
      </c>
      <c r="M15" s="31" t="e">
        <f>NA()</f>
        <v>#N/A</v>
      </c>
      <c r="N15" s="31" t="e">
        <f>NA()</f>
        <v>#N/A</v>
      </c>
      <c r="O15" s="31" t="e">
        <f>NA()</f>
        <v>#N/A</v>
      </c>
    </row>
    <row r="16" spans="1:15" ht="12.75">
      <c r="A16" s="49">
        <v>2000</v>
      </c>
      <c r="B16" s="31" t="e">
        <f t="shared" si="0"/>
        <v>#N/A</v>
      </c>
      <c r="C16" s="31" t="e">
        <f>NA()</f>
        <v>#N/A</v>
      </c>
      <c r="D16" s="31" t="e">
        <f>NA()</f>
        <v>#N/A</v>
      </c>
      <c r="E16" s="32">
        <v>63840</v>
      </c>
      <c r="F16" s="31" t="e">
        <f>NA()</f>
        <v>#N/A</v>
      </c>
      <c r="G16" s="31" t="e">
        <f>NA()</f>
        <v>#N/A</v>
      </c>
      <c r="H16" s="31" t="e">
        <f>NA()</f>
        <v>#N/A</v>
      </c>
      <c r="I16" s="31" t="e">
        <f>NA()</f>
        <v>#N/A</v>
      </c>
      <c r="J16" s="31" t="e">
        <f>NA()</f>
        <v>#N/A</v>
      </c>
      <c r="K16" s="31" t="e">
        <f>NA()</f>
        <v>#N/A</v>
      </c>
      <c r="L16" s="31" t="e">
        <f>NA()</f>
        <v>#N/A</v>
      </c>
      <c r="M16" s="31" t="e">
        <f>NA()</f>
        <v>#N/A</v>
      </c>
      <c r="N16" s="31" t="e">
        <f>NA()</f>
        <v>#N/A</v>
      </c>
      <c r="O16" s="31" t="e">
        <f>NA()</f>
        <v>#N/A</v>
      </c>
    </row>
    <row r="17" spans="1:15" ht="12.75">
      <c r="A17" s="49">
        <v>2001</v>
      </c>
      <c r="B17" s="31" t="e">
        <f t="shared" si="0"/>
        <v>#N/A</v>
      </c>
      <c r="C17" s="31" t="e">
        <f>NA()</f>
        <v>#N/A</v>
      </c>
      <c r="D17" s="31" t="e">
        <f>NA()</f>
        <v>#N/A</v>
      </c>
      <c r="E17" s="32">
        <v>65523</v>
      </c>
      <c r="F17" s="31" t="e">
        <f>NA()</f>
        <v>#N/A</v>
      </c>
      <c r="G17" s="31" t="e">
        <f>NA()</f>
        <v>#N/A</v>
      </c>
      <c r="H17" s="31" t="e">
        <f>NA()</f>
        <v>#N/A</v>
      </c>
      <c r="I17" s="31" t="e">
        <f>NA()</f>
        <v>#N/A</v>
      </c>
      <c r="J17" s="31" t="e">
        <f>NA()</f>
        <v>#N/A</v>
      </c>
      <c r="K17" s="31" t="e">
        <f>NA()</f>
        <v>#N/A</v>
      </c>
      <c r="L17" s="31" t="e">
        <f>NA()</f>
        <v>#N/A</v>
      </c>
      <c r="M17" s="31" t="e">
        <f>NA()</f>
        <v>#N/A</v>
      </c>
      <c r="N17" s="31" t="e">
        <f>NA()</f>
        <v>#N/A</v>
      </c>
      <c r="O17" s="31" t="e">
        <f>NA()</f>
        <v>#N/A</v>
      </c>
    </row>
    <row r="18" spans="1:15" ht="11.25">
      <c r="A18" s="5"/>
      <c r="B18" s="5"/>
      <c r="C18" s="5"/>
      <c r="D18" s="5"/>
      <c r="E18" s="5"/>
      <c r="F18" s="31"/>
      <c r="G18" s="5"/>
      <c r="H18" s="5"/>
      <c r="I18" s="5"/>
      <c r="J18" s="5"/>
      <c r="K18" s="5"/>
      <c r="L18" s="5"/>
      <c r="M18" s="5"/>
      <c r="N18" s="5"/>
      <c r="O18" s="9"/>
    </row>
    <row r="19" spans="1:12" ht="11.25">
      <c r="A19" s="5"/>
      <c r="B19" s="5"/>
      <c r="F19" s="19"/>
      <c r="G19" s="19"/>
      <c r="H19" s="19"/>
      <c r="I19" s="19"/>
      <c r="J19" s="19"/>
      <c r="K19" s="28"/>
      <c r="L19" s="28"/>
    </row>
    <row r="20" spans="1:12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1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.75">
      <c r="A24" s="32"/>
      <c r="B24" s="32"/>
      <c r="E24" s="32"/>
      <c r="F24" s="32"/>
      <c r="H24" s="32"/>
      <c r="I24" s="32"/>
      <c r="J24" s="32"/>
      <c r="K24" s="32"/>
    </row>
    <row r="25" spans="1:11" ht="12.75">
      <c r="A25" s="32"/>
      <c r="B25" s="32"/>
      <c r="E25" s="32"/>
      <c r="F25" s="32"/>
      <c r="H25" s="32"/>
      <c r="I25" s="32"/>
      <c r="J25" s="32"/>
      <c r="K25" s="32"/>
    </row>
    <row r="26" spans="1:12" ht="12.75">
      <c r="A26" s="32"/>
      <c r="B26" s="32"/>
      <c r="E26" s="32"/>
      <c r="F26" s="32"/>
      <c r="G26" s="32"/>
      <c r="H26" s="32"/>
      <c r="I26" s="32"/>
      <c r="J26" s="32"/>
      <c r="K26" s="32"/>
      <c r="L26" s="32"/>
    </row>
    <row r="27" spans="1:12" ht="12.75">
      <c r="A27" s="32"/>
      <c r="B27" s="32"/>
      <c r="F27" s="32"/>
      <c r="G27" s="32"/>
      <c r="H27" s="32"/>
      <c r="I27" s="32"/>
      <c r="J27" s="32"/>
      <c r="K27" s="32"/>
      <c r="L27" s="32"/>
    </row>
    <row r="28" spans="1:12" ht="12.75">
      <c r="A28" s="32"/>
      <c r="B28" s="32"/>
      <c r="F28" s="32"/>
      <c r="G28" s="32"/>
      <c r="H28" s="32"/>
      <c r="I28" s="32"/>
      <c r="J28" s="32"/>
      <c r="K28" s="32"/>
      <c r="L28" s="32"/>
    </row>
    <row r="29" spans="1:12" ht="12.75">
      <c r="A29" s="32"/>
      <c r="B29" s="32"/>
      <c r="D29" s="32"/>
      <c r="F29" s="32"/>
      <c r="G29" s="32"/>
      <c r="H29" s="32"/>
      <c r="I29" s="32"/>
      <c r="J29" s="32"/>
      <c r="K29" s="32"/>
      <c r="L29" s="32"/>
    </row>
    <row r="30" spans="1:12" ht="12.75">
      <c r="A30" s="32"/>
      <c r="B30" s="32"/>
      <c r="D30" s="32"/>
      <c r="F30" s="32"/>
      <c r="G30" s="32"/>
      <c r="H30" s="32"/>
      <c r="I30" s="32"/>
      <c r="J30" s="32"/>
      <c r="K30" s="32"/>
      <c r="L30" s="32"/>
    </row>
    <row r="31" spans="1:12" ht="12.75">
      <c r="A31" s="32"/>
      <c r="B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2.75">
      <c r="A32" s="32"/>
      <c r="B32" s="32"/>
      <c r="D32" s="32"/>
      <c r="E32" s="32"/>
      <c r="F32" s="32"/>
      <c r="G32" s="32"/>
      <c r="H32" s="32"/>
      <c r="I32" s="32"/>
      <c r="J32" s="32"/>
      <c r="K32" s="32"/>
      <c r="L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25" sqref="A25"/>
    </sheetView>
  </sheetViews>
  <sheetFormatPr defaultColWidth="9.00390625" defaultRowHeight="12.75"/>
  <cols>
    <col min="1" max="15" width="8.875" style="3" customWidth="1"/>
    <col min="16" max="16384" width="9.25390625" style="3" customWidth="1"/>
  </cols>
  <sheetData>
    <row r="1" spans="1:15" ht="11.25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6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3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65" t="s">
        <v>25</v>
      </c>
      <c r="P5" s="52" t="s">
        <v>120</v>
      </c>
    </row>
    <row r="6" spans="1:16" ht="11.25">
      <c r="A6" s="49">
        <v>1990</v>
      </c>
      <c r="B6" s="82">
        <f>SUM(C6:O6)</f>
        <v>138200</v>
      </c>
      <c r="C6" s="82">
        <f>+basedata_rail!C6</f>
        <v>7793</v>
      </c>
      <c r="D6" s="82">
        <f>+basedata_rail!D6</f>
        <v>0</v>
      </c>
      <c r="E6" s="82">
        <f>+basedata_rail!E6</f>
        <v>13313</v>
      </c>
      <c r="F6" s="82">
        <f>+basedata_rail!F6</f>
        <v>1510</v>
      </c>
      <c r="G6" s="82">
        <f>+basedata_rail!G6</f>
        <v>11403</v>
      </c>
      <c r="H6" s="82">
        <f>+basedata_rail!H6</f>
        <v>5366</v>
      </c>
      <c r="I6" s="82">
        <f>+basedata_rail!I6</f>
        <v>3640</v>
      </c>
      <c r="J6" s="82">
        <f>+basedata_rail!J6</f>
        <v>0</v>
      </c>
      <c r="K6" s="82">
        <f>+basedata_rail!K6</f>
        <v>50373</v>
      </c>
      <c r="L6" s="82">
        <f>+basedata_rail!L6</f>
        <v>30582</v>
      </c>
      <c r="M6" s="82">
        <f>+basedata_rail!M6</f>
        <v>6381</v>
      </c>
      <c r="N6" s="82">
        <f>+basedata_rail!N6</f>
        <v>1429</v>
      </c>
      <c r="O6" s="82">
        <f>+basedata_rail!O6</f>
        <v>6410</v>
      </c>
      <c r="P6" s="83">
        <f>SUM(C6:O6)-O6-L6-C6</f>
        <v>93415</v>
      </c>
    </row>
    <row r="7" spans="1:16" ht="11.25">
      <c r="A7" s="49">
        <v>1991</v>
      </c>
      <c r="B7" s="82">
        <f aca="true" t="shared" si="0" ref="B7:B17">SUM(C7:O7)</f>
        <v>113287.66666666666</v>
      </c>
      <c r="C7" s="82">
        <f>+basedata_rail!C7</f>
        <v>4866</v>
      </c>
      <c r="D7" s="82">
        <f>+basedata_rail!D7</f>
        <v>0</v>
      </c>
      <c r="E7" s="84">
        <f>(E$9-E$6)/($A$9-$A$6)*($A7-$A$6)+E$6</f>
        <v>11724.666666666666</v>
      </c>
      <c r="F7" s="82">
        <f>+basedata_rail!F7</f>
        <v>1273</v>
      </c>
      <c r="G7" s="82">
        <f>+basedata_rail!G7</f>
        <v>9861</v>
      </c>
      <c r="H7" s="82">
        <f>+basedata_rail!H7</f>
        <v>3930</v>
      </c>
      <c r="I7" s="82">
        <f>+basedata_rail!I7</f>
        <v>3225</v>
      </c>
      <c r="J7" s="82">
        <f>+basedata_rail!J7</f>
        <v>0</v>
      </c>
      <c r="K7" s="82">
        <f>+basedata_rail!K7</f>
        <v>40115</v>
      </c>
      <c r="L7" s="82">
        <f>+basedata_rail!L7</f>
        <v>25429</v>
      </c>
      <c r="M7" s="82">
        <f>+basedata_rail!M7</f>
        <v>6002</v>
      </c>
      <c r="N7" s="82">
        <f>+basedata_rail!N7</f>
        <v>814</v>
      </c>
      <c r="O7" s="82">
        <f>+basedata_rail!O7</f>
        <v>6048</v>
      </c>
      <c r="P7" s="83">
        <f aca="true" t="shared" si="1" ref="P7:P16">SUM(C7:O7)-O7-L7-C7</f>
        <v>76944.66666666666</v>
      </c>
    </row>
    <row r="8" spans="1:16" ht="11.25">
      <c r="A8" s="49">
        <v>1992</v>
      </c>
      <c r="B8" s="82">
        <f t="shared" si="0"/>
        <v>101157.33333333334</v>
      </c>
      <c r="C8" s="82">
        <f>+basedata_rail!C8</f>
        <v>5393</v>
      </c>
      <c r="D8" s="82">
        <f>+basedata_rail!D8</f>
        <v>0</v>
      </c>
      <c r="E8" s="84">
        <f>(E$9-E$6)/($A$9-$A$6)*($A8-$A$6)+E$6</f>
        <v>10136.333333333334</v>
      </c>
      <c r="F8" s="82">
        <f>+basedata_rail!F8</f>
        <v>950</v>
      </c>
      <c r="G8" s="82">
        <f>+basedata_rail!G8</f>
        <v>9183</v>
      </c>
      <c r="H8" s="82">
        <f>+basedata_rail!H8</f>
        <v>3656</v>
      </c>
      <c r="I8" s="82">
        <f>+basedata_rail!I8</f>
        <v>2740</v>
      </c>
      <c r="J8" s="82">
        <f>+basedata_rail!J8</f>
        <v>0</v>
      </c>
      <c r="K8" s="82">
        <f>+basedata_rail!K8</f>
        <v>32571</v>
      </c>
      <c r="L8" s="82">
        <f>+basedata_rail!L8</f>
        <v>24269</v>
      </c>
      <c r="M8" s="82">
        <f>+basedata_rail!M8</f>
        <v>5453</v>
      </c>
      <c r="N8" s="82">
        <f>+basedata_rail!N8</f>
        <v>547</v>
      </c>
      <c r="O8" s="82">
        <f>+basedata_rail!O8</f>
        <v>6259</v>
      </c>
      <c r="P8" s="83">
        <f t="shared" si="1"/>
        <v>65236.33333333334</v>
      </c>
    </row>
    <row r="9" spans="1:16" ht="11.25">
      <c r="A9" s="49">
        <v>1993</v>
      </c>
      <c r="B9" s="82">
        <f t="shared" si="0"/>
        <v>91146</v>
      </c>
      <c r="C9" s="82">
        <f>+basedata_rail!C9</f>
        <v>5837</v>
      </c>
      <c r="D9" s="82">
        <f>+basedata_rail!D9</f>
        <v>0</v>
      </c>
      <c r="E9" s="82">
        <f>+basedata_rail!E9</f>
        <v>8548</v>
      </c>
      <c r="F9" s="82">
        <f>+basedata_rail!F9</f>
        <v>722</v>
      </c>
      <c r="G9" s="82">
        <f>+basedata_rail!G9</f>
        <v>8432</v>
      </c>
      <c r="H9" s="82">
        <f>+basedata_rail!H9</f>
        <v>2359</v>
      </c>
      <c r="I9" s="82">
        <f>+basedata_rail!I9</f>
        <v>2700</v>
      </c>
      <c r="J9" s="82">
        <f>+basedata_rail!J9</f>
        <v>0</v>
      </c>
      <c r="K9" s="82">
        <f>+basedata_rail!K9</f>
        <v>30864</v>
      </c>
      <c r="L9" s="82">
        <f>+basedata_rail!L9</f>
        <v>19402</v>
      </c>
      <c r="M9" s="82">
        <f>+basedata_rail!M9</f>
        <v>4569</v>
      </c>
      <c r="N9" s="82">
        <f>+basedata_rail!N9</f>
        <v>566</v>
      </c>
      <c r="O9" s="82">
        <f>+basedata_rail!O9</f>
        <v>7147</v>
      </c>
      <c r="P9" s="83">
        <f t="shared" si="1"/>
        <v>58760</v>
      </c>
    </row>
    <row r="10" spans="1:16" ht="11.25">
      <c r="A10" s="49">
        <v>1994</v>
      </c>
      <c r="B10" s="82">
        <f t="shared" si="0"/>
        <v>83349</v>
      </c>
      <c r="C10" s="82">
        <f>+basedata_rail!C10</f>
        <v>5059</v>
      </c>
      <c r="D10" s="82">
        <f>+basedata_rail!D10</f>
        <v>0</v>
      </c>
      <c r="E10" s="82">
        <f>+basedata_rail!E10</f>
        <v>8481</v>
      </c>
      <c r="F10" s="82">
        <f>+basedata_rail!F10</f>
        <v>537</v>
      </c>
      <c r="G10" s="82">
        <f>+basedata_rail!G10</f>
        <v>8508</v>
      </c>
      <c r="H10" s="82">
        <f>+basedata_rail!H10</f>
        <v>1794</v>
      </c>
      <c r="I10" s="82">
        <f>+basedata_rail!I10</f>
        <v>1574</v>
      </c>
      <c r="J10" s="82">
        <f>+basedata_rail!J10</f>
        <v>0</v>
      </c>
      <c r="K10" s="82">
        <f>+basedata_rail!K10</f>
        <v>27610</v>
      </c>
      <c r="L10" s="82">
        <f>+basedata_rail!L10</f>
        <v>18313</v>
      </c>
      <c r="M10" s="82">
        <f>+basedata_rail!M10</f>
        <v>4548</v>
      </c>
      <c r="N10" s="82">
        <f>+basedata_rail!N10</f>
        <v>590</v>
      </c>
      <c r="O10" s="82">
        <f>+basedata_rail!O10</f>
        <v>6335</v>
      </c>
      <c r="P10" s="83">
        <f t="shared" si="1"/>
        <v>53642</v>
      </c>
    </row>
    <row r="11" spans="1:16" ht="11.25">
      <c r="A11" s="49">
        <v>1995</v>
      </c>
      <c r="B11" s="82">
        <f t="shared" si="0"/>
        <v>74396</v>
      </c>
      <c r="C11" s="82">
        <f>+basedata_rail!C11</f>
        <v>4693</v>
      </c>
      <c r="D11" s="82">
        <f>+basedata_rail!D11</f>
        <v>0</v>
      </c>
      <c r="E11" s="82">
        <f>+basedata_rail!E11</f>
        <v>8023</v>
      </c>
      <c r="F11" s="82">
        <f>+basedata_rail!F11</f>
        <v>421</v>
      </c>
      <c r="G11" s="82">
        <f>+basedata_rail!G11</f>
        <v>8441</v>
      </c>
      <c r="H11" s="82">
        <f>+basedata_rail!H11</f>
        <v>1256</v>
      </c>
      <c r="I11" s="82">
        <f>+basedata_rail!I11</f>
        <v>1130</v>
      </c>
      <c r="J11" s="82">
        <f>+basedata_rail!J11</f>
        <v>0</v>
      </c>
      <c r="K11" s="82">
        <f>+basedata_rail!K11</f>
        <v>20960</v>
      </c>
      <c r="L11" s="82">
        <f>+basedata_rail!L11</f>
        <v>18879</v>
      </c>
      <c r="M11" s="82">
        <f>+basedata_rail!M11</f>
        <v>4200</v>
      </c>
      <c r="N11" s="82">
        <f>+basedata_rail!N11</f>
        <v>596</v>
      </c>
      <c r="O11" s="82">
        <f>+basedata_rail!O11</f>
        <v>5797</v>
      </c>
      <c r="P11" s="83">
        <f t="shared" si="1"/>
        <v>45027</v>
      </c>
    </row>
    <row r="12" spans="1:16" ht="11.25">
      <c r="A12" s="49">
        <v>1996</v>
      </c>
      <c r="B12" s="82">
        <f t="shared" si="0"/>
        <v>71926</v>
      </c>
      <c r="C12" s="82">
        <f>+basedata_rail!C12</f>
        <v>5065</v>
      </c>
      <c r="D12" s="82">
        <f>+basedata_rail!D12</f>
        <v>0</v>
      </c>
      <c r="E12" s="82">
        <f>+basedata_rail!E12</f>
        <v>8111</v>
      </c>
      <c r="F12" s="82">
        <f>+basedata_rail!F12</f>
        <v>309</v>
      </c>
      <c r="G12" s="82">
        <f>+basedata_rail!G12</f>
        <v>8582</v>
      </c>
      <c r="H12" s="82">
        <f>+basedata_rail!H12</f>
        <v>1149</v>
      </c>
      <c r="I12" s="82">
        <f>+basedata_rail!I12</f>
        <v>953</v>
      </c>
      <c r="J12" s="82">
        <f>+basedata_rail!J12</f>
        <v>0</v>
      </c>
      <c r="K12" s="82">
        <f>+basedata_rail!K12</f>
        <v>19807</v>
      </c>
      <c r="L12" s="82">
        <f>+basedata_rail!L12</f>
        <v>18356</v>
      </c>
      <c r="M12" s="82">
        <f>+basedata_rail!M12</f>
        <v>3752</v>
      </c>
      <c r="N12" s="82">
        <f>+basedata_rail!N12</f>
        <v>613</v>
      </c>
      <c r="O12" s="82">
        <f>+basedata_rail!O12</f>
        <v>5229</v>
      </c>
      <c r="P12" s="83">
        <f t="shared" si="1"/>
        <v>43276</v>
      </c>
    </row>
    <row r="13" spans="1:16" ht="11.25">
      <c r="A13" s="49">
        <v>1997</v>
      </c>
      <c r="B13" s="82">
        <f t="shared" si="0"/>
        <v>69769</v>
      </c>
      <c r="C13" s="82">
        <f>+basedata_rail!C13</f>
        <v>5886</v>
      </c>
      <c r="D13" s="82">
        <f>+basedata_rail!D13</f>
        <v>0</v>
      </c>
      <c r="E13" s="82">
        <f>+basedata_rail!E13</f>
        <v>7721</v>
      </c>
      <c r="F13" s="82">
        <f>+basedata_rail!F13</f>
        <v>262</v>
      </c>
      <c r="G13" s="82">
        <f>+basedata_rail!G13</f>
        <v>8669</v>
      </c>
      <c r="H13" s="82">
        <f>+basedata_rail!H13</f>
        <v>1154</v>
      </c>
      <c r="I13" s="82">
        <f>+basedata_rail!I13</f>
        <v>842</v>
      </c>
      <c r="J13" s="82">
        <f>+basedata_rail!J13</f>
        <v>0</v>
      </c>
      <c r="K13" s="82">
        <f>+basedata_rail!K13</f>
        <v>19928</v>
      </c>
      <c r="L13" s="82">
        <f>+basedata_rail!L13</f>
        <v>15794</v>
      </c>
      <c r="M13" s="82">
        <f>+basedata_rail!M13</f>
        <v>3057</v>
      </c>
      <c r="N13" s="82">
        <f>+basedata_rail!N13</f>
        <v>616</v>
      </c>
      <c r="O13" s="82">
        <f>+basedata_rail!O13</f>
        <v>5840</v>
      </c>
      <c r="P13" s="83">
        <f t="shared" si="1"/>
        <v>42249</v>
      </c>
    </row>
    <row r="14" spans="1:16" ht="11.25">
      <c r="A14" s="49">
        <v>1998</v>
      </c>
      <c r="B14" s="82">
        <f t="shared" si="0"/>
        <v>66609</v>
      </c>
      <c r="C14" s="82">
        <f>+basedata_rail!C14</f>
        <v>4740</v>
      </c>
      <c r="D14" s="82">
        <f>+basedata_rail!D14</f>
        <v>0</v>
      </c>
      <c r="E14" s="82">
        <f>+basedata_rail!E14</f>
        <v>7018</v>
      </c>
      <c r="F14" s="82">
        <f>+basedata_rail!F14</f>
        <v>236</v>
      </c>
      <c r="G14" s="82">
        <f>+basedata_rail!G14</f>
        <v>8884</v>
      </c>
      <c r="H14" s="82">
        <f>+basedata_rail!H14</f>
        <v>1059</v>
      </c>
      <c r="I14" s="82">
        <f>+basedata_rail!I14</f>
        <v>800</v>
      </c>
      <c r="J14" s="82">
        <f>+basedata_rail!J14</f>
        <v>0</v>
      </c>
      <c r="K14" s="82">
        <f>+basedata_rail!K14</f>
        <v>20553</v>
      </c>
      <c r="L14" s="82">
        <f>+basedata_rail!L14</f>
        <v>13422</v>
      </c>
      <c r="M14" s="82">
        <f>+basedata_rail!M14</f>
        <v>3092</v>
      </c>
      <c r="N14" s="82">
        <f>+basedata_rail!N14</f>
        <v>645</v>
      </c>
      <c r="O14" s="82">
        <f>+basedata_rail!O14</f>
        <v>6160</v>
      </c>
      <c r="P14" s="83">
        <f t="shared" si="1"/>
        <v>42287</v>
      </c>
    </row>
    <row r="15" spans="1:16" ht="11.25">
      <c r="A15" s="49">
        <v>1999</v>
      </c>
      <c r="B15" s="82" t="e">
        <f t="shared" si="0"/>
        <v>#N/A</v>
      </c>
      <c r="C15" s="82">
        <f>+basedata_rail!C15</f>
        <v>3819</v>
      </c>
      <c r="D15" s="82">
        <f>+basedata_rail!D15</f>
        <v>0</v>
      </c>
      <c r="E15" s="82">
        <f>+basedata_rail!E15</f>
        <v>6957</v>
      </c>
      <c r="F15" s="82" t="e">
        <f>+basedata_rail!F15</f>
        <v>#N/A</v>
      </c>
      <c r="G15" s="82">
        <f>+basedata_rail!G15</f>
        <v>9514</v>
      </c>
      <c r="H15" s="82">
        <f>+basedata_rail!H15</f>
        <v>984</v>
      </c>
      <c r="I15" s="82">
        <f>+basedata_rail!I15</f>
        <v>745</v>
      </c>
      <c r="J15" s="82">
        <f>+basedata_rail!J15</f>
        <v>0</v>
      </c>
      <c r="K15" s="82">
        <f>+basedata_rail!K15</f>
        <v>21518</v>
      </c>
      <c r="L15" s="82">
        <f>+basedata_rail!L15</f>
        <v>12304</v>
      </c>
      <c r="M15" s="82">
        <f>+basedata_rail!M15</f>
        <v>2968</v>
      </c>
      <c r="N15" s="82">
        <f>+basedata_rail!N15</f>
        <v>623</v>
      </c>
      <c r="O15" s="82" t="e">
        <f>+basedata_rail!O15</f>
        <v>#N/A</v>
      </c>
      <c r="P15" s="83" t="e">
        <f t="shared" si="1"/>
        <v>#N/A</v>
      </c>
    </row>
    <row r="16" spans="1:16" ht="11.25">
      <c r="A16" s="49">
        <v>2000</v>
      </c>
      <c r="B16" s="82" t="e">
        <f t="shared" si="0"/>
        <v>#N/A</v>
      </c>
      <c r="C16" s="82" t="e">
        <f>+basedata_rail!C16</f>
        <v>#N/A</v>
      </c>
      <c r="D16" s="82">
        <f>+basedata_rail!D16</f>
        <v>0</v>
      </c>
      <c r="E16" s="82">
        <f>+basedata_rail!E16</f>
        <v>7300</v>
      </c>
      <c r="F16" s="82" t="e">
        <f>+basedata_rail!F16</f>
        <v>#N/A</v>
      </c>
      <c r="G16" s="82" t="e">
        <f>+basedata_rail!G16</f>
        <v>#N/A</v>
      </c>
      <c r="H16" s="82">
        <f>+basedata_rail!H16</f>
        <v>715</v>
      </c>
      <c r="I16" s="82">
        <f>+basedata_rail!I16</f>
        <v>611</v>
      </c>
      <c r="J16" s="82">
        <f>+basedata_rail!J16</f>
        <v>0</v>
      </c>
      <c r="K16" s="82" t="e">
        <f>+basedata_rail!K16</f>
        <v>#N/A</v>
      </c>
      <c r="L16" s="82" t="e">
        <f>+basedata_rail!L16</f>
        <v>#N/A</v>
      </c>
      <c r="M16" s="82">
        <f>+basedata_rail!M16</f>
        <v>2870</v>
      </c>
      <c r="N16" s="82">
        <f>+basedata_rail!N16</f>
        <v>705</v>
      </c>
      <c r="O16" s="82" t="e">
        <f>+basedata_rail!O16</f>
        <v>#N/A</v>
      </c>
      <c r="P16" s="83" t="e">
        <f t="shared" si="1"/>
        <v>#N/A</v>
      </c>
    </row>
    <row r="17" spans="1:16" ht="11.25">
      <c r="A17" s="49">
        <v>2001</v>
      </c>
      <c r="B17" s="82" t="e">
        <f t="shared" si="0"/>
        <v>#N/A</v>
      </c>
      <c r="C17" s="82" t="e">
        <f>+basedata_rail!C17</f>
        <v>#N/A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83"/>
    </row>
    <row r="18" spans="1:15" ht="11.25">
      <c r="A18" s="5" t="s">
        <v>33</v>
      </c>
      <c r="B18" s="5" t="s">
        <v>10</v>
      </c>
      <c r="I18" s="7"/>
      <c r="J18" s="7"/>
      <c r="K18" s="7"/>
      <c r="L18" s="7"/>
      <c r="M18" s="7"/>
      <c r="N18" s="7"/>
      <c r="O18" s="6"/>
    </row>
    <row r="19" spans="1:15" ht="11.25">
      <c r="A19" s="5" t="s">
        <v>34</v>
      </c>
      <c r="B19" s="3" t="s">
        <v>36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6"/>
    </row>
    <row r="20" spans="1:15" ht="11.25">
      <c r="A20" s="5" t="s">
        <v>22</v>
      </c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6"/>
    </row>
    <row r="21" spans="1:16" ht="11.25">
      <c r="A21" s="5"/>
      <c r="B21" s="8">
        <f>IF(ISNUMBER((B14-B7)/B7),(B14-B7)/B7,NA())</f>
        <v>-0.4120366147535918</v>
      </c>
      <c r="C21" s="8">
        <f aca="true" t="shared" si="2" ref="C21:P21">IF(ISNUMBER((C14-C7)/C7),(C14-C7)/C7,NA())</f>
        <v>-0.025893958076448828</v>
      </c>
      <c r="D21" s="8" t="e">
        <f t="shared" si="2"/>
        <v>#N/A</v>
      </c>
      <c r="E21" s="8">
        <f t="shared" si="2"/>
        <v>-0.4014328765565474</v>
      </c>
      <c r="F21" s="8">
        <f t="shared" si="2"/>
        <v>-0.8146111547525531</v>
      </c>
      <c r="G21" s="8">
        <f t="shared" si="2"/>
        <v>-0.09907717270053747</v>
      </c>
      <c r="H21" s="8">
        <f t="shared" si="2"/>
        <v>-0.7305343511450382</v>
      </c>
      <c r="I21" s="8">
        <f t="shared" si="2"/>
        <v>-0.751937984496124</v>
      </c>
      <c r="J21" s="8" t="e">
        <f t="shared" si="2"/>
        <v>#N/A</v>
      </c>
      <c r="K21" s="8">
        <f t="shared" si="2"/>
        <v>-0.4876480119655989</v>
      </c>
      <c r="L21" s="8">
        <f t="shared" si="2"/>
        <v>-0.4721774352117661</v>
      </c>
      <c r="M21" s="8">
        <f t="shared" si="2"/>
        <v>-0.48483838720426525</v>
      </c>
      <c r="N21" s="8">
        <f t="shared" si="2"/>
        <v>-0.2076167076167076</v>
      </c>
      <c r="O21" s="8">
        <f t="shared" si="2"/>
        <v>0.018518518518518517</v>
      </c>
      <c r="P21" s="8">
        <f t="shared" si="2"/>
        <v>-0.4504232478750963</v>
      </c>
    </row>
    <row r="22" spans="1:16" ht="11.25">
      <c r="A22" s="3" t="s">
        <v>99</v>
      </c>
      <c r="B22" s="78" t="e">
        <f>+B15/B7-1</f>
        <v>#N/A</v>
      </c>
      <c r="C22" s="78">
        <f aca="true" t="shared" si="3" ref="C22:P22">+C15/C7-1</f>
        <v>-0.2151664611590629</v>
      </c>
      <c r="D22" s="78" t="e">
        <f t="shared" si="3"/>
        <v>#DIV/0!</v>
      </c>
      <c r="E22" s="78">
        <f t="shared" si="3"/>
        <v>-0.4066355831011542</v>
      </c>
      <c r="F22" s="78" t="e">
        <f t="shared" si="3"/>
        <v>#N/A</v>
      </c>
      <c r="G22" s="78">
        <f t="shared" si="3"/>
        <v>-0.03518912889159309</v>
      </c>
      <c r="H22" s="78">
        <f t="shared" si="3"/>
        <v>-0.749618320610687</v>
      </c>
      <c r="I22" s="78">
        <f t="shared" si="3"/>
        <v>-0.7689922480620155</v>
      </c>
      <c r="J22" s="78" t="e">
        <f t="shared" si="3"/>
        <v>#DIV/0!</v>
      </c>
      <c r="K22" s="78">
        <f t="shared" si="3"/>
        <v>-0.4635921725040508</v>
      </c>
      <c r="L22" s="78">
        <f t="shared" si="3"/>
        <v>-0.5161429863541626</v>
      </c>
      <c r="M22" s="78">
        <f t="shared" si="3"/>
        <v>-0.5054981672775741</v>
      </c>
      <c r="N22" s="78">
        <f t="shared" si="3"/>
        <v>-0.23464373464373467</v>
      </c>
      <c r="O22" s="78" t="e">
        <f t="shared" si="3"/>
        <v>#N/A</v>
      </c>
      <c r="P22" s="78" t="e">
        <f t="shared" si="3"/>
        <v>#N/A</v>
      </c>
    </row>
    <row r="24" spans="1:17" ht="11.25">
      <c r="A24" s="4" t="s">
        <v>124</v>
      </c>
      <c r="B24" s="5"/>
      <c r="C24" s="5"/>
      <c r="D24" s="5"/>
      <c r="E24" s="5"/>
      <c r="F24" s="5"/>
      <c r="G24" s="5"/>
      <c r="H24" s="5"/>
      <c r="I24" s="5"/>
      <c r="J24" s="5"/>
      <c r="K24" s="5">
        <f>+K15/K9-1</f>
        <v>-0.30281233799896323</v>
      </c>
      <c r="L24" s="5">
        <f>+L15/L9-1</f>
        <v>-0.36583857334295433</v>
      </c>
      <c r="M24" s="5">
        <f>+M15/M9-1</f>
        <v>-0.35040490260450863</v>
      </c>
      <c r="N24" s="5"/>
      <c r="O24" s="6"/>
      <c r="P24" s="28"/>
      <c r="Q24" s="28"/>
    </row>
    <row r="25" spans="1:17" ht="11.25">
      <c r="A25" s="2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  <c r="P25" s="28"/>
      <c r="Q25" s="28"/>
    </row>
    <row r="26" spans="1:17" ht="11.25">
      <c r="A26" s="2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28"/>
      <c r="Q26" s="28"/>
    </row>
    <row r="27" spans="1:17" ht="11.25">
      <c r="A27" s="2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  <c r="P27" s="28"/>
      <c r="Q27" s="28"/>
    </row>
    <row r="28" spans="1:17" ht="11.25">
      <c r="A28" s="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6"/>
      <c r="P28" s="28"/>
      <c r="Q28" s="28"/>
    </row>
    <row r="29" spans="1:17" ht="11.25">
      <c r="A29" s="5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/>
      <c r="Q29" s="28"/>
    </row>
    <row r="30" spans="1:17" ht="11.25">
      <c r="A30" s="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/>
      <c r="Q30" s="28"/>
    </row>
    <row r="31" spans="1:17" ht="11.25">
      <c r="A31" s="5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/>
      <c r="Q31" s="28"/>
    </row>
    <row r="32" spans="1:17" ht="11.25">
      <c r="A32" s="5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8"/>
      <c r="Q32" s="28"/>
    </row>
    <row r="33" spans="1:17" ht="11.25">
      <c r="A33" s="5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8"/>
      <c r="Q33" s="28"/>
    </row>
    <row r="34" spans="1:17" ht="11.25">
      <c r="A34" s="5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8"/>
      <c r="Q34" s="28"/>
    </row>
    <row r="35" spans="1:17" ht="11.25">
      <c r="A35" s="5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8"/>
      <c r="Q35" s="28"/>
    </row>
    <row r="36" spans="1:17" ht="11.25">
      <c r="A36" s="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8"/>
      <c r="Q36" s="28"/>
    </row>
    <row r="37" spans="1:17" ht="11.25">
      <c r="A37" s="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8"/>
      <c r="Q37" s="28"/>
    </row>
    <row r="38" spans="1:17" ht="11.25">
      <c r="A38" s="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8"/>
      <c r="Q38" s="28"/>
    </row>
    <row r="39" spans="1:17" ht="11.25">
      <c r="A39" s="5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/>
      <c r="Q39" s="28"/>
    </row>
    <row r="40" spans="1:17" ht="11.25">
      <c r="A40" s="28"/>
      <c r="B40" s="28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8"/>
      <c r="Q40" s="28"/>
    </row>
    <row r="41" spans="5:15" ht="11.25">
      <c r="E41" s="7"/>
      <c r="F41" s="7"/>
      <c r="G41" s="7"/>
      <c r="H41" s="7"/>
      <c r="I41" s="7"/>
      <c r="J41" s="7"/>
      <c r="K41" s="7"/>
      <c r="L41" s="7"/>
      <c r="M41" s="7"/>
      <c r="N41" s="7"/>
      <c r="O41" s="6"/>
    </row>
    <row r="42" spans="1:15" ht="11.25">
      <c r="A42" s="5"/>
      <c r="B42" s="5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6"/>
    </row>
    <row r="43" spans="1:15" ht="11.25">
      <c r="A43" s="5"/>
      <c r="C43" s="31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4" ht="11.25">
      <c r="A44" s="5"/>
      <c r="B44" s="5"/>
      <c r="C44" s="5"/>
      <c r="D44" s="5"/>
    </row>
    <row r="45" spans="1:4" ht="11.25">
      <c r="A45" s="5"/>
      <c r="B45" s="31"/>
      <c r="C45" s="31"/>
      <c r="D45" s="31"/>
    </row>
    <row r="46" spans="2:4" ht="11.25">
      <c r="B46" s="31"/>
      <c r="C46" s="31"/>
      <c r="D46" s="31"/>
    </row>
    <row r="47" spans="2:4" ht="11.25">
      <c r="B47" s="31"/>
      <c r="C47" s="31"/>
      <c r="D47" s="31"/>
    </row>
    <row r="48" spans="2:4" ht="11.25">
      <c r="B48" s="31"/>
      <c r="C48" s="31"/>
      <c r="D48" s="31"/>
    </row>
    <row r="49" spans="2:4" ht="11.25">
      <c r="B49" s="31"/>
      <c r="C49" s="31"/>
      <c r="D49" s="31"/>
    </row>
    <row r="50" spans="2:4" ht="11.25">
      <c r="B50" s="31"/>
      <c r="C50" s="31"/>
      <c r="D50" s="31"/>
    </row>
    <row r="51" spans="2:4" ht="11.25">
      <c r="B51" s="31"/>
      <c r="C51" s="31"/>
      <c r="D51" s="31"/>
    </row>
    <row r="52" spans="2:4" ht="11.25">
      <c r="B52" s="31"/>
      <c r="C52" s="31"/>
      <c r="D52" s="31"/>
    </row>
    <row r="53" spans="2:4" ht="11.25">
      <c r="B53" s="31"/>
      <c r="C53" s="31"/>
      <c r="D53" s="31"/>
    </row>
    <row r="54" spans="2:4" ht="11.25">
      <c r="B54" s="31"/>
      <c r="C54" s="31"/>
      <c r="D54" s="31"/>
    </row>
    <row r="55" spans="2:4" ht="11.25">
      <c r="B55" s="31"/>
      <c r="C55" s="31"/>
      <c r="D55" s="31"/>
    </row>
    <row r="56" spans="2:4" ht="11.25">
      <c r="B56" s="31"/>
      <c r="C56" s="31"/>
      <c r="D56" s="31"/>
    </row>
    <row r="57" spans="2:4" ht="11.25">
      <c r="B57" s="31"/>
      <c r="C57" s="31"/>
      <c r="D57" s="31"/>
    </row>
    <row r="58" spans="1:4" ht="11.25">
      <c r="A58" s="5"/>
      <c r="B58" s="31"/>
      <c r="C58" s="31"/>
      <c r="D58" s="3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I19" sqref="I19"/>
    </sheetView>
  </sheetViews>
  <sheetFormatPr defaultColWidth="9.00390625" defaultRowHeight="12.75"/>
  <cols>
    <col min="1" max="15" width="8.875" style="3" customWidth="1"/>
    <col min="16" max="16384" width="9.25390625" style="3" customWidth="1"/>
  </cols>
  <sheetData>
    <row r="1" spans="1:15" ht="11.25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</row>
    <row r="6" spans="1:15" ht="12.75">
      <c r="A6" s="49">
        <v>1990</v>
      </c>
      <c r="B6" s="31">
        <f aca="true" t="shared" si="0" ref="B6:B15">SUM(C6:O6)</f>
        <v>138200</v>
      </c>
      <c r="C6" s="32">
        <v>7793</v>
      </c>
      <c r="D6" s="31">
        <v>0</v>
      </c>
      <c r="E6" s="32">
        <v>13313</v>
      </c>
      <c r="F6" s="32">
        <v>1510</v>
      </c>
      <c r="G6" s="32">
        <v>11403</v>
      </c>
      <c r="H6" s="32">
        <v>5366</v>
      </c>
      <c r="I6" s="32">
        <v>3640</v>
      </c>
      <c r="J6" s="31">
        <v>0</v>
      </c>
      <c r="K6" s="32">
        <v>50373</v>
      </c>
      <c r="L6" s="32">
        <v>30582</v>
      </c>
      <c r="M6" s="32">
        <v>6381</v>
      </c>
      <c r="N6" s="32">
        <v>1429</v>
      </c>
      <c r="O6" s="32">
        <v>6410</v>
      </c>
    </row>
    <row r="7" spans="1:15" ht="12.75">
      <c r="A7" s="49">
        <v>1991</v>
      </c>
      <c r="B7" s="31" t="e">
        <f t="shared" si="0"/>
        <v>#N/A</v>
      </c>
      <c r="C7" s="32">
        <v>4866</v>
      </c>
      <c r="D7" s="31">
        <v>0</v>
      </c>
      <c r="E7" s="31" t="e">
        <f>NA()</f>
        <v>#N/A</v>
      </c>
      <c r="F7" s="32">
        <v>1273</v>
      </c>
      <c r="G7" s="32">
        <v>9861</v>
      </c>
      <c r="H7" s="32">
        <v>3930</v>
      </c>
      <c r="I7" s="32">
        <v>3225</v>
      </c>
      <c r="J7" s="31">
        <v>0</v>
      </c>
      <c r="K7" s="32">
        <v>40115</v>
      </c>
      <c r="L7" s="32">
        <v>25429</v>
      </c>
      <c r="M7" s="32">
        <v>6002</v>
      </c>
      <c r="N7" s="32">
        <v>814</v>
      </c>
      <c r="O7" s="32">
        <v>6048</v>
      </c>
    </row>
    <row r="8" spans="1:15" ht="12.75">
      <c r="A8" s="49">
        <v>1992</v>
      </c>
      <c r="B8" s="31" t="e">
        <f t="shared" si="0"/>
        <v>#N/A</v>
      </c>
      <c r="C8" s="32">
        <v>5393</v>
      </c>
      <c r="D8" s="31">
        <v>0</v>
      </c>
      <c r="E8" s="31" t="e">
        <f>NA()</f>
        <v>#N/A</v>
      </c>
      <c r="F8" s="32">
        <v>950</v>
      </c>
      <c r="G8" s="32">
        <v>9183</v>
      </c>
      <c r="H8" s="32">
        <v>3656</v>
      </c>
      <c r="I8" s="32">
        <v>2740</v>
      </c>
      <c r="J8" s="31">
        <v>0</v>
      </c>
      <c r="K8" s="32">
        <v>32571</v>
      </c>
      <c r="L8" s="32">
        <v>24269</v>
      </c>
      <c r="M8" s="32">
        <v>5453</v>
      </c>
      <c r="N8" s="32">
        <v>547</v>
      </c>
      <c r="O8" s="32">
        <v>6259</v>
      </c>
    </row>
    <row r="9" spans="1:15" ht="12.75">
      <c r="A9" s="49">
        <v>1993</v>
      </c>
      <c r="B9" s="31">
        <f t="shared" si="0"/>
        <v>91146</v>
      </c>
      <c r="C9" s="32">
        <v>5837</v>
      </c>
      <c r="D9" s="31">
        <v>0</v>
      </c>
      <c r="E9" s="32">
        <v>8548</v>
      </c>
      <c r="F9" s="32">
        <v>722</v>
      </c>
      <c r="G9" s="32">
        <v>8432</v>
      </c>
      <c r="H9" s="32">
        <v>2359</v>
      </c>
      <c r="I9" s="32">
        <v>2700</v>
      </c>
      <c r="J9" s="31">
        <v>0</v>
      </c>
      <c r="K9" s="32">
        <v>30864</v>
      </c>
      <c r="L9" s="32">
        <v>19402</v>
      </c>
      <c r="M9" s="32">
        <v>4569</v>
      </c>
      <c r="N9" s="32">
        <v>566</v>
      </c>
      <c r="O9" s="32">
        <v>7147</v>
      </c>
    </row>
    <row r="10" spans="1:15" ht="12.75">
      <c r="A10" s="49">
        <v>1994</v>
      </c>
      <c r="B10" s="31">
        <f t="shared" si="0"/>
        <v>83349</v>
      </c>
      <c r="C10" s="32">
        <v>5059</v>
      </c>
      <c r="D10" s="31">
        <v>0</v>
      </c>
      <c r="E10" s="32">
        <v>8481</v>
      </c>
      <c r="F10" s="32">
        <v>537</v>
      </c>
      <c r="G10" s="32">
        <v>8508</v>
      </c>
      <c r="H10" s="32">
        <v>1794</v>
      </c>
      <c r="I10" s="32">
        <v>1574</v>
      </c>
      <c r="J10" s="31">
        <v>0</v>
      </c>
      <c r="K10" s="32">
        <v>27610</v>
      </c>
      <c r="L10" s="32">
        <v>18313</v>
      </c>
      <c r="M10" s="32">
        <v>4548</v>
      </c>
      <c r="N10" s="32">
        <v>590</v>
      </c>
      <c r="O10" s="32">
        <v>6335</v>
      </c>
    </row>
    <row r="11" spans="1:15" ht="12.75">
      <c r="A11" s="49">
        <v>1995</v>
      </c>
      <c r="B11" s="31">
        <f t="shared" si="0"/>
        <v>74396</v>
      </c>
      <c r="C11" s="32">
        <v>4693</v>
      </c>
      <c r="D11" s="31">
        <v>0</v>
      </c>
      <c r="E11" s="32">
        <v>8023</v>
      </c>
      <c r="F11" s="32">
        <v>421</v>
      </c>
      <c r="G11" s="32">
        <v>8441</v>
      </c>
      <c r="H11" s="32">
        <v>1256</v>
      </c>
      <c r="I11" s="32">
        <v>1130</v>
      </c>
      <c r="J11" s="31">
        <v>0</v>
      </c>
      <c r="K11" s="32">
        <v>20960</v>
      </c>
      <c r="L11" s="32">
        <v>18879</v>
      </c>
      <c r="M11" s="32">
        <v>4200</v>
      </c>
      <c r="N11" s="32">
        <v>596</v>
      </c>
      <c r="O11" s="32">
        <v>5797</v>
      </c>
    </row>
    <row r="12" spans="1:15" ht="12.75">
      <c r="A12" s="49">
        <v>1996</v>
      </c>
      <c r="B12" s="31">
        <f t="shared" si="0"/>
        <v>71926</v>
      </c>
      <c r="C12" s="32">
        <v>5065</v>
      </c>
      <c r="D12" s="31">
        <v>0</v>
      </c>
      <c r="E12" s="32">
        <v>8111</v>
      </c>
      <c r="F12" s="32">
        <v>309</v>
      </c>
      <c r="G12" s="32">
        <v>8582</v>
      </c>
      <c r="H12" s="32">
        <v>1149</v>
      </c>
      <c r="I12" s="32">
        <v>953</v>
      </c>
      <c r="J12" s="31">
        <v>0</v>
      </c>
      <c r="K12" s="32">
        <v>19807</v>
      </c>
      <c r="L12" s="32">
        <v>18356</v>
      </c>
      <c r="M12" s="32">
        <v>3752</v>
      </c>
      <c r="N12" s="32">
        <v>613</v>
      </c>
      <c r="O12" s="32">
        <v>5229</v>
      </c>
    </row>
    <row r="13" spans="1:15" ht="12.75">
      <c r="A13" s="49">
        <v>1997</v>
      </c>
      <c r="B13" s="31">
        <f t="shared" si="0"/>
        <v>69769</v>
      </c>
      <c r="C13" s="32">
        <v>5886</v>
      </c>
      <c r="D13" s="31">
        <v>0</v>
      </c>
      <c r="E13" s="32">
        <v>7721</v>
      </c>
      <c r="F13" s="32">
        <v>262</v>
      </c>
      <c r="G13" s="32">
        <v>8669</v>
      </c>
      <c r="H13" s="32">
        <v>1154</v>
      </c>
      <c r="I13" s="32">
        <v>842</v>
      </c>
      <c r="J13" s="31">
        <v>0</v>
      </c>
      <c r="K13" s="32">
        <v>19928</v>
      </c>
      <c r="L13" s="32">
        <v>15794</v>
      </c>
      <c r="M13" s="32">
        <v>3057</v>
      </c>
      <c r="N13" s="32">
        <v>616</v>
      </c>
      <c r="O13" s="32">
        <v>5840</v>
      </c>
    </row>
    <row r="14" spans="1:15" ht="12.75">
      <c r="A14" s="49">
        <v>1998</v>
      </c>
      <c r="B14" s="31">
        <f t="shared" si="0"/>
        <v>66609</v>
      </c>
      <c r="C14" s="32">
        <v>4740</v>
      </c>
      <c r="D14" s="31">
        <v>0</v>
      </c>
      <c r="E14" s="32">
        <v>7018</v>
      </c>
      <c r="F14" s="32">
        <v>236</v>
      </c>
      <c r="G14" s="32">
        <v>8884</v>
      </c>
      <c r="H14" s="32">
        <v>1059</v>
      </c>
      <c r="I14" s="32">
        <v>800</v>
      </c>
      <c r="J14" s="31">
        <v>0</v>
      </c>
      <c r="K14" s="32">
        <v>20553</v>
      </c>
      <c r="L14" s="32">
        <v>13422</v>
      </c>
      <c r="M14" s="32">
        <v>3092</v>
      </c>
      <c r="N14" s="32">
        <v>645</v>
      </c>
      <c r="O14" s="32">
        <v>6160</v>
      </c>
    </row>
    <row r="15" spans="1:15" ht="12.75">
      <c r="A15" s="49">
        <v>1999</v>
      </c>
      <c r="B15" s="31" t="e">
        <f t="shared" si="0"/>
        <v>#N/A</v>
      </c>
      <c r="C15" s="32">
        <v>3819</v>
      </c>
      <c r="D15" s="31">
        <v>0</v>
      </c>
      <c r="E15" s="32">
        <v>6957</v>
      </c>
      <c r="F15" s="31" t="e">
        <f>NA()</f>
        <v>#N/A</v>
      </c>
      <c r="G15" s="32">
        <v>9514</v>
      </c>
      <c r="H15" s="32">
        <v>984</v>
      </c>
      <c r="I15" s="32">
        <v>745</v>
      </c>
      <c r="J15" s="31">
        <v>0</v>
      </c>
      <c r="K15" s="32">
        <v>21518</v>
      </c>
      <c r="L15" s="32">
        <v>12304</v>
      </c>
      <c r="M15" s="32">
        <v>2968</v>
      </c>
      <c r="N15" s="32">
        <v>623</v>
      </c>
      <c r="O15" s="31" t="e">
        <f>NA()</f>
        <v>#N/A</v>
      </c>
    </row>
    <row r="16" spans="1:15" ht="12.75">
      <c r="A16" s="49">
        <v>2000</v>
      </c>
      <c r="B16" s="31" t="e">
        <f>NA()</f>
        <v>#N/A</v>
      </c>
      <c r="C16" s="31" t="e">
        <f>NA()</f>
        <v>#N/A</v>
      </c>
      <c r="D16" s="31">
        <v>0</v>
      </c>
      <c r="E16" s="32">
        <v>7300</v>
      </c>
      <c r="F16" s="31" t="e">
        <f>NA()</f>
        <v>#N/A</v>
      </c>
      <c r="G16" s="31" t="e">
        <f>NA()</f>
        <v>#N/A</v>
      </c>
      <c r="H16" s="32">
        <v>715</v>
      </c>
      <c r="I16" s="32">
        <v>611</v>
      </c>
      <c r="J16" s="31">
        <v>0</v>
      </c>
      <c r="K16" s="31" t="e">
        <f>NA()</f>
        <v>#N/A</v>
      </c>
      <c r="L16" s="31" t="e">
        <f>NA()</f>
        <v>#N/A</v>
      </c>
      <c r="M16" s="32">
        <v>2870</v>
      </c>
      <c r="N16" s="32">
        <v>705</v>
      </c>
      <c r="O16" s="31" t="e">
        <f>NA()</f>
        <v>#N/A</v>
      </c>
    </row>
    <row r="17" spans="1:15" ht="12.75">
      <c r="A17" s="49">
        <v>2001</v>
      </c>
      <c r="B17" s="31" t="e">
        <f>NA()</f>
        <v>#N/A</v>
      </c>
      <c r="C17" s="31" t="e">
        <f>NA()</f>
        <v>#N/A</v>
      </c>
      <c r="D17" s="31">
        <v>0</v>
      </c>
      <c r="E17" s="32">
        <v>7299</v>
      </c>
      <c r="F17" s="31" t="e">
        <f>NA()</f>
        <v>#N/A</v>
      </c>
      <c r="G17" s="31" t="e">
        <f>NA()</f>
        <v>#N/A</v>
      </c>
      <c r="H17" s="32">
        <v>706</v>
      </c>
      <c r="I17" s="32">
        <v>533</v>
      </c>
      <c r="J17" s="31">
        <v>0</v>
      </c>
      <c r="K17" s="31" t="e">
        <f>NA()</f>
        <v>#N/A</v>
      </c>
      <c r="L17" s="31" t="e">
        <f>NA()</f>
        <v>#N/A</v>
      </c>
      <c r="M17" s="32">
        <v>2805</v>
      </c>
      <c r="N17" s="32">
        <v>715</v>
      </c>
      <c r="O17" s="31" t="e">
        <f>NA()</f>
        <v>#N/A</v>
      </c>
    </row>
    <row r="19" spans="1:12" ht="12.75">
      <c r="A19" s="5" t="s">
        <v>33</v>
      </c>
      <c r="B19" s="5" t="s">
        <v>10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ht="12.75">
      <c r="A20" s="32"/>
    </row>
    <row r="21" ht="12.75">
      <c r="A21" s="32"/>
    </row>
    <row r="22" ht="12.75">
      <c r="A22" s="32"/>
    </row>
    <row r="23" ht="12.75">
      <c r="A23" s="32"/>
    </row>
    <row r="24" ht="12.75">
      <c r="A24" s="32"/>
    </row>
    <row r="25" ht="12.75">
      <c r="A25" s="32"/>
    </row>
    <row r="26" ht="12.75">
      <c r="A26" s="32"/>
    </row>
    <row r="27" ht="12.75">
      <c r="A27" s="32"/>
    </row>
    <row r="28" ht="12.75">
      <c r="A28" s="32"/>
    </row>
    <row r="29" spans="1:12" ht="12.75">
      <c r="A29" s="32"/>
      <c r="D29" s="32"/>
      <c r="L29" s="32"/>
    </row>
    <row r="30" spans="1:12" ht="12.75">
      <c r="A30" s="32"/>
      <c r="B30" s="32"/>
      <c r="D30" s="32"/>
      <c r="E30" s="32"/>
      <c r="H30" s="32"/>
      <c r="I30" s="32"/>
      <c r="L30" s="32"/>
    </row>
    <row r="31" spans="1:12" ht="12.75">
      <c r="A31" s="32"/>
      <c r="B31" s="32"/>
      <c r="D31" s="32"/>
      <c r="E31" s="32"/>
      <c r="H31" s="32"/>
      <c r="I31" s="32"/>
      <c r="L31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E1">
      <selection activeCell="P9" sqref="P9"/>
    </sheetView>
  </sheetViews>
  <sheetFormatPr defaultColWidth="9.25390625" defaultRowHeight="12.75"/>
  <cols>
    <col min="1" max="4" width="8.625" style="3" customWidth="1"/>
    <col min="5" max="5" width="12.375" style="3" customWidth="1"/>
    <col min="6" max="16" width="8.625" style="3" customWidth="1"/>
    <col min="17" max="16384" width="9.25390625" style="3" customWidth="1"/>
  </cols>
  <sheetData>
    <row r="1" spans="1:15" ht="11.25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0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6" ht="11.25">
      <c r="A5" s="49"/>
      <c r="B5" s="50" t="s">
        <v>32</v>
      </c>
      <c r="C5" s="50" t="s">
        <v>13</v>
      </c>
      <c r="D5" s="50" t="s">
        <v>23</v>
      </c>
      <c r="E5" s="53" t="s">
        <v>20</v>
      </c>
      <c r="F5" s="50" t="s">
        <v>14</v>
      </c>
      <c r="G5" s="50" t="s">
        <v>0</v>
      </c>
      <c r="H5" s="53" t="s">
        <v>15</v>
      </c>
      <c r="I5" s="53" t="s">
        <v>16</v>
      </c>
      <c r="J5" s="50" t="s">
        <v>24</v>
      </c>
      <c r="K5" s="53" t="s">
        <v>17</v>
      </c>
      <c r="L5" s="50" t="s">
        <v>18</v>
      </c>
      <c r="M5" s="53" t="s">
        <v>21</v>
      </c>
      <c r="N5" s="53" t="s">
        <v>19</v>
      </c>
      <c r="O5" s="51" t="s">
        <v>25</v>
      </c>
      <c r="P5" s="30" t="s">
        <v>65</v>
      </c>
    </row>
    <row r="6" spans="1:17" ht="11.25">
      <c r="A6" s="49">
        <v>1990</v>
      </c>
      <c r="B6" s="31" t="e">
        <f>SUM(C6:O6)</f>
        <v>#N/A</v>
      </c>
      <c r="C6" s="31">
        <f>+basedata_buses!C6</f>
        <v>25955</v>
      </c>
      <c r="D6" s="31" t="e">
        <f>+basedata_buses!D6</f>
        <v>#N/A</v>
      </c>
      <c r="E6" s="31" t="e">
        <f>+basedata_buses!E6</f>
        <v>#N/A</v>
      </c>
      <c r="F6" s="31" t="e">
        <f>+basedata_buses!F6</f>
        <v>#N/A</v>
      </c>
      <c r="G6" s="31" t="e">
        <f>+basedata_buses!G6</f>
        <v>#N/A</v>
      </c>
      <c r="H6" s="31">
        <f>+basedata_buses!H6</f>
        <v>7224</v>
      </c>
      <c r="I6" s="31">
        <f>+basedata_buses!I6</f>
        <v>7889</v>
      </c>
      <c r="J6" s="31" t="e">
        <f>+basedata_buses!J6</f>
        <v>#N/A</v>
      </c>
      <c r="K6" s="31">
        <f>+basedata_buses!K6</f>
        <v>46599</v>
      </c>
      <c r="L6" s="31" t="e">
        <f>+basedata_buses!L6</f>
        <v>#N/A</v>
      </c>
      <c r="M6" s="31" t="e">
        <f>+basedata_buses!M6</f>
        <v>#N/A</v>
      </c>
      <c r="N6" s="31" t="e">
        <f>+basedata_buses!N6</f>
        <v>#N/A</v>
      </c>
      <c r="O6" s="31">
        <f>+basedata_buses!O6</f>
        <v>84238</v>
      </c>
      <c r="P6" s="31" t="e">
        <f>+N6+M6+K6+I6+H6+E6</f>
        <v>#N/A</v>
      </c>
      <c r="Q6" s="31"/>
    </row>
    <row r="7" spans="1:16" ht="11.25">
      <c r="A7" s="49">
        <v>1991</v>
      </c>
      <c r="B7" s="31" t="e">
        <f aca="true" t="shared" si="0" ref="B7:B17">SUM(C7:O7)</f>
        <v>#N/A</v>
      </c>
      <c r="C7" s="31" t="e">
        <f>+basedata_buses!C7</f>
        <v>#N/A</v>
      </c>
      <c r="D7" s="31" t="e">
        <f>+basedata_buses!D7</f>
        <v>#N/A</v>
      </c>
      <c r="E7" s="31" t="e">
        <f>+basedata_buses!E7</f>
        <v>#N/A</v>
      </c>
      <c r="F7" s="31" t="e">
        <f>+basedata_buses!F7</f>
        <v>#N/A</v>
      </c>
      <c r="G7" s="31" t="e">
        <f>+basedata_buses!G7</f>
        <v>#N/A</v>
      </c>
      <c r="H7" s="31">
        <f>+basedata_buses!H7</f>
        <v>6699</v>
      </c>
      <c r="I7" s="31">
        <f>+basedata_buses!I7</f>
        <v>7798</v>
      </c>
      <c r="J7" s="31" t="e">
        <f>+basedata_buses!J7</f>
        <v>#N/A</v>
      </c>
      <c r="K7" s="31" t="e">
        <f>+basedata_buses!K7</f>
        <v>#N/A</v>
      </c>
      <c r="L7" s="31" t="e">
        <f>+basedata_buses!L7</f>
        <v>#N/A</v>
      </c>
      <c r="M7" s="31" t="e">
        <f>+basedata_buses!M7</f>
        <v>#N/A</v>
      </c>
      <c r="N7" s="31" t="e">
        <f>+basedata_buses!N7</f>
        <v>#N/A</v>
      </c>
      <c r="O7" s="31" t="e">
        <f>+basedata_buses!O7</f>
        <v>#N/A</v>
      </c>
      <c r="P7" s="31" t="e">
        <f aca="true" t="shared" si="1" ref="P7:P17">+N7+M7+K7+I7+H7+E7</f>
        <v>#N/A</v>
      </c>
    </row>
    <row r="8" spans="1:16" ht="11.25">
      <c r="A8" s="49">
        <v>1992</v>
      </c>
      <c r="B8" s="31" t="e">
        <f t="shared" si="0"/>
        <v>#N/A</v>
      </c>
      <c r="C8" s="31">
        <f>+basedata_buses!C8</f>
        <v>17088</v>
      </c>
      <c r="D8" s="31" t="e">
        <f>+basedata_buses!D8</f>
        <v>#N/A</v>
      </c>
      <c r="E8" s="31" t="e">
        <f>+basedata_buses!E8</f>
        <v>#N/A</v>
      </c>
      <c r="F8" s="31">
        <f>+basedata_buses!F8</f>
        <v>3047</v>
      </c>
      <c r="G8" s="31" t="e">
        <f>+basedata_buses!G8</f>
        <v>#N/A</v>
      </c>
      <c r="H8" s="31">
        <f>+basedata_buses!H8</f>
        <v>3609</v>
      </c>
      <c r="I8" s="31">
        <f>+basedata_buses!I8</f>
        <v>6391</v>
      </c>
      <c r="J8" s="31" t="e">
        <f>+basedata_buses!J8</f>
        <v>#N/A</v>
      </c>
      <c r="K8" s="31" t="e">
        <f>+basedata_buses!K8</f>
        <v>#N/A</v>
      </c>
      <c r="L8" s="31" t="e">
        <f>+basedata_buses!L8</f>
        <v>#N/A</v>
      </c>
      <c r="M8" s="31">
        <f>+basedata_buses!M8</f>
        <v>18707</v>
      </c>
      <c r="N8" s="31">
        <f>+basedata_buses!N8</f>
        <v>3170</v>
      </c>
      <c r="O8" s="31">
        <f>+basedata_buses!O8</f>
        <v>88358</v>
      </c>
      <c r="P8" s="31" t="e">
        <f t="shared" si="1"/>
        <v>#N/A</v>
      </c>
    </row>
    <row r="9" spans="1:16" ht="11.25">
      <c r="A9" s="49">
        <v>1993</v>
      </c>
      <c r="B9" s="31" t="e">
        <f t="shared" si="0"/>
        <v>#N/A</v>
      </c>
      <c r="C9" s="31">
        <f>+basedata_buses!C9</f>
        <v>14167</v>
      </c>
      <c r="D9" s="31" t="e">
        <f>+basedata_buses!D9</f>
        <v>#N/A</v>
      </c>
      <c r="E9" s="31">
        <f>+basedata_buses!E9</f>
        <v>13617</v>
      </c>
      <c r="F9" s="31">
        <f>+basedata_buses!F9</f>
        <v>2292</v>
      </c>
      <c r="G9" s="31" t="e">
        <f>+basedata_buses!G9</f>
        <v>#N/A</v>
      </c>
      <c r="H9" s="31">
        <f>+basedata_buses!H9</f>
        <v>2385</v>
      </c>
      <c r="I9" s="31">
        <f>+basedata_buses!I9</f>
        <v>4522</v>
      </c>
      <c r="J9" s="31" t="e">
        <f>+basedata_buses!J9</f>
        <v>#N/A</v>
      </c>
      <c r="K9" s="31">
        <f>+basedata_buses!K9</f>
        <v>48735</v>
      </c>
      <c r="L9" s="31" t="e">
        <f>+basedata_buses!L9</f>
        <v>#N/A</v>
      </c>
      <c r="M9" s="31">
        <f>+basedata_buses!M9</f>
        <v>15639</v>
      </c>
      <c r="N9" s="31">
        <f>+basedata_buses!N9</f>
        <v>2533</v>
      </c>
      <c r="O9" s="31">
        <f>+basedata_buses!O9</f>
        <v>86914</v>
      </c>
      <c r="P9" s="31">
        <f t="shared" si="1"/>
        <v>87431</v>
      </c>
    </row>
    <row r="10" spans="1:16" ht="11.25">
      <c r="A10" s="49">
        <v>1994</v>
      </c>
      <c r="B10" s="31" t="e">
        <f t="shared" si="0"/>
        <v>#N/A</v>
      </c>
      <c r="C10" s="31">
        <f>+basedata_buses!C10</f>
        <v>12916</v>
      </c>
      <c r="D10" s="31" t="e">
        <f>+basedata_buses!D10</f>
        <v>#N/A</v>
      </c>
      <c r="E10" s="31">
        <f>+basedata_buses!E10</f>
        <v>12369</v>
      </c>
      <c r="F10" s="31">
        <f>+basedata_buses!F10</f>
        <v>2028</v>
      </c>
      <c r="G10" s="31" t="e">
        <f>+basedata_buses!G10</f>
        <v>#N/A</v>
      </c>
      <c r="H10" s="31">
        <f>+basedata_buses!H10</f>
        <v>2434</v>
      </c>
      <c r="I10" s="31">
        <f>+basedata_buses!I10</f>
        <v>4627</v>
      </c>
      <c r="J10" s="31" t="e">
        <f>+basedata_buses!J10</f>
        <v>#N/A</v>
      </c>
      <c r="K10" s="31">
        <f>+basedata_buses!K10</f>
        <v>46687</v>
      </c>
      <c r="L10" s="31" t="e">
        <f>+basedata_buses!L10</f>
        <v>#N/A</v>
      </c>
      <c r="M10" s="31">
        <f>+basedata_buses!M10</f>
        <v>14426</v>
      </c>
      <c r="N10" s="31">
        <f>+basedata_buses!N10</f>
        <v>2415</v>
      </c>
      <c r="O10" s="31">
        <f>+basedata_buses!O10</f>
        <v>79170</v>
      </c>
      <c r="P10" s="31">
        <f t="shared" si="1"/>
        <v>82958</v>
      </c>
    </row>
    <row r="11" spans="1:16" ht="11.25">
      <c r="A11" s="49">
        <v>1995</v>
      </c>
      <c r="B11" s="31" t="e">
        <f t="shared" si="0"/>
        <v>#N/A</v>
      </c>
      <c r="C11" s="31">
        <f>+basedata_buses!C11</f>
        <v>12288</v>
      </c>
      <c r="D11" s="31" t="e">
        <f>+basedata_buses!D11</f>
        <v>#N/A</v>
      </c>
      <c r="E11" s="31">
        <f>+basedata_buses!E11</f>
        <v>11763</v>
      </c>
      <c r="F11" s="31">
        <f>+basedata_buses!F11</f>
        <v>1728</v>
      </c>
      <c r="G11" s="31" t="e">
        <f>+basedata_buses!G11</f>
        <v>#N/A</v>
      </c>
      <c r="H11" s="31">
        <f>+basedata_buses!H11</f>
        <v>2394</v>
      </c>
      <c r="I11" s="31">
        <f>+basedata_buses!I11</f>
        <v>4169</v>
      </c>
      <c r="J11" s="31" t="e">
        <f>+basedata_buses!J11</f>
        <v>#N/A</v>
      </c>
      <c r="K11" s="31">
        <f>+basedata_buses!K11</f>
        <v>34024</v>
      </c>
      <c r="L11" s="31">
        <f>+basedata_buses!L11</f>
        <v>12343</v>
      </c>
      <c r="M11" s="31">
        <f>+basedata_buses!M11</f>
        <v>18240</v>
      </c>
      <c r="N11" s="31">
        <f>+basedata_buses!N11</f>
        <v>2333</v>
      </c>
      <c r="O11" s="31" t="e">
        <f>+basedata_buses!O11</f>
        <v>#N/A</v>
      </c>
      <c r="P11" s="31">
        <f t="shared" si="1"/>
        <v>72923</v>
      </c>
    </row>
    <row r="12" spans="1:16" ht="11.25">
      <c r="A12" s="49">
        <v>1996</v>
      </c>
      <c r="B12" s="31" t="e">
        <f t="shared" si="0"/>
        <v>#N/A</v>
      </c>
      <c r="C12" s="31">
        <f>+basedata_buses!C12</f>
        <v>10004</v>
      </c>
      <c r="D12" s="31" t="e">
        <f>+basedata_buses!D12</f>
        <v>#N/A</v>
      </c>
      <c r="E12" s="31">
        <f>+basedata_buses!E12</f>
        <v>16602</v>
      </c>
      <c r="F12" s="31">
        <f>+basedata_buses!F12</f>
        <v>1756</v>
      </c>
      <c r="G12" s="31">
        <f>+basedata_buses!G12</f>
        <v>18256</v>
      </c>
      <c r="H12" s="31">
        <f>+basedata_buses!H12</f>
        <v>2018</v>
      </c>
      <c r="I12" s="31">
        <f>+basedata_buses!I12</f>
        <v>4169</v>
      </c>
      <c r="J12" s="31" t="e">
        <f>+basedata_buses!J12</f>
        <v>#N/A</v>
      </c>
      <c r="K12" s="31">
        <f>+basedata_buses!K12</f>
        <v>33985</v>
      </c>
      <c r="L12" s="31">
        <f>+basedata_buses!L12</f>
        <v>12842</v>
      </c>
      <c r="M12" s="31">
        <f>+basedata_buses!M12</f>
        <v>17559</v>
      </c>
      <c r="N12" s="31">
        <f>+basedata_buses!N12</f>
        <v>2184</v>
      </c>
      <c r="O12" s="31" t="e">
        <f>+basedata_buses!O12</f>
        <v>#N/A</v>
      </c>
      <c r="P12" s="31">
        <f t="shared" si="1"/>
        <v>76517</v>
      </c>
    </row>
    <row r="13" spans="1:16" ht="11.25">
      <c r="A13" s="49">
        <v>1997</v>
      </c>
      <c r="B13" s="31" t="e">
        <f t="shared" si="0"/>
        <v>#N/A</v>
      </c>
      <c r="C13" s="31" t="e">
        <f>+basedata_buses!C13</f>
        <v>#N/A</v>
      </c>
      <c r="D13" s="31" t="e">
        <f>+basedata_buses!D13</f>
        <v>#N/A</v>
      </c>
      <c r="E13" s="31">
        <f>+basedata_buses!E13</f>
        <v>15611</v>
      </c>
      <c r="F13" s="31">
        <f>+basedata_buses!F13</f>
        <v>1894</v>
      </c>
      <c r="G13" s="31">
        <f>+basedata_buses!G13</f>
        <v>18202</v>
      </c>
      <c r="H13" s="31">
        <f>+basedata_buses!H13</f>
        <v>2201</v>
      </c>
      <c r="I13" s="31">
        <f>+basedata_buses!I13</f>
        <v>3601</v>
      </c>
      <c r="J13" s="31" t="e">
        <f>+basedata_buses!J13</f>
        <v>#N/A</v>
      </c>
      <c r="K13" s="31">
        <f>+basedata_buses!K13</f>
        <v>33129</v>
      </c>
      <c r="L13" s="31">
        <f>+basedata_buses!L13</f>
        <v>12557</v>
      </c>
      <c r="M13" s="31">
        <f>+basedata_buses!M13</f>
        <v>15913</v>
      </c>
      <c r="N13" s="31">
        <f>+basedata_buses!N13</f>
        <v>2032</v>
      </c>
      <c r="O13" s="31" t="e">
        <f>+basedata_buses!O13</f>
        <v>#N/A</v>
      </c>
      <c r="P13" s="31">
        <f t="shared" si="1"/>
        <v>72487</v>
      </c>
    </row>
    <row r="14" spans="1:16" ht="11.25">
      <c r="A14" s="49">
        <v>1998</v>
      </c>
      <c r="B14" s="31" t="e">
        <f t="shared" si="0"/>
        <v>#N/A</v>
      </c>
      <c r="C14" s="31" t="e">
        <f>+basedata_buses!C14</f>
        <v>#N/A</v>
      </c>
      <c r="D14" s="31" t="e">
        <f>+basedata_buses!D14</f>
        <v>#N/A</v>
      </c>
      <c r="E14" s="31">
        <f>+basedata_buses!E14</f>
        <v>15373</v>
      </c>
      <c r="F14" s="31" t="e">
        <f>+basedata_buses!F14</f>
        <v>#N/A</v>
      </c>
      <c r="G14" s="31">
        <f>+basedata_buses!G14</f>
        <v>17377</v>
      </c>
      <c r="H14" s="31">
        <f>+basedata_buses!H14</f>
        <v>2451</v>
      </c>
      <c r="I14" s="31">
        <f>+basedata_buses!I14</f>
        <v>2964</v>
      </c>
      <c r="J14" s="31" t="e">
        <f>+basedata_buses!J14</f>
        <v>#N/A</v>
      </c>
      <c r="K14" s="31">
        <f>+basedata_buses!K14</f>
        <v>34035</v>
      </c>
      <c r="L14" s="31">
        <f>+basedata_buses!L14</f>
        <v>10643</v>
      </c>
      <c r="M14" s="31">
        <f>+basedata_buses!M14</f>
        <v>14153</v>
      </c>
      <c r="N14" s="31">
        <f>+basedata_buses!N14</f>
        <v>1947</v>
      </c>
      <c r="O14" s="31" t="e">
        <f>+basedata_buses!O14</f>
        <v>#N/A</v>
      </c>
      <c r="P14" s="31">
        <f t="shared" si="1"/>
        <v>70923</v>
      </c>
    </row>
    <row r="15" spans="1:16" ht="11.25">
      <c r="A15" s="49">
        <v>1999</v>
      </c>
      <c r="B15" s="31" t="e">
        <f t="shared" si="0"/>
        <v>#N/A</v>
      </c>
      <c r="C15" s="31">
        <f>+basedata_buses!C15</f>
        <v>8186</v>
      </c>
      <c r="D15" s="31" t="e">
        <f>+basedata_buses!D15</f>
        <v>#N/A</v>
      </c>
      <c r="E15" s="31">
        <f>+basedata_buses!E15</f>
        <v>15444</v>
      </c>
      <c r="F15" s="31" t="e">
        <f>+basedata_buses!F15</f>
        <v>#N/A</v>
      </c>
      <c r="G15" s="31">
        <f>+basedata_buses!G15</f>
        <v>17179</v>
      </c>
      <c r="H15" s="31">
        <f>+basedata_buses!H15</f>
        <v>2892</v>
      </c>
      <c r="I15" s="31">
        <f>+basedata_buses!I15</f>
        <v>2665</v>
      </c>
      <c r="J15" s="31" t="e">
        <f>+basedata_buses!J15</f>
        <v>#N/A</v>
      </c>
      <c r="K15" s="31">
        <f>+basedata_buses!K15</f>
        <v>33250</v>
      </c>
      <c r="L15" s="31">
        <f>+basedata_buses!L15</f>
        <v>8848</v>
      </c>
      <c r="M15" s="31">
        <f>+basedata_buses!M15</f>
        <v>13284</v>
      </c>
      <c r="N15" s="31">
        <f>+basedata_buses!N15</f>
        <v>1840</v>
      </c>
      <c r="O15" s="31" t="e">
        <f>+basedata_buses!O15</f>
        <v>#N/A</v>
      </c>
      <c r="P15" s="31">
        <f t="shared" si="1"/>
        <v>69375</v>
      </c>
    </row>
    <row r="16" spans="1:16" ht="11.25">
      <c r="A16" s="49">
        <v>2000</v>
      </c>
      <c r="B16" s="31" t="e">
        <f t="shared" si="0"/>
        <v>#N/A</v>
      </c>
      <c r="C16" s="31" t="e">
        <f>+basedata_buses!C16</f>
        <v>#N/A</v>
      </c>
      <c r="D16" s="31" t="e">
        <f>+basedata_buses!D16</f>
        <v>#N/A</v>
      </c>
      <c r="E16" s="31">
        <f>+basedata_buses!E16</f>
        <v>16451</v>
      </c>
      <c r="F16" s="31" t="e">
        <f>+basedata_buses!F16</f>
        <v>#N/A</v>
      </c>
      <c r="G16" s="31" t="e">
        <f>+basedata_buses!G16</f>
        <v>#N/A</v>
      </c>
      <c r="H16" s="31">
        <f>+basedata_buses!H16</f>
        <v>2746</v>
      </c>
      <c r="I16" s="31">
        <f>+basedata_buses!I16</f>
        <v>2154</v>
      </c>
      <c r="J16" s="31" t="e">
        <f>+basedata_buses!J16</f>
        <v>#N/A</v>
      </c>
      <c r="K16" s="31" t="e">
        <f>+basedata_buses!K16</f>
        <v>#N/A</v>
      </c>
      <c r="L16" s="31" t="e">
        <f>+basedata_buses!L16</f>
        <v>#N/A</v>
      </c>
      <c r="M16" s="31">
        <f>+basedata_buses!M16</f>
        <v>10336</v>
      </c>
      <c r="N16" s="31">
        <f>+basedata_buses!N16</f>
        <v>1488</v>
      </c>
      <c r="O16" s="31" t="e">
        <f>+basedata_buses!O16</f>
        <v>#N/A</v>
      </c>
      <c r="P16" s="31" t="e">
        <f t="shared" si="1"/>
        <v>#N/A</v>
      </c>
    </row>
    <row r="17" spans="1:16" ht="11.25">
      <c r="A17" s="49">
        <v>2001</v>
      </c>
      <c r="B17" s="31" t="e">
        <f t="shared" si="0"/>
        <v>#N/A</v>
      </c>
      <c r="C17" s="31" t="e">
        <f>+basedata_buses!C17</f>
        <v>#N/A</v>
      </c>
      <c r="D17" s="31" t="e">
        <f>+basedata_buses!D17</f>
        <v>#N/A</v>
      </c>
      <c r="E17" s="31">
        <f>+basedata_buses!E17</f>
        <v>10605</v>
      </c>
      <c r="F17" s="31" t="e">
        <f>+basedata_buses!F17</f>
        <v>#N/A</v>
      </c>
      <c r="G17" s="31" t="e">
        <f>+basedata_buses!G17</f>
        <v>#N/A</v>
      </c>
      <c r="H17" s="31">
        <f>+basedata_buses!H17</f>
        <v>2225</v>
      </c>
      <c r="I17" s="31">
        <f>+basedata_buses!I17</f>
        <v>2119</v>
      </c>
      <c r="J17" s="31" t="e">
        <f>+basedata_buses!J17</f>
        <v>#N/A</v>
      </c>
      <c r="K17" s="31" t="e">
        <f>+basedata_buses!K17</f>
        <v>#N/A</v>
      </c>
      <c r="L17" s="31" t="e">
        <f>+basedata_buses!L17</f>
        <v>#N/A</v>
      </c>
      <c r="M17" s="31">
        <f>+basedata_buses!M17</f>
        <v>10319</v>
      </c>
      <c r="N17" s="31">
        <f>+basedata_buses!N17</f>
        <v>1402</v>
      </c>
      <c r="O17" s="31" t="e">
        <f>+basedata_buses!O17</f>
        <v>#N/A</v>
      </c>
      <c r="P17" s="31" t="e">
        <f t="shared" si="1"/>
        <v>#N/A</v>
      </c>
    </row>
    <row r="19" spans="1:2" ht="11.25">
      <c r="A19" s="5" t="s">
        <v>33</v>
      </c>
      <c r="B19" s="5" t="s">
        <v>10</v>
      </c>
    </row>
    <row r="20" spans="1:2" ht="11.25">
      <c r="A20" s="3" t="s">
        <v>34</v>
      </c>
      <c r="B20" s="5" t="s">
        <v>35</v>
      </c>
    </row>
    <row r="22" spans="1:16" ht="11.25">
      <c r="A22" s="3" t="s">
        <v>100</v>
      </c>
      <c r="B22" s="3" t="e">
        <f aca="true" t="shared" si="2" ref="B22:O22">+B15/B9-1</f>
        <v>#N/A</v>
      </c>
      <c r="C22" s="3">
        <f t="shared" si="2"/>
        <v>-0.4221783016870191</v>
      </c>
      <c r="D22" s="3" t="e">
        <f t="shared" si="2"/>
        <v>#N/A</v>
      </c>
      <c r="E22" s="3">
        <f t="shared" si="2"/>
        <v>0.13417052214144087</v>
      </c>
      <c r="F22" s="3" t="e">
        <f t="shared" si="2"/>
        <v>#N/A</v>
      </c>
      <c r="G22" s="3" t="e">
        <f t="shared" si="2"/>
        <v>#N/A</v>
      </c>
      <c r="H22" s="3">
        <f t="shared" si="2"/>
        <v>0.2125786163522012</v>
      </c>
      <c r="I22" s="3">
        <f t="shared" si="2"/>
        <v>-0.4106590004422822</v>
      </c>
      <c r="J22" s="3" t="e">
        <f t="shared" si="2"/>
        <v>#N/A</v>
      </c>
      <c r="K22" s="3">
        <f t="shared" si="2"/>
        <v>-0.317738791423002</v>
      </c>
      <c r="L22" s="3" t="e">
        <f t="shared" si="2"/>
        <v>#N/A</v>
      </c>
      <c r="M22" s="3">
        <f t="shared" si="2"/>
        <v>-0.15058507577210822</v>
      </c>
      <c r="N22" s="3">
        <f t="shared" si="2"/>
        <v>-0.2735886300829057</v>
      </c>
      <c r="O22" s="3" t="e">
        <f t="shared" si="2"/>
        <v>#N/A</v>
      </c>
      <c r="P22" s="3">
        <f>+P15/P9-1</f>
        <v>-0.20651713922979265</v>
      </c>
    </row>
    <row r="23" ht="11.25">
      <c r="L23" s="3">
        <f>+L15/L11-1</f>
        <v>-0.28315644494855385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B6" sqref="B6"/>
    </sheetView>
  </sheetViews>
  <sheetFormatPr defaultColWidth="9.25390625" defaultRowHeight="12.75"/>
  <cols>
    <col min="1" max="3" width="8.875" style="3" customWidth="1"/>
    <col min="4" max="4" width="9.25390625" style="3" customWidth="1"/>
    <col min="5" max="5" width="15.125" style="3" customWidth="1"/>
    <col min="6" max="15" width="8.875" style="3" customWidth="1"/>
    <col min="16" max="16384" width="9.25390625" style="3" customWidth="1"/>
  </cols>
  <sheetData>
    <row r="1" spans="1:15" ht="11.25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0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</row>
    <row r="6" spans="1:15" ht="12.75">
      <c r="A6" s="49">
        <v>1990</v>
      </c>
      <c r="B6" s="31" t="e">
        <f aca="true" t="shared" si="0" ref="B6:B17">SUM(C6:O6)</f>
        <v>#N/A</v>
      </c>
      <c r="C6" s="32">
        <v>25955</v>
      </c>
      <c r="D6" s="31" t="e">
        <f>NA()</f>
        <v>#N/A</v>
      </c>
      <c r="E6" s="31" t="e">
        <f>NA()</f>
        <v>#N/A</v>
      </c>
      <c r="F6" s="31" t="e">
        <f>NA()</f>
        <v>#N/A</v>
      </c>
      <c r="G6" s="31" t="e">
        <f>NA()</f>
        <v>#N/A</v>
      </c>
      <c r="H6" s="32">
        <v>7224</v>
      </c>
      <c r="I6" s="32">
        <v>7889</v>
      </c>
      <c r="J6" s="31" t="e">
        <f>NA()</f>
        <v>#N/A</v>
      </c>
      <c r="K6" s="32">
        <v>46599</v>
      </c>
      <c r="L6" s="31" t="e">
        <f>NA()</f>
        <v>#N/A</v>
      </c>
      <c r="M6" s="31" t="e">
        <f>NA()</f>
        <v>#N/A</v>
      </c>
      <c r="N6" s="31" t="e">
        <f>NA()</f>
        <v>#N/A</v>
      </c>
      <c r="O6" s="32">
        <v>84238</v>
      </c>
    </row>
    <row r="7" spans="1:15" ht="12.75">
      <c r="A7" s="49">
        <v>1991</v>
      </c>
      <c r="B7" s="31" t="e">
        <f t="shared" si="0"/>
        <v>#N/A</v>
      </c>
      <c r="C7" s="31" t="e">
        <f>SUM(D7:P7)</f>
        <v>#N/A</v>
      </c>
      <c r="D7" s="31" t="e">
        <f>NA()</f>
        <v>#N/A</v>
      </c>
      <c r="E7" s="31" t="e">
        <f>NA()</f>
        <v>#N/A</v>
      </c>
      <c r="F7" s="31" t="e">
        <f>NA()</f>
        <v>#N/A</v>
      </c>
      <c r="G7" s="31" t="e">
        <f>NA()</f>
        <v>#N/A</v>
      </c>
      <c r="H7" s="32">
        <v>6699</v>
      </c>
      <c r="I7" s="32">
        <v>7798</v>
      </c>
      <c r="J7" s="31" t="e">
        <f>NA()</f>
        <v>#N/A</v>
      </c>
      <c r="K7" s="31" t="e">
        <f>NA()</f>
        <v>#N/A</v>
      </c>
      <c r="L7" s="31" t="e">
        <f>NA()</f>
        <v>#N/A</v>
      </c>
      <c r="M7" s="31" t="e">
        <f>NA()</f>
        <v>#N/A</v>
      </c>
      <c r="N7" s="31" t="e">
        <f>NA()</f>
        <v>#N/A</v>
      </c>
      <c r="O7" s="31" t="e">
        <f>NA()</f>
        <v>#N/A</v>
      </c>
    </row>
    <row r="8" spans="1:15" ht="12.75">
      <c r="A8" s="49">
        <v>1992</v>
      </c>
      <c r="B8" s="31" t="e">
        <f t="shared" si="0"/>
        <v>#N/A</v>
      </c>
      <c r="C8" s="32">
        <v>17088</v>
      </c>
      <c r="D8" s="31" t="e">
        <f>NA()</f>
        <v>#N/A</v>
      </c>
      <c r="E8" s="31" t="e">
        <f>NA()</f>
        <v>#N/A</v>
      </c>
      <c r="F8" s="32">
        <v>3047</v>
      </c>
      <c r="G8" s="31" t="e">
        <f>NA()</f>
        <v>#N/A</v>
      </c>
      <c r="H8" s="32">
        <v>3609</v>
      </c>
      <c r="I8" s="32">
        <v>6391</v>
      </c>
      <c r="J8" s="31" t="e">
        <f>NA()</f>
        <v>#N/A</v>
      </c>
      <c r="K8" s="31" t="e">
        <f>NA()</f>
        <v>#N/A</v>
      </c>
      <c r="L8" s="31" t="e">
        <f>NA()</f>
        <v>#N/A</v>
      </c>
      <c r="M8" s="32">
        <v>18707</v>
      </c>
      <c r="N8" s="32">
        <v>3170</v>
      </c>
      <c r="O8" s="32">
        <v>88358</v>
      </c>
    </row>
    <row r="9" spans="1:15" ht="12.75">
      <c r="A9" s="49">
        <v>1993</v>
      </c>
      <c r="B9" s="31" t="e">
        <f t="shared" si="0"/>
        <v>#N/A</v>
      </c>
      <c r="C9" s="32">
        <v>14167</v>
      </c>
      <c r="D9" s="31" t="e">
        <f>NA()</f>
        <v>#N/A</v>
      </c>
      <c r="E9" s="32">
        <v>13617</v>
      </c>
      <c r="F9" s="32">
        <v>2292</v>
      </c>
      <c r="G9" s="31" t="e">
        <f>NA()</f>
        <v>#N/A</v>
      </c>
      <c r="H9" s="32">
        <v>2385</v>
      </c>
      <c r="I9" s="32">
        <v>4522</v>
      </c>
      <c r="J9" s="31" t="e">
        <f>NA()</f>
        <v>#N/A</v>
      </c>
      <c r="K9" s="32">
        <v>48735</v>
      </c>
      <c r="L9" s="31" t="e">
        <f>NA()</f>
        <v>#N/A</v>
      </c>
      <c r="M9" s="32">
        <v>15639</v>
      </c>
      <c r="N9" s="32">
        <v>2533</v>
      </c>
      <c r="O9" s="32">
        <v>86914</v>
      </c>
    </row>
    <row r="10" spans="1:15" ht="12.75">
      <c r="A10" s="49">
        <v>1994</v>
      </c>
      <c r="B10" s="31" t="e">
        <f t="shared" si="0"/>
        <v>#N/A</v>
      </c>
      <c r="C10" s="32">
        <v>12916</v>
      </c>
      <c r="D10" s="31" t="e">
        <f>NA()</f>
        <v>#N/A</v>
      </c>
      <c r="E10" s="32">
        <v>12369</v>
      </c>
      <c r="F10" s="32">
        <v>2028</v>
      </c>
      <c r="G10" s="31" t="e">
        <f>NA()</f>
        <v>#N/A</v>
      </c>
      <c r="H10" s="32">
        <v>2434</v>
      </c>
      <c r="I10" s="32">
        <v>4627</v>
      </c>
      <c r="J10" s="31" t="e">
        <f>NA()</f>
        <v>#N/A</v>
      </c>
      <c r="K10" s="32">
        <v>46687</v>
      </c>
      <c r="L10" s="31" t="e">
        <f>NA()</f>
        <v>#N/A</v>
      </c>
      <c r="M10" s="32">
        <v>14426</v>
      </c>
      <c r="N10" s="32">
        <v>2415</v>
      </c>
      <c r="O10" s="32">
        <v>79170</v>
      </c>
    </row>
    <row r="11" spans="1:15" ht="12.75">
      <c r="A11" s="49">
        <v>1995</v>
      </c>
      <c r="B11" s="31" t="e">
        <f t="shared" si="0"/>
        <v>#N/A</v>
      </c>
      <c r="C11" s="32">
        <v>12288</v>
      </c>
      <c r="D11" s="31" t="e">
        <f>NA()</f>
        <v>#N/A</v>
      </c>
      <c r="E11" s="32">
        <v>11763</v>
      </c>
      <c r="F11" s="32">
        <v>1728</v>
      </c>
      <c r="G11" s="31" t="e">
        <f>NA()</f>
        <v>#N/A</v>
      </c>
      <c r="H11" s="32">
        <v>2394</v>
      </c>
      <c r="I11" s="32">
        <v>4169</v>
      </c>
      <c r="J11" s="31" t="e">
        <f>NA()</f>
        <v>#N/A</v>
      </c>
      <c r="K11" s="32">
        <v>34024</v>
      </c>
      <c r="L11" s="32">
        <v>12343</v>
      </c>
      <c r="M11" s="32">
        <v>18240</v>
      </c>
      <c r="N11" s="32">
        <v>2333</v>
      </c>
      <c r="O11" s="31" t="e">
        <f>NA()</f>
        <v>#N/A</v>
      </c>
    </row>
    <row r="12" spans="1:15" ht="12.75">
      <c r="A12" s="49">
        <v>1996</v>
      </c>
      <c r="B12" s="31" t="e">
        <f t="shared" si="0"/>
        <v>#N/A</v>
      </c>
      <c r="C12" s="32">
        <v>10004</v>
      </c>
      <c r="D12" s="31" t="e">
        <f>NA()</f>
        <v>#N/A</v>
      </c>
      <c r="E12" s="32">
        <v>16602</v>
      </c>
      <c r="F12" s="32">
        <v>1756</v>
      </c>
      <c r="G12" s="32">
        <v>18256</v>
      </c>
      <c r="H12" s="32">
        <v>2018</v>
      </c>
      <c r="I12" s="32">
        <v>4169</v>
      </c>
      <c r="J12" s="31" t="e">
        <f>NA()</f>
        <v>#N/A</v>
      </c>
      <c r="K12" s="32">
        <v>33985</v>
      </c>
      <c r="L12" s="32">
        <v>12842</v>
      </c>
      <c r="M12" s="32">
        <v>17559</v>
      </c>
      <c r="N12" s="32">
        <v>2184</v>
      </c>
      <c r="O12" s="31" t="e">
        <f>NA()</f>
        <v>#N/A</v>
      </c>
    </row>
    <row r="13" spans="1:15" ht="12.75">
      <c r="A13" s="49">
        <v>1997</v>
      </c>
      <c r="B13" s="31" t="e">
        <f t="shared" si="0"/>
        <v>#N/A</v>
      </c>
      <c r="C13" s="31" t="e">
        <f>SUM(D13:P13)</f>
        <v>#N/A</v>
      </c>
      <c r="D13" s="31" t="e">
        <f>NA()</f>
        <v>#N/A</v>
      </c>
      <c r="E13" s="32">
        <v>15611</v>
      </c>
      <c r="F13" s="32">
        <v>1894</v>
      </c>
      <c r="G13" s="32">
        <v>18202</v>
      </c>
      <c r="H13" s="32">
        <v>2201</v>
      </c>
      <c r="I13" s="32">
        <v>3601</v>
      </c>
      <c r="J13" s="31" t="e">
        <f>NA()</f>
        <v>#N/A</v>
      </c>
      <c r="K13" s="32">
        <v>33129</v>
      </c>
      <c r="L13" s="32">
        <v>12557</v>
      </c>
      <c r="M13" s="32">
        <v>15913</v>
      </c>
      <c r="N13" s="32">
        <v>2032</v>
      </c>
      <c r="O13" s="31" t="e">
        <f>NA()</f>
        <v>#N/A</v>
      </c>
    </row>
    <row r="14" spans="1:15" ht="12.75">
      <c r="A14" s="49">
        <v>1998</v>
      </c>
      <c r="B14" s="31" t="e">
        <f t="shared" si="0"/>
        <v>#N/A</v>
      </c>
      <c r="C14" s="31" t="e">
        <f>SUM(D14:P14)</f>
        <v>#N/A</v>
      </c>
      <c r="D14" s="31" t="e">
        <f>NA()</f>
        <v>#N/A</v>
      </c>
      <c r="E14" s="32">
        <v>15373</v>
      </c>
      <c r="F14" s="31" t="e">
        <f>NA()</f>
        <v>#N/A</v>
      </c>
      <c r="G14" s="32">
        <v>17377</v>
      </c>
      <c r="H14" s="32">
        <v>2451</v>
      </c>
      <c r="I14" s="32">
        <v>2964</v>
      </c>
      <c r="J14" s="31" t="e">
        <f>NA()</f>
        <v>#N/A</v>
      </c>
      <c r="K14" s="32">
        <v>34035</v>
      </c>
      <c r="L14" s="32">
        <v>10643</v>
      </c>
      <c r="M14" s="32">
        <v>14153</v>
      </c>
      <c r="N14" s="32">
        <v>1947</v>
      </c>
      <c r="O14" s="31" t="e">
        <f>NA()</f>
        <v>#N/A</v>
      </c>
    </row>
    <row r="15" spans="1:15" ht="12.75">
      <c r="A15" s="49">
        <v>1999</v>
      </c>
      <c r="B15" s="31" t="e">
        <f t="shared" si="0"/>
        <v>#N/A</v>
      </c>
      <c r="C15" s="32">
        <v>8186</v>
      </c>
      <c r="D15" s="31" t="e">
        <f>NA()</f>
        <v>#N/A</v>
      </c>
      <c r="E15" s="32">
        <v>15444</v>
      </c>
      <c r="F15" s="31" t="e">
        <f>NA()</f>
        <v>#N/A</v>
      </c>
      <c r="G15" s="32">
        <v>17179</v>
      </c>
      <c r="H15" s="32">
        <v>2892</v>
      </c>
      <c r="I15" s="32">
        <v>2665</v>
      </c>
      <c r="J15" s="31" t="e">
        <f>NA()</f>
        <v>#N/A</v>
      </c>
      <c r="K15" s="32">
        <v>33250</v>
      </c>
      <c r="L15" s="32">
        <v>8848</v>
      </c>
      <c r="M15" s="32">
        <v>13284</v>
      </c>
      <c r="N15" s="32">
        <v>1840</v>
      </c>
      <c r="O15" s="31" t="e">
        <f>NA()</f>
        <v>#N/A</v>
      </c>
    </row>
    <row r="16" spans="1:15" ht="12.75">
      <c r="A16" s="49">
        <v>2000</v>
      </c>
      <c r="B16" s="31" t="e">
        <f t="shared" si="0"/>
        <v>#N/A</v>
      </c>
      <c r="C16" s="31" t="e">
        <f>SUM(D16:P16)</f>
        <v>#N/A</v>
      </c>
      <c r="D16" s="31" t="e">
        <f>NA()</f>
        <v>#N/A</v>
      </c>
      <c r="E16" s="32">
        <v>16451</v>
      </c>
      <c r="F16" s="31" t="e">
        <f>NA()</f>
        <v>#N/A</v>
      </c>
      <c r="G16" s="31" t="e">
        <f>NA()</f>
        <v>#N/A</v>
      </c>
      <c r="H16" s="32">
        <v>2746</v>
      </c>
      <c r="I16" s="32">
        <v>2154</v>
      </c>
      <c r="J16" s="31" t="e">
        <f>NA()</f>
        <v>#N/A</v>
      </c>
      <c r="K16" s="31" t="e">
        <f>NA()</f>
        <v>#N/A</v>
      </c>
      <c r="L16" s="31" t="e">
        <f>NA()</f>
        <v>#N/A</v>
      </c>
      <c r="M16" s="32">
        <v>10336</v>
      </c>
      <c r="N16" s="32">
        <v>1488</v>
      </c>
      <c r="O16" s="31" t="e">
        <f>NA()</f>
        <v>#N/A</v>
      </c>
    </row>
    <row r="17" spans="1:15" ht="12.75">
      <c r="A17" s="49">
        <v>2001</v>
      </c>
      <c r="B17" s="31" t="e">
        <f t="shared" si="0"/>
        <v>#N/A</v>
      </c>
      <c r="C17" s="31" t="e">
        <f>SUM(D17:P17)</f>
        <v>#N/A</v>
      </c>
      <c r="D17" s="31" t="e">
        <f>NA()</f>
        <v>#N/A</v>
      </c>
      <c r="E17" s="32">
        <v>10605</v>
      </c>
      <c r="F17" s="31" t="e">
        <f>NA()</f>
        <v>#N/A</v>
      </c>
      <c r="G17" s="31" t="e">
        <f>NA()</f>
        <v>#N/A</v>
      </c>
      <c r="H17" s="32">
        <v>2225</v>
      </c>
      <c r="I17" s="32">
        <v>2119</v>
      </c>
      <c r="J17" s="31" t="e">
        <f>NA()</f>
        <v>#N/A</v>
      </c>
      <c r="K17" s="31" t="e">
        <f>NA()</f>
        <v>#N/A</v>
      </c>
      <c r="L17" s="31" t="e">
        <f>NA()</f>
        <v>#N/A</v>
      </c>
      <c r="M17" s="32">
        <v>10319</v>
      </c>
      <c r="N17" s="32">
        <v>1402</v>
      </c>
      <c r="O17" s="31" t="e">
        <f>NA()</f>
        <v>#N/A</v>
      </c>
    </row>
    <row r="20" spans="1:3" ht="12.75">
      <c r="A20" s="5" t="s">
        <v>33</v>
      </c>
      <c r="B20" s="5" t="s">
        <v>10</v>
      </c>
      <c r="C20" s="32"/>
    </row>
    <row r="21" ht="11.25">
      <c r="B21" s="5" t="s">
        <v>12</v>
      </c>
    </row>
    <row r="22" spans="1:13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3:13" ht="12.75">
      <c r="C23" s="32"/>
      <c r="M23" s="32"/>
    </row>
    <row r="24" spans="3:13" ht="12.75">
      <c r="C24" s="32"/>
      <c r="M24" s="32"/>
    </row>
    <row r="25" spans="1:13" ht="12.75">
      <c r="A25" s="32"/>
      <c r="M25" s="32"/>
    </row>
    <row r="26" spans="1:13" ht="12.75">
      <c r="A26" s="32"/>
      <c r="M26" s="32"/>
    </row>
    <row r="27" spans="1:13" ht="12.75">
      <c r="A27" s="32"/>
      <c r="M27" s="32"/>
    </row>
    <row r="28" spans="1:13" ht="12.75">
      <c r="A28" s="32"/>
      <c r="L28" s="32"/>
      <c r="M28" s="32"/>
    </row>
    <row r="29" spans="1:13" ht="12.75">
      <c r="A29" s="32"/>
      <c r="L29" s="32"/>
      <c r="M29" s="32"/>
    </row>
    <row r="30" spans="1:13" ht="12.75">
      <c r="A30" s="32"/>
      <c r="L30" s="32"/>
      <c r="M30" s="32"/>
    </row>
    <row r="31" spans="1:13" ht="12.75">
      <c r="A31" s="32"/>
      <c r="L31" s="32"/>
      <c r="M31" s="32"/>
    </row>
    <row r="32" spans="1:13" ht="12.75">
      <c r="A32" s="32"/>
      <c r="L32" s="32"/>
      <c r="M32" s="32"/>
    </row>
    <row r="33" spans="1:13" ht="12.75">
      <c r="A33" s="32"/>
      <c r="L33" s="32"/>
      <c r="M33" s="32"/>
    </row>
    <row r="34" spans="1:13" ht="12.75">
      <c r="A34" s="32"/>
      <c r="L34" s="32"/>
      <c r="M34" s="3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4">
      <selection activeCell="B15" sqref="B15"/>
    </sheetView>
  </sheetViews>
  <sheetFormatPr defaultColWidth="9.25390625" defaultRowHeight="12.75"/>
  <cols>
    <col min="1" max="3" width="8.875" style="3" customWidth="1"/>
    <col min="4" max="4" width="11.00390625" style="3" customWidth="1"/>
    <col min="5" max="5" width="11.75390625" style="3" customWidth="1"/>
    <col min="6" max="12" width="8.875" style="3" customWidth="1"/>
    <col min="13" max="13" width="12.25390625" style="3" customWidth="1"/>
    <col min="14" max="15" width="8.875" style="3" customWidth="1"/>
    <col min="16" max="16384" width="9.25390625" style="3" customWidth="1"/>
  </cols>
  <sheetData>
    <row r="1" spans="1:15" ht="11.25">
      <c r="A1" s="22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</row>
    <row r="2" spans="1:15" ht="11.25">
      <c r="A2" s="36" t="s">
        <v>118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</row>
    <row r="5" spans="1:16" ht="11.25">
      <c r="A5" s="49"/>
      <c r="B5" s="50" t="s">
        <v>120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  <c r="P5" s="79"/>
    </row>
    <row r="6" spans="1:16" ht="11.25">
      <c r="A6" s="49">
        <v>1990</v>
      </c>
      <c r="B6" s="99" t="e">
        <f>SUM(C6:O6)-C6-L6-O6</f>
        <v>#N/A</v>
      </c>
      <c r="C6" s="99">
        <f>+basedata_air!B6*1000</f>
        <v>2313</v>
      </c>
      <c r="D6" s="99">
        <f>+basedata_air!C6*1000</f>
        <v>1861</v>
      </c>
      <c r="E6" s="99">
        <f>+basedata_air!D6*1000</f>
        <v>2029.9999999999998</v>
      </c>
      <c r="F6" s="99" t="e">
        <f>+basedata_air!E6*1000</f>
        <v>#N/A</v>
      </c>
      <c r="G6" s="99">
        <f>+basedata_air!F6*1000</f>
        <v>1505</v>
      </c>
      <c r="H6" s="99" t="e">
        <f>+basedata_air!H6*1000</f>
        <v>#N/A</v>
      </c>
      <c r="I6" s="99" t="e">
        <f>+basedata_air!G6*1000</f>
        <v>#N/A</v>
      </c>
      <c r="J6" s="99">
        <f>+basedata_air!I6*1000</f>
        <v>903</v>
      </c>
      <c r="K6" s="99">
        <f>+basedata_air!J6*1000</f>
        <v>3479</v>
      </c>
      <c r="L6" s="99">
        <f>+basedata_air!K6*1000</f>
        <v>1834</v>
      </c>
      <c r="M6" s="99" t="e">
        <f>+basedata_air!M6*1000</f>
        <v>#N/A</v>
      </c>
      <c r="N6" s="99" t="e">
        <f>+basedata_air!L6*1000</f>
        <v>#N/A</v>
      </c>
      <c r="O6" s="99">
        <f>+basedata_air!N6*1000</f>
        <v>5091</v>
      </c>
      <c r="P6" s="80"/>
    </row>
    <row r="7" spans="1:16" ht="11.25">
      <c r="A7" s="49">
        <v>1991</v>
      </c>
      <c r="B7" s="99" t="e">
        <f aca="true" t="shared" si="0" ref="B7:B15">SUM(C7:O7)-C7-L7-O7</f>
        <v>#N/A</v>
      </c>
      <c r="C7" s="99">
        <f>+basedata_air!B7*1000</f>
        <v>1171</v>
      </c>
      <c r="D7" s="99">
        <f>+basedata_air!C7*1000</f>
        <v>1803</v>
      </c>
      <c r="E7" s="99">
        <f>+basedata_air!D7*1000</f>
        <v>1736</v>
      </c>
      <c r="F7" s="99" t="e">
        <f>+basedata_air!E7*1000</f>
        <v>#N/A</v>
      </c>
      <c r="G7" s="99">
        <f>+basedata_air!F7*1000</f>
        <v>1016.9999999999999</v>
      </c>
      <c r="H7" s="99" t="e">
        <f>+basedata_air!H7*1000</f>
        <v>#N/A</v>
      </c>
      <c r="I7" s="99" t="e">
        <f>+basedata_air!G7*1000</f>
        <v>#N/A</v>
      </c>
      <c r="J7" s="99">
        <f>+basedata_air!I7*1000</f>
        <v>1014</v>
      </c>
      <c r="K7" s="99">
        <f>+basedata_air!J7*1000</f>
        <v>2878</v>
      </c>
      <c r="L7" s="99">
        <f>+basedata_air!K7*1000</f>
        <v>2048</v>
      </c>
      <c r="M7" s="99" t="e">
        <f>+basedata_air!M7*1000</f>
        <v>#N/A</v>
      </c>
      <c r="N7" s="99" t="e">
        <f>+basedata_air!L7*1000</f>
        <v>#N/A</v>
      </c>
      <c r="O7" s="99">
        <f>+basedata_air!N7*1000</f>
        <v>3672</v>
      </c>
      <c r="P7" s="80"/>
    </row>
    <row r="8" spans="1:16" ht="11.25">
      <c r="A8" s="49">
        <v>1992</v>
      </c>
      <c r="B8" s="99" t="e">
        <f t="shared" si="0"/>
        <v>#N/A</v>
      </c>
      <c r="C8" s="99">
        <f>+basedata_air!B8*1000</f>
        <v>1636</v>
      </c>
      <c r="D8" s="99">
        <f>+basedata_air!C8*1000</f>
        <v>2095</v>
      </c>
      <c r="E8" s="99">
        <f>+basedata_air!D8*1000</f>
        <v>2135</v>
      </c>
      <c r="F8" s="99">
        <f>+basedata_air!E8*1000</f>
        <v>102</v>
      </c>
      <c r="G8" s="99">
        <f>+basedata_air!F8*1000</f>
        <v>1125</v>
      </c>
      <c r="H8" s="99">
        <f>+basedata_air!H8*1000</f>
        <v>133</v>
      </c>
      <c r="I8" s="99">
        <f>+basedata_air!G8*1000</f>
        <v>756</v>
      </c>
      <c r="J8" s="99">
        <f>+basedata_air!I8*1000</f>
        <v>1111</v>
      </c>
      <c r="K8" s="99">
        <f>+basedata_air!J8*1000</f>
        <v>2873</v>
      </c>
      <c r="L8" s="99">
        <f>+basedata_air!K8*1000</f>
        <v>2041.9999999999998</v>
      </c>
      <c r="M8" s="99" t="e">
        <f>+basedata_air!M8*1000</f>
        <v>#N/A</v>
      </c>
      <c r="N8" s="99">
        <f>+basedata_air!L8*1000</f>
        <v>196</v>
      </c>
      <c r="O8" s="99">
        <f>+basedata_air!N8*1000</f>
        <v>6060</v>
      </c>
      <c r="P8" s="80"/>
    </row>
    <row r="9" spans="1:16" ht="11.25">
      <c r="A9" s="49">
        <v>1993</v>
      </c>
      <c r="B9" s="99">
        <f t="shared" si="0"/>
        <v>10782</v>
      </c>
      <c r="C9" s="99">
        <f>+basedata_air!B9*1000</f>
        <v>2241</v>
      </c>
      <c r="D9" s="99">
        <f>+basedata_air!C9*1000</f>
        <v>2179</v>
      </c>
      <c r="E9" s="99">
        <f>+basedata_air!D9*1000</f>
        <v>1900</v>
      </c>
      <c r="F9" s="99">
        <f>+basedata_air!E9*1000</f>
        <v>86</v>
      </c>
      <c r="G9" s="99">
        <f>+basedata_air!F9*1000</f>
        <v>1484</v>
      </c>
      <c r="H9" s="99">
        <f>+basedata_air!H9*1000</f>
        <v>106</v>
      </c>
      <c r="I9" s="99">
        <f>+basedata_air!G9*1000</f>
        <v>154</v>
      </c>
      <c r="J9" s="99">
        <f>+basedata_air!I9*1000</f>
        <v>1250</v>
      </c>
      <c r="K9" s="99">
        <f>+basedata_air!J9*1000</f>
        <v>3335</v>
      </c>
      <c r="L9" s="99">
        <f>+basedata_air!K9*1000</f>
        <v>1810</v>
      </c>
      <c r="M9" s="99">
        <f>+basedata_air!M9*1000</f>
        <v>10</v>
      </c>
      <c r="N9" s="99">
        <f>+basedata_air!L9*1000</f>
        <v>278</v>
      </c>
      <c r="O9" s="99">
        <f>+basedata_air!N9*1000</f>
        <v>7519</v>
      </c>
      <c r="P9" s="80"/>
    </row>
    <row r="10" spans="1:16" ht="11.25">
      <c r="A10" s="49">
        <v>1994</v>
      </c>
      <c r="B10" s="99">
        <f t="shared" si="0"/>
        <v>12660</v>
      </c>
      <c r="C10" s="99">
        <f>+basedata_air!B10*1000</f>
        <v>2085</v>
      </c>
      <c r="D10" s="99">
        <f>+basedata_air!C10*1000</f>
        <v>2810</v>
      </c>
      <c r="E10" s="99">
        <f>+basedata_air!D10*1000</f>
        <v>1976</v>
      </c>
      <c r="F10" s="99">
        <f>+basedata_air!E10*1000</f>
        <v>92</v>
      </c>
      <c r="G10" s="99">
        <f>+basedata_air!F10*1000</f>
        <v>1653</v>
      </c>
      <c r="H10" s="99">
        <f>+basedata_air!H10*1000</f>
        <v>237</v>
      </c>
      <c r="I10" s="99">
        <f>+basedata_air!G10*1000</f>
        <v>241</v>
      </c>
      <c r="J10" s="99">
        <f>+basedata_air!I10*1000</f>
        <v>1620</v>
      </c>
      <c r="K10" s="99">
        <f>+basedata_air!J10*1000</f>
        <v>3690</v>
      </c>
      <c r="L10" s="99">
        <f>+basedata_air!K10*1000</f>
        <v>2584</v>
      </c>
      <c r="M10" s="99">
        <f>+basedata_air!M10*1000</f>
        <v>12</v>
      </c>
      <c r="N10" s="99">
        <f>+basedata_air!L10*1000</f>
        <v>329</v>
      </c>
      <c r="O10" s="99">
        <f>+basedata_air!N10*1000</f>
        <v>8576</v>
      </c>
      <c r="P10" s="80"/>
    </row>
    <row r="11" spans="1:16" ht="11.25">
      <c r="A11" s="49">
        <v>1995</v>
      </c>
      <c r="B11" s="99">
        <f t="shared" si="0"/>
        <v>13653</v>
      </c>
      <c r="C11" s="99">
        <f>+basedata_air!B11*1000</f>
        <v>2260</v>
      </c>
      <c r="D11" s="99">
        <f>+basedata_air!C11*1000</f>
        <v>2667</v>
      </c>
      <c r="E11" s="99">
        <f>+basedata_air!D11*1000</f>
        <v>2317</v>
      </c>
      <c r="F11" s="99">
        <f>+basedata_air!E11*1000</f>
        <v>107</v>
      </c>
      <c r="G11" s="99">
        <f>+basedata_air!F11*1000</f>
        <v>1694</v>
      </c>
      <c r="H11" s="99">
        <f>+basedata_air!H11*1000</f>
        <v>195</v>
      </c>
      <c r="I11" s="99">
        <f>+basedata_air!G11*1000</f>
        <v>308</v>
      </c>
      <c r="J11" s="99">
        <f>+basedata_air!I11*1000</f>
        <v>1723</v>
      </c>
      <c r="K11" s="99">
        <f>+basedata_air!J11*1000</f>
        <v>4242</v>
      </c>
      <c r="L11" s="99">
        <f>+basedata_air!K11*1000</f>
        <v>2526</v>
      </c>
      <c r="M11" s="99">
        <f>+basedata_air!M11*1000</f>
        <v>43</v>
      </c>
      <c r="N11" s="99">
        <f>+basedata_air!L11*1000</f>
        <v>357</v>
      </c>
      <c r="O11" s="99">
        <f>+basedata_air!N11*1000</f>
        <v>9475</v>
      </c>
      <c r="P11" s="80"/>
    </row>
    <row r="12" spans="1:16" ht="11.25">
      <c r="A12" s="49">
        <v>1996</v>
      </c>
      <c r="B12" s="99">
        <f t="shared" si="0"/>
        <v>13724</v>
      </c>
      <c r="C12" s="99">
        <f>+basedata_air!B12*1000</f>
        <v>1812</v>
      </c>
      <c r="D12" s="99">
        <f>+basedata_air!C12*1000</f>
        <v>2561</v>
      </c>
      <c r="E12" s="99">
        <f>+basedata_air!D12*1000</f>
        <v>2368</v>
      </c>
      <c r="F12" s="99">
        <f>+basedata_air!E12*1000</f>
        <v>114</v>
      </c>
      <c r="G12" s="99">
        <f>+basedata_air!F12*1000</f>
        <v>2077</v>
      </c>
      <c r="H12" s="99">
        <f>+basedata_air!H12*1000</f>
        <v>260</v>
      </c>
      <c r="I12" s="99">
        <f>+basedata_air!G12*1000</f>
        <v>304</v>
      </c>
      <c r="J12" s="99">
        <f>+basedata_air!I12*1000</f>
        <v>1663</v>
      </c>
      <c r="K12" s="99">
        <f>+basedata_air!J12*1000</f>
        <v>3917</v>
      </c>
      <c r="L12" s="99">
        <f>+basedata_air!K12*1000</f>
        <v>1823</v>
      </c>
      <c r="M12" s="99">
        <f>+basedata_air!M12*1000</f>
        <v>80</v>
      </c>
      <c r="N12" s="99">
        <f>+basedata_air!L12*1000</f>
        <v>380</v>
      </c>
      <c r="O12" s="99">
        <f>+basedata_air!N12*1000</f>
        <v>10947</v>
      </c>
      <c r="P12" s="80"/>
    </row>
    <row r="13" spans="1:16" ht="11.25">
      <c r="A13" s="49">
        <v>1997</v>
      </c>
      <c r="B13" s="99">
        <f t="shared" si="0"/>
        <v>14472.547</v>
      </c>
      <c r="C13" s="99">
        <f>+basedata_air!B13*1000</f>
        <v>1796.187</v>
      </c>
      <c r="D13" s="99">
        <f>+basedata_air!C13*1000</f>
        <v>2657.3799999999997</v>
      </c>
      <c r="E13" s="99">
        <f>+basedata_air!D13*1000</f>
        <v>2441.74</v>
      </c>
      <c r="F13" s="99">
        <f>+basedata_air!E13*1000</f>
        <v>147.059</v>
      </c>
      <c r="G13" s="99">
        <f>+basedata_air!F13*1000</f>
        <v>2345.7059999999997</v>
      </c>
      <c r="H13" s="99">
        <f>+basedata_air!H13*1000</f>
        <v>217.318</v>
      </c>
      <c r="I13" s="99">
        <f>+basedata_air!G13*1000</f>
        <v>301.188</v>
      </c>
      <c r="J13" s="99">
        <f>+basedata_air!I13*1000</f>
        <v>1680.708</v>
      </c>
      <c r="K13" s="99">
        <f>+basedata_air!J13*1000</f>
        <v>4203.919</v>
      </c>
      <c r="L13" s="99">
        <f>+basedata_air!K13*1000</f>
        <v>1701.674</v>
      </c>
      <c r="M13" s="99">
        <f>+basedata_air!M13*1000</f>
        <v>102.666</v>
      </c>
      <c r="N13" s="99">
        <f>+basedata_air!L13*1000</f>
        <v>374.863</v>
      </c>
      <c r="O13" s="99">
        <f>+basedata_air!N13*1000</f>
        <v>12379.12</v>
      </c>
      <c r="P13" s="80"/>
    </row>
    <row r="14" spans="1:16" ht="11.25">
      <c r="A14" s="49">
        <v>1998</v>
      </c>
      <c r="B14" s="99">
        <f t="shared" si="0"/>
        <v>15196.392999999998</v>
      </c>
      <c r="C14" s="99">
        <f>+basedata_air!B14*1000</f>
        <v>2025.7520000000002</v>
      </c>
      <c r="D14" s="99">
        <f>+basedata_air!C14*1000</f>
        <v>2710.676</v>
      </c>
      <c r="E14" s="99">
        <f>+basedata_air!D14*1000</f>
        <v>2637.223</v>
      </c>
      <c r="F14" s="99">
        <f>+basedata_air!E14*1000</f>
        <v>177.082</v>
      </c>
      <c r="G14" s="99">
        <f>+basedata_air!F14*1000</f>
        <v>2509.524</v>
      </c>
      <c r="H14" s="99">
        <f>+basedata_air!H14*1000</f>
        <v>173.78</v>
      </c>
      <c r="I14" s="99">
        <f>+basedata_air!G14*1000</f>
        <v>306.585</v>
      </c>
      <c r="J14" s="99">
        <f>+basedata_air!I14*1000</f>
        <v>1887.736</v>
      </c>
      <c r="K14" s="99">
        <f>+basedata_air!J14*1000</f>
        <v>4254.772</v>
      </c>
      <c r="L14" s="99">
        <f>+basedata_air!K14*1000</f>
        <v>1712.262</v>
      </c>
      <c r="M14" s="99">
        <f>+basedata_air!M14*1000</f>
        <v>127.61200000000001</v>
      </c>
      <c r="N14" s="99">
        <f>+basedata_air!L14*1000</f>
        <v>411.403</v>
      </c>
      <c r="O14" s="99">
        <f>+basedata_air!N14*1000</f>
        <v>13036.911999999998</v>
      </c>
      <c r="P14" s="80"/>
    </row>
    <row r="15" spans="1:16" ht="11.25">
      <c r="A15" s="49">
        <v>1999</v>
      </c>
      <c r="B15" s="99">
        <f t="shared" si="0"/>
        <v>16634.507999999998</v>
      </c>
      <c r="C15" s="99">
        <f>+basedata_air!B15*1000</f>
        <v>1512.464</v>
      </c>
      <c r="D15" s="99">
        <f>+basedata_air!C15*1000</f>
        <v>2687.373</v>
      </c>
      <c r="E15" s="99">
        <f>+basedata_air!D15*1000</f>
        <v>2870.4519999999998</v>
      </c>
      <c r="F15" s="99">
        <f>+basedata_air!E15*1000</f>
        <v>227.74800000000002</v>
      </c>
      <c r="G15" s="99">
        <f>+basedata_air!F15*1000</f>
        <v>2861.446</v>
      </c>
      <c r="H15" s="99">
        <f>+basedata_air!H15*1000</f>
        <v>131.882</v>
      </c>
      <c r="I15" s="99">
        <f>+basedata_air!G15*1000</f>
        <v>272.336</v>
      </c>
      <c r="J15" s="99">
        <f>+basedata_air!I15*1000</f>
        <v>2319.9100000000003</v>
      </c>
      <c r="K15" s="99">
        <f>+basedata_air!J15*1000</f>
        <v>4631.901</v>
      </c>
      <c r="L15" s="99">
        <f>+basedata_air!K15*1000</f>
        <v>1756.553</v>
      </c>
      <c r="M15" s="99">
        <f>+basedata_air!M15*1000</f>
        <v>116.78</v>
      </c>
      <c r="N15" s="99">
        <f>+basedata_air!L15*1000</f>
        <v>514.6800000000001</v>
      </c>
      <c r="O15" s="99">
        <f>+basedata_air!N15*1000</f>
        <v>13350.323</v>
      </c>
      <c r="P15" s="80"/>
    </row>
    <row r="16" spans="1:16" ht="11.25">
      <c r="A16" s="49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0"/>
    </row>
    <row r="17" spans="1:15" ht="11.25">
      <c r="A17" s="3" t="s">
        <v>103</v>
      </c>
      <c r="B17" s="87">
        <f>+B15/B9-1</f>
        <v>0.5428035614913744</v>
      </c>
      <c r="C17" s="87">
        <f aca="true" t="shared" si="1" ref="C17:L17">+C15/C9-1</f>
        <v>-0.32509415439535927</v>
      </c>
      <c r="D17" s="87">
        <f t="shared" si="1"/>
        <v>0.23330564479118854</v>
      </c>
      <c r="E17" s="87">
        <f t="shared" si="1"/>
        <v>0.5107642105263157</v>
      </c>
      <c r="F17" s="87">
        <f t="shared" si="1"/>
        <v>1.6482325581395352</v>
      </c>
      <c r="G17" s="87">
        <f t="shared" si="1"/>
        <v>0.9281981132075472</v>
      </c>
      <c r="H17" s="87">
        <f t="shared" si="1"/>
        <v>0.24416981132075466</v>
      </c>
      <c r="I17" s="87">
        <f t="shared" si="1"/>
        <v>0.7684155844155844</v>
      </c>
      <c r="J17" s="87">
        <f t="shared" si="1"/>
        <v>0.8559280000000002</v>
      </c>
      <c r="K17" s="87">
        <f t="shared" si="1"/>
        <v>0.3888758620689654</v>
      </c>
      <c r="L17" s="87">
        <f t="shared" si="1"/>
        <v>-0.029528729281767863</v>
      </c>
      <c r="M17" s="87">
        <f>+M15/M9-1</f>
        <v>10.678</v>
      </c>
      <c r="N17" s="87">
        <f>+N15/N9-1</f>
        <v>0.8513669064748204</v>
      </c>
      <c r="O17" s="87">
        <f>+O15/O9-1</f>
        <v>0.7755450192844793</v>
      </c>
    </row>
    <row r="18" spans="13:15" ht="11.25">
      <c r="M18" s="5"/>
      <c r="N18" s="5"/>
      <c r="O18" s="9"/>
    </row>
    <row r="20" spans="1:12" ht="11.25">
      <c r="A20" s="5" t="s">
        <v>33</v>
      </c>
      <c r="B20" s="5" t="s">
        <v>119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1.25">
      <c r="A21" s="5" t="s">
        <v>34</v>
      </c>
      <c r="B21" s="5" t="s">
        <v>43</v>
      </c>
      <c r="C21" s="5"/>
      <c r="D21" s="5"/>
      <c r="E21" s="5"/>
      <c r="F21" s="31"/>
      <c r="G21" s="5"/>
      <c r="H21" s="5"/>
      <c r="I21" s="5"/>
      <c r="J21" s="5"/>
      <c r="K21" s="5"/>
      <c r="L21" s="5"/>
    </row>
    <row r="22" spans="6:12" ht="11.25">
      <c r="F22" s="19"/>
      <c r="G22" s="19"/>
      <c r="H22" s="19"/>
      <c r="I22" s="19"/>
      <c r="J22" s="19"/>
      <c r="K22" s="28"/>
      <c r="L22" s="28"/>
    </row>
    <row r="23" spans="6:12" ht="11.25">
      <c r="F23" s="19"/>
      <c r="G23" s="21"/>
      <c r="H23" s="2"/>
      <c r="I23" s="2"/>
      <c r="J23" s="19"/>
      <c r="K23" s="28"/>
      <c r="L23" s="28"/>
    </row>
    <row r="24" spans="1:12" ht="11.25">
      <c r="A24" s="3" t="s">
        <v>102</v>
      </c>
      <c r="F24" s="19"/>
      <c r="G24" s="21"/>
      <c r="H24" s="2"/>
      <c r="I24" s="2"/>
      <c r="J24" s="19"/>
      <c r="K24" s="28"/>
      <c r="L24" s="28"/>
    </row>
    <row r="25" spans="1:12" ht="11.25">
      <c r="A25" s="49">
        <v>1993</v>
      </c>
      <c r="B25" s="68">
        <f>+B9/'[7]manip_POP_AC'!B9*1000</f>
        <v>65.21440126562632</v>
      </c>
      <c r="F25" s="19"/>
      <c r="G25" s="21"/>
      <c r="H25" s="2"/>
      <c r="I25" s="2"/>
      <c r="J25" s="19"/>
      <c r="K25" s="28"/>
      <c r="L25" s="28"/>
    </row>
    <row r="26" spans="1:12" ht="11.25">
      <c r="A26" s="49">
        <v>1994</v>
      </c>
      <c r="B26" s="68">
        <f>+B10/'[7]manip_POP_AC'!B10*1000</f>
        <v>76.16422064810818</v>
      </c>
      <c r="E26" s="3" t="s">
        <v>104</v>
      </c>
      <c r="F26" s="88">
        <f>+(H15+F15+I15)/(H9+F9+I9)-1</f>
        <v>0.8264913294797689</v>
      </c>
      <c r="G26" s="21"/>
      <c r="H26" s="2"/>
      <c r="I26" s="2"/>
      <c r="J26" s="19"/>
      <c r="K26" s="28"/>
      <c r="L26" s="28"/>
    </row>
    <row r="27" spans="1:12" ht="11.25">
      <c r="A27" s="49">
        <v>1995</v>
      </c>
      <c r="B27" s="68">
        <f>+B11/'[7]manip_POP_AC'!B11*1000</f>
        <v>81.74945877583104</v>
      </c>
      <c r="F27" s="19"/>
      <c r="G27" s="19"/>
      <c r="H27" s="19"/>
      <c r="I27" s="19"/>
      <c r="J27" s="19"/>
      <c r="K27" s="28"/>
      <c r="L27" s="28"/>
    </row>
    <row r="28" spans="1:12" ht="11.25">
      <c r="A28" s="49">
        <v>1996</v>
      </c>
      <c r="B28" s="68">
        <f>+B12/'[7]manip_POP_AC'!B12*1000</f>
        <v>81.8117718817876</v>
      </c>
      <c r="F28" s="19"/>
      <c r="G28" s="19"/>
      <c r="H28" s="19"/>
      <c r="I28" s="19"/>
      <c r="J28" s="19"/>
      <c r="K28" s="28"/>
      <c r="L28" s="28"/>
    </row>
    <row r="29" spans="1:2" ht="11.25">
      <c r="A29" s="49">
        <v>1997</v>
      </c>
      <c r="B29" s="68">
        <f>+B13/'[7]manip_POP_AC'!B13*1000</f>
        <v>85.87621131941214</v>
      </c>
    </row>
    <row r="30" spans="1:2" ht="11.25">
      <c r="A30" s="49">
        <v>1998</v>
      </c>
      <c r="B30" s="68">
        <f>+B14/'[7]manip_POP_AC'!B14*1000</f>
        <v>89.76473823451643</v>
      </c>
    </row>
    <row r="31" spans="1:2" ht="11.25">
      <c r="A31" s="49">
        <v>1999</v>
      </c>
      <c r="B31" s="68">
        <f>+B15/'[7]manip_POP_AC'!B15*1000</f>
        <v>97.83769648843149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C1">
      <selection activeCell="N6" sqref="N6"/>
    </sheetView>
  </sheetViews>
  <sheetFormatPr defaultColWidth="9.25390625" defaultRowHeight="12.75"/>
  <cols>
    <col min="1" max="16384" width="9.25390625" style="3" customWidth="1"/>
  </cols>
  <sheetData>
    <row r="1" spans="1:14" ht="12.75">
      <c r="A1" s="32" t="s">
        <v>89</v>
      </c>
      <c r="B1" s="55"/>
      <c r="C1" s="55"/>
      <c r="D1" s="19"/>
      <c r="E1" s="19"/>
      <c r="F1" s="19"/>
      <c r="G1" s="19"/>
      <c r="H1" s="19"/>
      <c r="I1" s="19"/>
      <c r="J1" s="55"/>
      <c r="K1" s="55"/>
      <c r="L1" s="56"/>
      <c r="M1" s="57"/>
      <c r="N1" s="19"/>
    </row>
    <row r="2" spans="1:14" ht="11.25">
      <c r="A2" s="58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9"/>
    </row>
    <row r="3" spans="1:14" ht="11.25">
      <c r="A3" s="19"/>
      <c r="B3" s="19"/>
      <c r="C3" s="19"/>
      <c r="D3" s="59"/>
      <c r="E3" s="59"/>
      <c r="F3" s="59"/>
      <c r="G3" s="59"/>
      <c r="H3" s="59"/>
      <c r="I3" s="59"/>
      <c r="J3" s="59"/>
      <c r="K3" s="60"/>
      <c r="L3" s="59"/>
      <c r="M3" s="19"/>
      <c r="N3" s="19"/>
    </row>
    <row r="5" spans="1:14" ht="12.75">
      <c r="A5" s="61"/>
      <c r="B5" s="61" t="s">
        <v>13</v>
      </c>
      <c r="C5" s="61" t="s">
        <v>23</v>
      </c>
      <c r="D5" s="61" t="s">
        <v>20</v>
      </c>
      <c r="E5" s="61" t="s">
        <v>14</v>
      </c>
      <c r="F5" s="61" t="s">
        <v>0</v>
      </c>
      <c r="G5" s="61" t="s">
        <v>16</v>
      </c>
      <c r="H5" s="61" t="s">
        <v>15</v>
      </c>
      <c r="I5" s="61" t="s">
        <v>24</v>
      </c>
      <c r="J5" s="61" t="s">
        <v>17</v>
      </c>
      <c r="K5" s="61" t="s">
        <v>18</v>
      </c>
      <c r="L5" s="61" t="s">
        <v>19</v>
      </c>
      <c r="M5" s="61" t="s">
        <v>63</v>
      </c>
      <c r="N5" s="61" t="s">
        <v>25</v>
      </c>
    </row>
    <row r="6" spans="1:14" ht="12.75">
      <c r="A6" s="61">
        <v>1990</v>
      </c>
      <c r="B6" s="32">
        <v>2.313</v>
      </c>
      <c r="C6" s="32">
        <v>1.861</v>
      </c>
      <c r="D6" s="32">
        <v>2.03</v>
      </c>
      <c r="E6" s="32" t="e">
        <f>NA()</f>
        <v>#N/A</v>
      </c>
      <c r="F6" s="32">
        <v>1.505</v>
      </c>
      <c r="G6" s="32" t="e">
        <f>NA()</f>
        <v>#N/A</v>
      </c>
      <c r="H6" s="32" t="e">
        <f>NA()</f>
        <v>#N/A</v>
      </c>
      <c r="I6" s="32">
        <v>0.903</v>
      </c>
      <c r="J6" s="32">
        <v>3.479</v>
      </c>
      <c r="K6" s="32">
        <v>1.834</v>
      </c>
      <c r="L6" s="32" t="e">
        <f>NA()</f>
        <v>#N/A</v>
      </c>
      <c r="M6" s="32" t="e">
        <f>NA()</f>
        <v>#N/A</v>
      </c>
      <c r="N6" s="32">
        <v>5.091</v>
      </c>
    </row>
    <row r="7" spans="1:14" ht="12.75">
      <c r="A7" s="61">
        <v>1991</v>
      </c>
      <c r="B7" s="32">
        <v>1.171</v>
      </c>
      <c r="C7" s="32">
        <v>1.803</v>
      </c>
      <c r="D7" s="32">
        <v>1.736</v>
      </c>
      <c r="E7" s="32" t="e">
        <f>NA()</f>
        <v>#N/A</v>
      </c>
      <c r="F7" s="32">
        <v>1.017</v>
      </c>
      <c r="G7" s="32" t="e">
        <f>NA()</f>
        <v>#N/A</v>
      </c>
      <c r="H7" s="32" t="e">
        <f>NA()</f>
        <v>#N/A</v>
      </c>
      <c r="I7" s="32">
        <v>1.014</v>
      </c>
      <c r="J7" s="32">
        <v>2.878</v>
      </c>
      <c r="K7" s="32">
        <v>2.048</v>
      </c>
      <c r="L7" s="32" t="e">
        <f>NA()</f>
        <v>#N/A</v>
      </c>
      <c r="M7" s="32" t="e">
        <f>NA()</f>
        <v>#N/A</v>
      </c>
      <c r="N7" s="32">
        <v>3.672</v>
      </c>
    </row>
    <row r="8" spans="1:14" ht="12.75">
      <c r="A8" s="61">
        <v>1992</v>
      </c>
      <c r="B8" s="32">
        <v>1.636</v>
      </c>
      <c r="C8" s="32">
        <v>2.095</v>
      </c>
      <c r="D8" s="32">
        <v>2.135</v>
      </c>
      <c r="E8" s="32">
        <v>0.102</v>
      </c>
      <c r="F8" s="32">
        <v>1.125</v>
      </c>
      <c r="G8" s="32">
        <v>0.756</v>
      </c>
      <c r="H8" s="32">
        <v>0.133</v>
      </c>
      <c r="I8" s="32">
        <v>1.111</v>
      </c>
      <c r="J8" s="32">
        <v>2.873</v>
      </c>
      <c r="K8" s="32">
        <v>2.042</v>
      </c>
      <c r="L8" s="32">
        <v>0.196</v>
      </c>
      <c r="M8" s="32" t="e">
        <f>NA()</f>
        <v>#N/A</v>
      </c>
      <c r="N8" s="32">
        <v>6.06</v>
      </c>
    </row>
    <row r="9" spans="1:14" ht="12.75">
      <c r="A9" s="61">
        <v>1993</v>
      </c>
      <c r="B9" s="32">
        <v>2.241</v>
      </c>
      <c r="C9" s="32">
        <v>2.179</v>
      </c>
      <c r="D9" s="32">
        <v>1.9</v>
      </c>
      <c r="E9" s="32">
        <v>0.086</v>
      </c>
      <c r="F9" s="32">
        <v>1.484</v>
      </c>
      <c r="G9" s="32">
        <v>0.154</v>
      </c>
      <c r="H9" s="32">
        <v>0.106</v>
      </c>
      <c r="I9" s="32">
        <v>1.25</v>
      </c>
      <c r="J9" s="32">
        <v>3.335</v>
      </c>
      <c r="K9" s="32">
        <v>1.81</v>
      </c>
      <c r="L9" s="32">
        <v>0.278</v>
      </c>
      <c r="M9" s="32">
        <v>0.01</v>
      </c>
      <c r="N9" s="32">
        <v>7.519</v>
      </c>
    </row>
    <row r="10" spans="1:14" ht="12.75">
      <c r="A10" s="61">
        <v>1994</v>
      </c>
      <c r="B10" s="32">
        <v>2.085</v>
      </c>
      <c r="C10" s="32">
        <v>2.81</v>
      </c>
      <c r="D10" s="32">
        <v>1.976</v>
      </c>
      <c r="E10" s="32">
        <v>0.092</v>
      </c>
      <c r="F10" s="32">
        <v>1.653</v>
      </c>
      <c r="G10" s="32">
        <v>0.241</v>
      </c>
      <c r="H10" s="32">
        <v>0.237</v>
      </c>
      <c r="I10" s="32">
        <v>1.62</v>
      </c>
      <c r="J10" s="32">
        <v>3.69</v>
      </c>
      <c r="K10" s="32">
        <v>2.584</v>
      </c>
      <c r="L10" s="32">
        <v>0.329</v>
      </c>
      <c r="M10" s="32">
        <v>0.012</v>
      </c>
      <c r="N10" s="32">
        <v>8.576</v>
      </c>
    </row>
    <row r="11" spans="1:14" ht="12.75">
      <c r="A11" s="61">
        <v>1995</v>
      </c>
      <c r="B11" s="32">
        <v>2.26</v>
      </c>
      <c r="C11" s="32">
        <v>2.667</v>
      </c>
      <c r="D11" s="32">
        <v>2.317</v>
      </c>
      <c r="E11" s="32">
        <v>0.107</v>
      </c>
      <c r="F11" s="32">
        <v>1.694</v>
      </c>
      <c r="G11" s="32">
        <v>0.308</v>
      </c>
      <c r="H11" s="32">
        <v>0.195</v>
      </c>
      <c r="I11" s="32">
        <v>1.723</v>
      </c>
      <c r="J11" s="32">
        <v>4.242</v>
      </c>
      <c r="K11" s="32">
        <v>2.526</v>
      </c>
      <c r="L11" s="32">
        <v>0.357</v>
      </c>
      <c r="M11" s="32">
        <v>0.043</v>
      </c>
      <c r="N11" s="32">
        <v>9.475</v>
      </c>
    </row>
    <row r="12" spans="1:14" ht="12.75">
      <c r="A12" s="61">
        <v>1996</v>
      </c>
      <c r="B12" s="32">
        <v>1.812</v>
      </c>
      <c r="C12" s="32">
        <v>2.561</v>
      </c>
      <c r="D12" s="32">
        <v>2.368</v>
      </c>
      <c r="E12" s="32">
        <v>0.114</v>
      </c>
      <c r="F12" s="32">
        <v>2.077</v>
      </c>
      <c r="G12" s="32">
        <v>0.304</v>
      </c>
      <c r="H12" s="32">
        <v>0.26</v>
      </c>
      <c r="I12" s="32">
        <v>1.663</v>
      </c>
      <c r="J12" s="32">
        <v>3.917</v>
      </c>
      <c r="K12" s="32">
        <v>1.823</v>
      </c>
      <c r="L12" s="32">
        <v>0.38</v>
      </c>
      <c r="M12" s="32">
        <v>0.08</v>
      </c>
      <c r="N12" s="32">
        <v>10.947</v>
      </c>
    </row>
    <row r="13" spans="1:14" ht="12.75">
      <c r="A13" s="61">
        <v>1997</v>
      </c>
      <c r="B13" s="32">
        <v>1.796187</v>
      </c>
      <c r="C13" s="32">
        <v>2.65738</v>
      </c>
      <c r="D13" s="32">
        <v>2.44174</v>
      </c>
      <c r="E13" s="32">
        <v>0.147059</v>
      </c>
      <c r="F13" s="32">
        <v>2.345706</v>
      </c>
      <c r="G13" s="32">
        <v>0.301188</v>
      </c>
      <c r="H13" s="32">
        <v>0.217318</v>
      </c>
      <c r="I13" s="32">
        <v>1.680708</v>
      </c>
      <c r="J13" s="32">
        <v>4.203919</v>
      </c>
      <c r="K13" s="32">
        <v>1.701674</v>
      </c>
      <c r="L13" s="32">
        <v>0.374863</v>
      </c>
      <c r="M13" s="32">
        <v>0.102666</v>
      </c>
      <c r="N13" s="32">
        <v>12.37912</v>
      </c>
    </row>
    <row r="14" spans="1:14" ht="12.75">
      <c r="A14" s="61">
        <v>1998</v>
      </c>
      <c r="B14" s="32">
        <v>2.025752</v>
      </c>
      <c r="C14" s="32">
        <v>2.710676</v>
      </c>
      <c r="D14" s="32">
        <v>2.637223</v>
      </c>
      <c r="E14" s="32">
        <v>0.177082</v>
      </c>
      <c r="F14" s="32">
        <v>2.509524</v>
      </c>
      <c r="G14" s="32">
        <v>0.306585</v>
      </c>
      <c r="H14" s="32">
        <v>0.17378</v>
      </c>
      <c r="I14" s="32">
        <v>1.887736</v>
      </c>
      <c r="J14" s="32">
        <v>4.254772</v>
      </c>
      <c r="K14" s="32">
        <v>1.712262</v>
      </c>
      <c r="L14" s="32">
        <v>0.411403</v>
      </c>
      <c r="M14" s="32">
        <v>0.127612</v>
      </c>
      <c r="N14" s="32">
        <v>13.036912</v>
      </c>
    </row>
    <row r="15" spans="1:14" ht="12.75">
      <c r="A15" s="61">
        <v>1999</v>
      </c>
      <c r="B15" s="32">
        <v>1.512464</v>
      </c>
      <c r="C15" s="32">
        <v>2.687373</v>
      </c>
      <c r="D15" s="32">
        <v>2.870452</v>
      </c>
      <c r="E15" s="32">
        <v>0.227748</v>
      </c>
      <c r="F15" s="32">
        <v>2.861446</v>
      </c>
      <c r="G15" s="32">
        <v>0.272336</v>
      </c>
      <c r="H15" s="32">
        <v>0.131882</v>
      </c>
      <c r="I15" s="32">
        <v>2.31991</v>
      </c>
      <c r="J15" s="32">
        <v>4.631901</v>
      </c>
      <c r="K15" s="32">
        <v>1.756553</v>
      </c>
      <c r="L15" s="32">
        <v>0.51468</v>
      </c>
      <c r="M15" s="32">
        <v>0.11678</v>
      </c>
      <c r="N15" s="32">
        <v>13.350323</v>
      </c>
    </row>
    <row r="16" spans="1:14" ht="12.75">
      <c r="A16" s="61">
        <v>2000</v>
      </c>
      <c r="B16" s="6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ht="11.25">
      <c r="A17" s="3" t="s">
        <v>64</v>
      </c>
    </row>
    <row r="22" ht="11.25">
      <c r="A22" s="3" t="s">
        <v>88</v>
      </c>
    </row>
    <row r="23" spans="1:14" ht="12.75">
      <c r="A23" s="61"/>
      <c r="B23" s="61" t="s">
        <v>13</v>
      </c>
      <c r="C23" s="61" t="s">
        <v>23</v>
      </c>
      <c r="D23" s="61" t="s">
        <v>20</v>
      </c>
      <c r="E23" s="61" t="s">
        <v>14</v>
      </c>
      <c r="F23" s="61" t="s">
        <v>0</v>
      </c>
      <c r="G23" s="61" t="s">
        <v>16</v>
      </c>
      <c r="H23" s="61" t="s">
        <v>15</v>
      </c>
      <c r="I23" s="61" t="s">
        <v>24</v>
      </c>
      <c r="J23" s="61" t="s">
        <v>17</v>
      </c>
      <c r="K23" s="61" t="s">
        <v>18</v>
      </c>
      <c r="L23" s="61" t="s">
        <v>19</v>
      </c>
      <c r="M23" s="61" t="s">
        <v>63</v>
      </c>
      <c r="N23" s="61" t="s">
        <v>25</v>
      </c>
    </row>
    <row r="24" spans="1:14" ht="12.75">
      <c r="A24" s="61">
        <v>1990</v>
      </c>
      <c r="B24" s="32">
        <v>1.937</v>
      </c>
      <c r="C24" s="32">
        <v>1.861</v>
      </c>
      <c r="D24" s="32">
        <v>1.899</v>
      </c>
      <c r="E24" s="32"/>
      <c r="F24" s="32">
        <v>1.505</v>
      </c>
      <c r="G24" s="32"/>
      <c r="H24" s="32"/>
      <c r="I24" s="32">
        <v>0.903</v>
      </c>
      <c r="J24" s="32">
        <v>3.401</v>
      </c>
      <c r="K24" s="32">
        <v>1.521</v>
      </c>
      <c r="L24" s="32"/>
      <c r="M24" s="32"/>
      <c r="N24" s="32">
        <v>3.785</v>
      </c>
    </row>
    <row r="25" spans="1:14" ht="12.75">
      <c r="A25" s="61">
        <v>1991</v>
      </c>
      <c r="B25" s="32">
        <v>1.116</v>
      </c>
      <c r="C25" s="32">
        <v>1.803</v>
      </c>
      <c r="D25" s="32">
        <v>1.655</v>
      </c>
      <c r="E25" s="32"/>
      <c r="F25" s="32">
        <v>1.017</v>
      </c>
      <c r="G25" s="32"/>
      <c r="H25" s="32"/>
      <c r="I25" s="32">
        <v>1.014</v>
      </c>
      <c r="J25" s="32">
        <v>2.845</v>
      </c>
      <c r="K25" s="32">
        <v>1.798</v>
      </c>
      <c r="L25" s="32"/>
      <c r="M25" s="32"/>
      <c r="N25" s="32">
        <v>2.663</v>
      </c>
    </row>
    <row r="26" spans="1:14" ht="12.75">
      <c r="A26" s="61">
        <v>1992</v>
      </c>
      <c r="B26" s="32">
        <v>1.575</v>
      </c>
      <c r="C26" s="32">
        <v>2.095</v>
      </c>
      <c r="D26" s="32">
        <v>2.059</v>
      </c>
      <c r="E26" s="32">
        <v>0.096</v>
      </c>
      <c r="F26" s="32">
        <v>1.125</v>
      </c>
      <c r="G26" s="32">
        <v>0.755</v>
      </c>
      <c r="H26" s="32">
        <v>0.041</v>
      </c>
      <c r="I26" s="32">
        <v>1.111</v>
      </c>
      <c r="J26" s="32">
        <v>2.827</v>
      </c>
      <c r="K26" s="32">
        <v>1.898</v>
      </c>
      <c r="L26" s="32">
        <v>0.195</v>
      </c>
      <c r="M26" s="32"/>
      <c r="N26" s="32">
        <v>4.653</v>
      </c>
    </row>
    <row r="27" spans="1:14" ht="12.75">
      <c r="A27" s="61">
        <v>1993</v>
      </c>
      <c r="B27" s="32">
        <v>2.18</v>
      </c>
      <c r="C27" s="32">
        <v>2.179</v>
      </c>
      <c r="D27" s="32">
        <v>1.897</v>
      </c>
      <c r="E27" s="32">
        <v>0.082</v>
      </c>
      <c r="F27" s="32">
        <v>1.484</v>
      </c>
      <c r="G27" s="32">
        <v>0.154</v>
      </c>
      <c r="H27" s="32">
        <v>0.106</v>
      </c>
      <c r="I27" s="32">
        <v>1.25</v>
      </c>
      <c r="J27" s="32">
        <v>3.272</v>
      </c>
      <c r="K27" s="32">
        <v>1.657</v>
      </c>
      <c r="L27" s="32">
        <v>0.275</v>
      </c>
      <c r="M27" s="32">
        <v>0.007</v>
      </c>
      <c r="N27" s="32">
        <v>5.669</v>
      </c>
    </row>
    <row r="28" spans="1:14" ht="12.75">
      <c r="A28" s="61">
        <v>1994</v>
      </c>
      <c r="B28" s="32">
        <v>2.025</v>
      </c>
      <c r="C28" s="32">
        <v>2.81</v>
      </c>
      <c r="D28" s="32">
        <v>1.975</v>
      </c>
      <c r="E28" s="32">
        <v>0.092</v>
      </c>
      <c r="F28" s="32">
        <v>1.653</v>
      </c>
      <c r="G28" s="32">
        <v>0.241</v>
      </c>
      <c r="H28" s="32">
        <v>0.145</v>
      </c>
      <c r="I28" s="32">
        <v>1.62</v>
      </c>
      <c r="J28" s="32">
        <v>3.611</v>
      </c>
      <c r="K28" s="32">
        <v>2.442</v>
      </c>
      <c r="L28" s="32">
        <v>0.329</v>
      </c>
      <c r="M28" s="32">
        <v>0.007</v>
      </c>
      <c r="N28" s="32">
        <v>6.307</v>
      </c>
    </row>
    <row r="29" spans="1:14" ht="12.75">
      <c r="A29" s="61">
        <v>1995</v>
      </c>
      <c r="B29" s="32">
        <v>2.221</v>
      </c>
      <c r="C29" s="32">
        <v>2.667</v>
      </c>
      <c r="D29" s="32">
        <v>2.313</v>
      </c>
      <c r="E29" s="32">
        <v>0.106</v>
      </c>
      <c r="F29" s="32">
        <v>1.694</v>
      </c>
      <c r="G29" s="32">
        <v>0.308</v>
      </c>
      <c r="H29" s="32">
        <v>0.195</v>
      </c>
      <c r="I29" s="32">
        <v>1.723</v>
      </c>
      <c r="J29" s="32">
        <v>4.146</v>
      </c>
      <c r="K29" s="32">
        <v>2.426</v>
      </c>
      <c r="L29" s="32">
        <v>0.357</v>
      </c>
      <c r="M29" s="32">
        <v>0.038</v>
      </c>
      <c r="N29" s="32">
        <v>6.81</v>
      </c>
    </row>
    <row r="30" spans="1:14" ht="12.75">
      <c r="A30" s="61">
        <v>1996</v>
      </c>
      <c r="B30" s="32">
        <v>1.776</v>
      </c>
      <c r="C30" s="32">
        <v>2.561</v>
      </c>
      <c r="D30" s="32">
        <v>2.364</v>
      </c>
      <c r="E30" s="32">
        <v>0.114</v>
      </c>
      <c r="F30" s="32">
        <v>2.077</v>
      </c>
      <c r="G30" s="32">
        <v>0.304</v>
      </c>
      <c r="H30" s="32">
        <v>0.26</v>
      </c>
      <c r="I30" s="32">
        <v>1.663</v>
      </c>
      <c r="J30" s="32">
        <v>3.83</v>
      </c>
      <c r="K30" s="32">
        <v>1.753</v>
      </c>
      <c r="L30" s="32">
        <v>0.38</v>
      </c>
      <c r="M30" s="32">
        <v>0.072</v>
      </c>
      <c r="N30" s="32">
        <v>8.199</v>
      </c>
    </row>
    <row r="31" spans="1:14" ht="12.75">
      <c r="A31" s="61">
        <v>1997</v>
      </c>
      <c r="B31" s="32">
        <v>1.766186</v>
      </c>
      <c r="C31" s="32">
        <v>2.65738</v>
      </c>
      <c r="D31" s="32">
        <v>2.438645</v>
      </c>
      <c r="E31" s="32">
        <v>0.147059</v>
      </c>
      <c r="F31" s="32">
        <v>2.345706</v>
      </c>
      <c r="G31" s="32">
        <v>0.301058</v>
      </c>
      <c r="H31" s="32">
        <v>0.217313</v>
      </c>
      <c r="I31" s="32">
        <v>1.680708</v>
      </c>
      <c r="J31" s="32">
        <v>4.110701</v>
      </c>
      <c r="K31" s="32">
        <v>1.616785</v>
      </c>
      <c r="L31" s="32">
        <v>0.374863</v>
      </c>
      <c r="M31" s="32">
        <v>0.095345</v>
      </c>
      <c r="N31" s="32">
        <v>9.37194</v>
      </c>
    </row>
    <row r="32" spans="1:14" ht="12.75">
      <c r="A32" s="61">
        <v>1998</v>
      </c>
      <c r="B32" s="32">
        <v>1.991505</v>
      </c>
      <c r="C32" s="32">
        <v>2.710676</v>
      </c>
      <c r="D32" s="32">
        <v>2.637223</v>
      </c>
      <c r="E32" s="32">
        <v>0.176723</v>
      </c>
      <c r="F32" s="32">
        <v>2.509524</v>
      </c>
      <c r="G32" s="32">
        <v>0.306549</v>
      </c>
      <c r="H32" s="32">
        <v>0.173775</v>
      </c>
      <c r="I32" s="32">
        <v>1.887736</v>
      </c>
      <c r="J32" s="32">
        <v>4.154526</v>
      </c>
      <c r="K32" s="32">
        <v>1.647466</v>
      </c>
      <c r="L32" s="32">
        <v>0.411403</v>
      </c>
      <c r="M32" s="32">
        <v>0.119132</v>
      </c>
      <c r="N32" s="32">
        <v>9.792238</v>
      </c>
    </row>
    <row r="33" spans="1:14" ht="12.75">
      <c r="A33" s="61">
        <v>1999</v>
      </c>
      <c r="B33" s="32">
        <v>1.478313</v>
      </c>
      <c r="C33" s="32">
        <v>2.687373</v>
      </c>
      <c r="D33" s="32">
        <v>2.870452</v>
      </c>
      <c r="E33" s="32">
        <v>0.227525</v>
      </c>
      <c r="F33" s="32">
        <v>2.861446</v>
      </c>
      <c r="G33" s="32">
        <v>0.272292</v>
      </c>
      <c r="H33" s="32">
        <v>0.131882</v>
      </c>
      <c r="I33" s="32">
        <v>2.31991</v>
      </c>
      <c r="J33" s="32">
        <v>4.528103</v>
      </c>
      <c r="K33" s="32">
        <v>1.703981</v>
      </c>
      <c r="L33" s="32">
        <v>0.51468</v>
      </c>
      <c r="M33" s="32">
        <v>0.104627</v>
      </c>
      <c r="N33" s="32">
        <v>10.00205</v>
      </c>
    </row>
  </sheetData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6" sqref="C6"/>
    </sheetView>
  </sheetViews>
  <sheetFormatPr defaultColWidth="9.00390625" defaultRowHeight="12.75"/>
  <cols>
    <col min="1" max="5" width="9.125" style="3" customWidth="1"/>
    <col min="6" max="6" width="9.625" style="3" bestFit="1" customWidth="1"/>
    <col min="7" max="16384" width="9.125" style="3" customWidth="1"/>
  </cols>
  <sheetData>
    <row r="1" spans="1:2" ht="11.25">
      <c r="A1" s="15" t="s">
        <v>52</v>
      </c>
      <c r="B1" s="15"/>
    </row>
    <row r="2" ht="11.25">
      <c r="A2" s="1" t="s">
        <v>28</v>
      </c>
    </row>
    <row r="4" spans="1:5" ht="11.25">
      <c r="A4" s="17"/>
      <c r="B4" s="13" t="s">
        <v>48</v>
      </c>
      <c r="C4" s="13" t="s">
        <v>49</v>
      </c>
      <c r="D4" s="13" t="s">
        <v>50</v>
      </c>
      <c r="E4" s="13" t="s">
        <v>1</v>
      </c>
    </row>
    <row r="5" spans="1:6" ht="11.25">
      <c r="A5" s="17">
        <v>1990</v>
      </c>
      <c r="B5" s="43" t="e">
        <f>+'basedata_EU-15'!B5</f>
        <v>#N/A</v>
      </c>
      <c r="C5" s="43" t="e">
        <f>+'basedata_EU-15'!C5</f>
        <v>#N/A</v>
      </c>
      <c r="D5" s="43" t="e">
        <f>+'basedata_EU-15'!D5</f>
        <v>#N/A</v>
      </c>
      <c r="E5" s="43" t="e">
        <f>+'basedata_EU-15'!E5</f>
        <v>#N/A</v>
      </c>
      <c r="F5" s="44"/>
    </row>
    <row r="6" spans="1:6" ht="11.25">
      <c r="A6" s="17">
        <v>1991</v>
      </c>
      <c r="B6" s="43">
        <f>+'basedata_EU-15'!B6</f>
        <v>3960.8647920096555</v>
      </c>
      <c r="C6" s="43">
        <f>+'basedata_EU-15'!C6</f>
        <v>3291.228</v>
      </c>
      <c r="D6" s="43">
        <f>+'basedata_EU-15'!D6</f>
        <v>400.14379200965544</v>
      </c>
      <c r="E6" s="43">
        <f>+'basedata_EU-15'!E6</f>
        <v>269.493</v>
      </c>
      <c r="F6" s="44"/>
    </row>
    <row r="7" spans="1:5" ht="11.25">
      <c r="A7" s="17">
        <v>1992</v>
      </c>
      <c r="B7" s="43">
        <f>+'basedata_EU-15'!B7</f>
        <v>4085.0229190679306</v>
      </c>
      <c r="C7" s="43">
        <f>+'basedata_EU-15'!C7</f>
        <v>3428.331</v>
      </c>
      <c r="D7" s="43">
        <f>+'basedata_EU-15'!D7</f>
        <v>382.7969190679303</v>
      </c>
      <c r="E7" s="43">
        <f>+'basedata_EU-15'!E7</f>
        <v>273.895</v>
      </c>
    </row>
    <row r="8" spans="1:5" ht="11.25">
      <c r="A8" s="17">
        <v>1993</v>
      </c>
      <c r="B8" s="43">
        <f>+'basedata_EU-15'!B8</f>
        <v>4121.8137</v>
      </c>
      <c r="C8" s="43">
        <f>+'basedata_EU-15'!C8</f>
        <v>3473.245</v>
      </c>
      <c r="D8" s="43">
        <f>+'basedata_EU-15'!D8</f>
        <v>382.3876</v>
      </c>
      <c r="E8" s="43">
        <f>+'basedata_EU-15'!E8</f>
        <v>266.1811</v>
      </c>
    </row>
    <row r="9" spans="1:5" ht="11.25">
      <c r="A9" s="17">
        <v>1994</v>
      </c>
      <c r="B9" s="43">
        <f>+'basedata_EU-15'!B9</f>
        <v>4158.0608999999995</v>
      </c>
      <c r="C9" s="43">
        <f>+'basedata_EU-15'!C9</f>
        <v>3506.6229999999996</v>
      </c>
      <c r="D9" s="43">
        <f>+'basedata_EU-15'!D9</f>
        <v>383.0156999999999</v>
      </c>
      <c r="E9" s="43">
        <f>+'basedata_EU-15'!E9</f>
        <v>268.4222</v>
      </c>
    </row>
    <row r="10" spans="1:5" ht="11.25">
      <c r="A10" s="17">
        <v>1995</v>
      </c>
      <c r="B10" s="43">
        <f>+'basedata_EU-15'!B10</f>
        <v>4170.6081</v>
      </c>
      <c r="C10" s="43">
        <f>+'basedata_EU-15'!C10</f>
        <v>3505.045</v>
      </c>
      <c r="D10" s="43">
        <f>+'basedata_EU-15'!D10</f>
        <v>392.9484</v>
      </c>
      <c r="E10" s="43">
        <f>+'basedata_EU-15'!E10</f>
        <v>272.6147</v>
      </c>
    </row>
    <row r="11" spans="1:5" ht="11.25">
      <c r="A11" s="17">
        <v>1996</v>
      </c>
      <c r="B11" s="43">
        <f>+'basedata_EU-15'!B11</f>
        <v>4236.7386</v>
      </c>
      <c r="C11" s="43">
        <f>+'basedata_EU-15'!C11</f>
        <v>3552.819</v>
      </c>
      <c r="D11" s="43">
        <f>+'basedata_EU-15'!D11</f>
        <v>403.03740000000005</v>
      </c>
      <c r="E11" s="43">
        <f>+'basedata_EU-15'!E11</f>
        <v>280.88219999999995</v>
      </c>
    </row>
    <row r="12" spans="1:5" ht="11.25">
      <c r="A12" s="17">
        <v>1997</v>
      </c>
      <c r="B12" s="43">
        <f>+'basedata_EU-15'!B12</f>
        <v>4305.6949</v>
      </c>
      <c r="C12" s="43">
        <f>+'basedata_EU-15'!C12</f>
        <v>3619.3450000000003</v>
      </c>
      <c r="D12" s="43">
        <f>+'basedata_EU-15'!D12</f>
        <v>402.85979999999995</v>
      </c>
      <c r="E12" s="43">
        <f>+'basedata_EU-15'!E12</f>
        <v>283.4901</v>
      </c>
    </row>
    <row r="13" spans="1:5" ht="11.25">
      <c r="A13" s="17">
        <v>1998</v>
      </c>
      <c r="B13" s="43">
        <f>+'basedata_EU-15'!B13</f>
        <v>4381.868185</v>
      </c>
      <c r="C13" s="43">
        <f>+'basedata_EU-15'!C13</f>
        <v>3681.88</v>
      </c>
      <c r="D13" s="43">
        <f>+'basedata_EU-15'!D13</f>
        <v>414.0729999999999</v>
      </c>
      <c r="E13" s="43">
        <f>+'basedata_EU-15'!E13</f>
        <v>285.915185</v>
      </c>
    </row>
    <row r="15" spans="1:2" ht="11.25">
      <c r="A15" s="3" t="s">
        <v>33</v>
      </c>
      <c r="B15" s="3" t="s">
        <v>59</v>
      </c>
    </row>
    <row r="16" ht="11.25">
      <c r="B16" s="3" t="s">
        <v>58</v>
      </c>
    </row>
    <row r="17" ht="11.25">
      <c r="B17" s="47"/>
    </row>
    <row r="19" ht="11.25">
      <c r="A19" s="15" t="s">
        <v>53</v>
      </c>
    </row>
    <row r="20" ht="11.25">
      <c r="A20" s="1" t="s">
        <v>29</v>
      </c>
    </row>
    <row r="21" spans="1:5" ht="11.25">
      <c r="A21" s="17"/>
      <c r="B21" s="13" t="s">
        <v>48</v>
      </c>
      <c r="C21" s="13" t="s">
        <v>49</v>
      </c>
      <c r="D21" s="13" t="s">
        <v>50</v>
      </c>
      <c r="E21" s="13" t="s">
        <v>1</v>
      </c>
    </row>
    <row r="22" spans="1:5" ht="11.25">
      <c r="A22" s="17">
        <v>1990</v>
      </c>
      <c r="B22" s="45" t="e">
        <f>+B5/$B5</f>
        <v>#N/A</v>
      </c>
      <c r="C22" s="45" t="e">
        <f>+C5/$B5</f>
        <v>#N/A</v>
      </c>
      <c r="D22" s="45" t="e">
        <f>+D5/$B5</f>
        <v>#N/A</v>
      </c>
      <c r="E22" s="45" t="e">
        <f>+E5/$B5</f>
        <v>#N/A</v>
      </c>
    </row>
    <row r="23" spans="1:5" ht="11.25">
      <c r="A23" s="17">
        <v>1991</v>
      </c>
      <c r="B23" s="45">
        <f aca="true" t="shared" si="0" ref="B23:E30">+B6/$B6</f>
        <v>1</v>
      </c>
      <c r="C23" s="45">
        <f t="shared" si="0"/>
        <v>0.8309367203443729</v>
      </c>
      <c r="D23" s="45">
        <f t="shared" si="0"/>
        <v>0.10102435024211753</v>
      </c>
      <c r="E23" s="45">
        <f t="shared" si="0"/>
        <v>0.06803892941350952</v>
      </c>
    </row>
    <row r="24" spans="1:5" ht="11.25">
      <c r="A24" s="17">
        <v>1992</v>
      </c>
      <c r="B24" s="45">
        <f t="shared" si="0"/>
        <v>1</v>
      </c>
      <c r="C24" s="45">
        <f t="shared" si="0"/>
        <v>0.8392440061957434</v>
      </c>
      <c r="D24" s="45">
        <f t="shared" si="0"/>
        <v>0.09370741037489015</v>
      </c>
      <c r="E24" s="45">
        <f t="shared" si="0"/>
        <v>0.0670485834293664</v>
      </c>
    </row>
    <row r="25" spans="1:5" ht="11.25">
      <c r="A25" s="17">
        <v>1993</v>
      </c>
      <c r="B25" s="45">
        <f t="shared" si="0"/>
        <v>1</v>
      </c>
      <c r="C25" s="45">
        <f t="shared" si="0"/>
        <v>0.8426496811343026</v>
      </c>
      <c r="D25" s="45">
        <f t="shared" si="0"/>
        <v>0.09277168446502083</v>
      </c>
      <c r="E25" s="45">
        <f t="shared" si="0"/>
        <v>0.06457863440067659</v>
      </c>
    </row>
    <row r="26" spans="1:5" ht="11.25">
      <c r="A26" s="17">
        <v>1994</v>
      </c>
      <c r="B26" s="45">
        <f t="shared" si="0"/>
        <v>1</v>
      </c>
      <c r="C26" s="45">
        <f t="shared" si="0"/>
        <v>0.843331323021267</v>
      </c>
      <c r="D26" s="45">
        <f t="shared" si="0"/>
        <v>0.09211401882064786</v>
      </c>
      <c r="E26" s="45">
        <f t="shared" si="0"/>
        <v>0.06455465815808518</v>
      </c>
    </row>
    <row r="27" spans="1:5" ht="11.25">
      <c r="A27" s="17">
        <v>1995</v>
      </c>
      <c r="B27" s="45">
        <f t="shared" si="0"/>
        <v>1</v>
      </c>
      <c r="C27" s="45">
        <f t="shared" si="0"/>
        <v>0.840415813703522</v>
      </c>
      <c r="D27" s="45">
        <f t="shared" si="0"/>
        <v>0.09421849058414286</v>
      </c>
      <c r="E27" s="45">
        <f t="shared" si="0"/>
        <v>0.0653656957123351</v>
      </c>
    </row>
    <row r="28" spans="1:5" ht="11.25">
      <c r="A28" s="17">
        <v>1996</v>
      </c>
      <c r="B28" s="45">
        <f t="shared" si="0"/>
        <v>1</v>
      </c>
      <c r="C28" s="45">
        <f t="shared" si="0"/>
        <v>0.8385740390025479</v>
      </c>
      <c r="D28" s="45">
        <f t="shared" si="0"/>
        <v>0.09512916373929703</v>
      </c>
      <c r="E28" s="45">
        <f t="shared" si="0"/>
        <v>0.06629679725815513</v>
      </c>
    </row>
    <row r="29" spans="1:5" ht="11.25">
      <c r="A29" s="17">
        <v>1997</v>
      </c>
      <c r="B29" s="45">
        <f t="shared" si="0"/>
        <v>1</v>
      </c>
      <c r="C29" s="45">
        <f t="shared" si="0"/>
        <v>0.8405948596125563</v>
      </c>
      <c r="D29" s="45">
        <f t="shared" si="0"/>
        <v>0.09356440931288464</v>
      </c>
      <c r="E29" s="45">
        <f t="shared" si="0"/>
        <v>0.06584073107455894</v>
      </c>
    </row>
    <row r="30" spans="1:5" ht="11.25">
      <c r="A30" s="17">
        <v>1998</v>
      </c>
      <c r="B30" s="45">
        <f t="shared" si="0"/>
        <v>1</v>
      </c>
      <c r="C30" s="45">
        <f t="shared" si="0"/>
        <v>0.8402534819746067</v>
      </c>
      <c r="D30" s="45">
        <f t="shared" si="0"/>
        <v>0.09449690919901552</v>
      </c>
      <c r="E30" s="45">
        <f t="shared" si="0"/>
        <v>0.06524960882637779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23" sqref="A23"/>
    </sheetView>
  </sheetViews>
  <sheetFormatPr defaultColWidth="9.00390625" defaultRowHeight="12.75"/>
  <cols>
    <col min="1" max="5" width="9.125" style="3" customWidth="1"/>
    <col min="6" max="6" width="9.625" style="3" bestFit="1" customWidth="1"/>
    <col min="7" max="16384" width="9.125" style="3" customWidth="1"/>
  </cols>
  <sheetData>
    <row r="1" spans="1:2" ht="11.25">
      <c r="A1" s="15" t="s">
        <v>52</v>
      </c>
      <c r="B1" s="15"/>
    </row>
    <row r="2" ht="11.25">
      <c r="A2" s="1" t="s">
        <v>28</v>
      </c>
    </row>
    <row r="4" spans="1:5" ht="11.25">
      <c r="A4" s="17"/>
      <c r="B4" s="13" t="s">
        <v>48</v>
      </c>
      <c r="C4" s="13" t="s">
        <v>49</v>
      </c>
      <c r="D4" s="13" t="s">
        <v>50</v>
      </c>
      <c r="E4" s="13" t="s">
        <v>1</v>
      </c>
    </row>
    <row r="5" spans="1:6" ht="11.25">
      <c r="A5" s="17">
        <v>1990</v>
      </c>
      <c r="B5" s="43" t="e">
        <f>SUM(C5:E5)</f>
        <v>#N/A</v>
      </c>
      <c r="C5" s="46" t="e">
        <f>+'[4]EU-15_totals'!$C16</f>
        <v>#N/A</v>
      </c>
      <c r="D5" s="46" t="e">
        <f>+'[4]EU-15_totals'!$D16</f>
        <v>#N/A</v>
      </c>
      <c r="E5" s="46" t="e">
        <f>+'[4]EU-15_totals'!$F16</f>
        <v>#N/A</v>
      </c>
      <c r="F5" s="44"/>
    </row>
    <row r="6" spans="1:6" ht="11.25">
      <c r="A6" s="17">
        <v>1991</v>
      </c>
      <c r="B6" s="43">
        <f aca="true" t="shared" si="0" ref="B6:B13">SUM(C6:E6)</f>
        <v>3960.8647920096555</v>
      </c>
      <c r="C6" s="46">
        <f>+'[4]EU-15_totals'!$C17</f>
        <v>3291.228</v>
      </c>
      <c r="D6" s="46">
        <f>+'[4]EU-15_totals'!$D17</f>
        <v>400.14379200965544</v>
      </c>
      <c r="E6" s="46">
        <f>+'[4]EU-15_totals'!$F17</f>
        <v>269.493</v>
      </c>
      <c r="F6" s="44"/>
    </row>
    <row r="7" spans="1:5" ht="11.25">
      <c r="A7" s="17">
        <v>1992</v>
      </c>
      <c r="B7" s="43">
        <f t="shared" si="0"/>
        <v>4085.0229190679306</v>
      </c>
      <c r="C7" s="46">
        <f>+'[4]EU-15_totals'!$C18</f>
        <v>3428.331</v>
      </c>
      <c r="D7" s="46">
        <f>+'[4]EU-15_totals'!$D18</f>
        <v>382.7969190679303</v>
      </c>
      <c r="E7" s="46">
        <f>+'[4]EU-15_totals'!$F18</f>
        <v>273.895</v>
      </c>
    </row>
    <row r="8" spans="1:5" ht="11.25">
      <c r="A8" s="17">
        <v>1993</v>
      </c>
      <c r="B8" s="43">
        <f t="shared" si="0"/>
        <v>4121.8137</v>
      </c>
      <c r="C8" s="46">
        <f>+'[4]EU-15_totals'!$C19</f>
        <v>3473.245</v>
      </c>
      <c r="D8" s="46">
        <f>+'[4]EU-15_totals'!$D19</f>
        <v>382.3876</v>
      </c>
      <c r="E8" s="46">
        <f>+'[4]EU-15_totals'!$F19</f>
        <v>266.1811</v>
      </c>
    </row>
    <row r="9" spans="1:5" ht="11.25">
      <c r="A9" s="17">
        <v>1994</v>
      </c>
      <c r="B9" s="43">
        <f t="shared" si="0"/>
        <v>4158.0608999999995</v>
      </c>
      <c r="C9" s="46">
        <f>+'[4]EU-15_totals'!$C20</f>
        <v>3506.6229999999996</v>
      </c>
      <c r="D9" s="46">
        <f>+'[4]EU-15_totals'!$D20</f>
        <v>383.0156999999999</v>
      </c>
      <c r="E9" s="46">
        <f>+'[4]EU-15_totals'!$F20</f>
        <v>268.4222</v>
      </c>
    </row>
    <row r="10" spans="1:5" ht="11.25">
      <c r="A10" s="17">
        <v>1995</v>
      </c>
      <c r="B10" s="43">
        <f t="shared" si="0"/>
        <v>4170.6081</v>
      </c>
      <c r="C10" s="46">
        <f>+'[4]EU-15_totals'!$C21</f>
        <v>3505.045</v>
      </c>
      <c r="D10" s="46">
        <f>+'[4]EU-15_totals'!$D21</f>
        <v>392.9484</v>
      </c>
      <c r="E10" s="46">
        <f>+'[4]EU-15_totals'!$F21</f>
        <v>272.6147</v>
      </c>
    </row>
    <row r="11" spans="1:5" ht="11.25">
      <c r="A11" s="17">
        <v>1996</v>
      </c>
      <c r="B11" s="43">
        <f t="shared" si="0"/>
        <v>4236.7386</v>
      </c>
      <c r="C11" s="46">
        <f>+'[4]EU-15_totals'!$C22</f>
        <v>3552.819</v>
      </c>
      <c r="D11" s="46">
        <f>+'[4]EU-15_totals'!$D22</f>
        <v>403.03740000000005</v>
      </c>
      <c r="E11" s="46">
        <f>+'[4]EU-15_totals'!$F22</f>
        <v>280.88219999999995</v>
      </c>
    </row>
    <row r="12" spans="1:5" ht="11.25">
      <c r="A12" s="17">
        <v>1997</v>
      </c>
      <c r="B12" s="43">
        <f t="shared" si="0"/>
        <v>4305.6949</v>
      </c>
      <c r="C12" s="46">
        <f>+'[4]EU-15_totals'!$C23</f>
        <v>3619.3450000000003</v>
      </c>
      <c r="D12" s="46">
        <f>+'[4]EU-15_totals'!$D23</f>
        <v>402.85979999999995</v>
      </c>
      <c r="E12" s="46">
        <f>+'[4]EU-15_totals'!$F23</f>
        <v>283.4901</v>
      </c>
    </row>
    <row r="13" spans="1:5" ht="11.25">
      <c r="A13" s="17">
        <v>1998</v>
      </c>
      <c r="B13" s="43">
        <f t="shared" si="0"/>
        <v>4381.868185</v>
      </c>
      <c r="C13" s="46">
        <f>+'[4]EU-15_totals'!$C24</f>
        <v>3681.88</v>
      </c>
      <c r="D13" s="46">
        <f>+'[4]EU-15_totals'!$D24</f>
        <v>414.0729999999999</v>
      </c>
      <c r="E13" s="46">
        <f>+'[4]EU-15_totals'!$F24</f>
        <v>285.915185</v>
      </c>
    </row>
    <row r="15" spans="1:2" ht="11.25">
      <c r="A15" s="3" t="s">
        <v>33</v>
      </c>
      <c r="B15" s="3" t="s">
        <v>59</v>
      </c>
    </row>
    <row r="16" ht="11.25">
      <c r="B16" s="3" t="s">
        <v>58</v>
      </c>
    </row>
    <row r="17" ht="11.25">
      <c r="B17" s="4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C11" sqref="C11:G11"/>
    </sheetView>
  </sheetViews>
  <sheetFormatPr defaultColWidth="9.125" defaultRowHeight="12.75"/>
  <cols>
    <col min="1" max="1" width="9.125" style="39" customWidth="1"/>
    <col min="2" max="2" width="11.75390625" style="39" customWidth="1"/>
    <col min="3" max="5" width="9.125" style="39" customWidth="1"/>
    <col min="6" max="6" width="12.125" style="39" customWidth="1"/>
    <col min="7" max="16384" width="9.125" style="39" customWidth="1"/>
  </cols>
  <sheetData>
    <row r="1" ht="11.25">
      <c r="A1" s="38" t="s">
        <v>44</v>
      </c>
    </row>
    <row r="4" ht="11.25">
      <c r="A4" s="38"/>
    </row>
    <row r="7" spans="2:4" ht="11.25">
      <c r="B7" s="40"/>
      <c r="C7" s="40"/>
      <c r="D7" s="40"/>
    </row>
    <row r="8" spans="2:4" ht="11.25">
      <c r="B8" s="97" t="s">
        <v>111</v>
      </c>
      <c r="C8" s="40"/>
      <c r="D8" s="40"/>
    </row>
    <row r="9" spans="3:8" ht="12.75">
      <c r="C9" s="105"/>
      <c r="D9" s="104"/>
      <c r="E9" s="104"/>
      <c r="F9" s="103"/>
      <c r="G9" s="104"/>
      <c r="H9" s="104"/>
    </row>
    <row r="10" spans="3:8" ht="22.5">
      <c r="C10" s="95" t="s">
        <v>1</v>
      </c>
      <c r="D10" s="96" t="s">
        <v>2</v>
      </c>
      <c r="E10" s="95" t="s">
        <v>87</v>
      </c>
      <c r="F10" s="95" t="s">
        <v>113</v>
      </c>
      <c r="G10" s="96" t="s">
        <v>112</v>
      </c>
      <c r="H10" s="20"/>
    </row>
    <row r="11" spans="2:7" ht="11.25">
      <c r="B11" s="89" t="s">
        <v>114</v>
      </c>
      <c r="C11" s="20">
        <f>+data_change_rail_bus!B4</f>
        <v>-0.28034377127297483</v>
      </c>
      <c r="D11" s="20">
        <f>+data_change_rail_bus!B5</f>
        <v>-0.20651713922979265</v>
      </c>
      <c r="E11" s="40">
        <f>+data_change_rail_bus!B6</f>
        <v>0.2675544353247481</v>
      </c>
      <c r="F11" s="40">
        <f>+data_change_rail_bus!B7</f>
        <v>0.37171633879137644</v>
      </c>
      <c r="G11" s="40">
        <f>+data_change_rail_bus!B15</f>
        <v>0.5428035614913744</v>
      </c>
    </row>
    <row r="12" spans="2:7" ht="11.25">
      <c r="B12" s="90" t="s">
        <v>13</v>
      </c>
      <c r="C12" s="40">
        <f>+data_change_rail_bus!C4</f>
        <v>-0.3457255439438067</v>
      </c>
      <c r="D12" s="40">
        <f>+data_change_rail_bus!C5</f>
        <v>-0.4221783016870191</v>
      </c>
      <c r="E12" s="40">
        <f>+data_change_rail_bus!C6</f>
        <v>0.2673942891532173</v>
      </c>
      <c r="F12" s="40">
        <f>+data_change_rail_bus!C7</f>
        <v>0.30022075055187636</v>
      </c>
      <c r="G12" s="40">
        <f>+data_change_rail_bus!C15</f>
        <v>-0.32509415439535927</v>
      </c>
    </row>
    <row r="13" spans="2:7" ht="11.25">
      <c r="B13" s="91" t="s">
        <v>23</v>
      </c>
      <c r="C13" s="40" t="str">
        <f>+data_change_rail_bus!D4</f>
        <v>-</v>
      </c>
      <c r="D13" s="40" t="e">
        <f>+data_change_rail_bus!D5</f>
        <v>#N/A</v>
      </c>
      <c r="E13" s="40">
        <f>+data_change_rail_bus!D6</f>
        <v>0.2621629585973184</v>
      </c>
      <c r="F13" s="40">
        <f>+data_change_rail_bus!D7</f>
        <v>0.27865168539325835</v>
      </c>
      <c r="G13" s="40">
        <f>+data_change_rail_bus!D15</f>
        <v>0.23330564479118854</v>
      </c>
    </row>
    <row r="14" spans="2:7" ht="11.25">
      <c r="B14" s="91" t="s">
        <v>20</v>
      </c>
      <c r="C14" s="40">
        <f>+data_change_rail_bus!E4</f>
        <v>-0.18612540945250355</v>
      </c>
      <c r="D14" s="40">
        <f>+data_change_rail_bus!E5</f>
        <v>0.13417052214144087</v>
      </c>
      <c r="E14" s="40">
        <f>+data_change_rail_bus!E6</f>
        <v>0.2141092066302337</v>
      </c>
      <c r="F14" s="40">
        <f>+data_change_rail_bus!E7</f>
        <v>0.3528308961379827</v>
      </c>
      <c r="G14" s="40">
        <f>+data_change_rail_bus!E15</f>
        <v>0.5107642105263157</v>
      </c>
    </row>
    <row r="15" spans="1:7" ht="11.25">
      <c r="A15" s="3"/>
      <c r="B15" s="92" t="s">
        <v>14</v>
      </c>
      <c r="C15" s="40" t="e">
        <f>+data_change_rail_bus!F4</f>
        <v>#N/A</v>
      </c>
      <c r="D15" s="40" t="e">
        <f>+data_change_rail_bus!F5</f>
        <v>#N/A</v>
      </c>
      <c r="E15" s="40">
        <f>+data_change_rail_bus!F6</f>
        <v>0.44506576356619676</v>
      </c>
      <c r="F15" s="40">
        <f>+data_change_rail_bus!F7</f>
        <v>0.12464589235127477</v>
      </c>
      <c r="G15" s="40">
        <f>+data_change_rail_bus!F15</f>
        <v>1.6482325581395352</v>
      </c>
    </row>
    <row r="16" spans="1:7" ht="11.25">
      <c r="A16" s="38"/>
      <c r="B16" s="93" t="s">
        <v>0</v>
      </c>
      <c r="C16" s="40">
        <f>+data_change_rail_bus!G4</f>
        <v>0.12832068311195455</v>
      </c>
      <c r="D16" s="40" t="e">
        <f>+data_change_rail_bus!G5</f>
        <v>#N/A</v>
      </c>
      <c r="E16" s="40">
        <f>+data_change_rail_bus!G6</f>
        <v>0.07760628106895107</v>
      </c>
      <c r="F16" s="40">
        <f>+data_change_rail_bus!G7</f>
        <v>0.26004319654427643</v>
      </c>
      <c r="G16" s="40">
        <f>+data_change_rail_bus!G15</f>
        <v>0.9281981132075472</v>
      </c>
    </row>
    <row r="17" spans="2:15" ht="11.25">
      <c r="B17" s="94" t="s">
        <v>15</v>
      </c>
      <c r="C17" s="40">
        <f>+data_change_rail_bus!H4</f>
        <v>-0.582874099194574</v>
      </c>
      <c r="D17" s="40">
        <f>+data_change_rail_bus!H5</f>
        <v>0.2125786163522012</v>
      </c>
      <c r="E17" s="40">
        <f>+data_change_rail_bus!H6</f>
        <v>0.4302251853867609</v>
      </c>
      <c r="F17" s="40">
        <f>+data_change_rail_bus!H7</f>
        <v>0.02807017543859658</v>
      </c>
      <c r="G17" s="40">
        <f>+data_change_rail_bus!H15</f>
        <v>0.24416981132075466</v>
      </c>
      <c r="H17" s="41"/>
      <c r="I17" s="41"/>
      <c r="J17" s="14"/>
      <c r="K17" s="41"/>
      <c r="L17" s="14"/>
      <c r="M17" s="14"/>
      <c r="N17" s="41"/>
      <c r="O17" s="16"/>
    </row>
    <row r="18" spans="2:15" ht="11.25">
      <c r="B18" s="89" t="s">
        <v>16</v>
      </c>
      <c r="C18" s="40">
        <f>+data_change_rail_bus!I4</f>
        <v>-0.7240740740740741</v>
      </c>
      <c r="D18" s="40">
        <f>+data_change_rail_bus!I5</f>
        <v>-0.4106590004422822</v>
      </c>
      <c r="E18" s="40">
        <f>+data_change_rail_bus!I6</f>
        <v>0.8223794825466135</v>
      </c>
      <c r="F18" s="40">
        <f>+data_change_rail_bus!I7</f>
        <v>0.3787878787878789</v>
      </c>
      <c r="G18" s="40">
        <f>+data_change_rail_bus!I15</f>
        <v>0.7684155844155844</v>
      </c>
      <c r="H18" s="37"/>
      <c r="I18" s="37"/>
      <c r="J18" s="37"/>
      <c r="K18" s="37"/>
      <c r="L18" s="37"/>
      <c r="M18" s="37"/>
      <c r="N18" s="37"/>
      <c r="O18" s="37"/>
    </row>
    <row r="19" spans="2:15" ht="11.25">
      <c r="B19" s="89" t="s">
        <v>24</v>
      </c>
      <c r="C19" s="40" t="str">
        <f>+data_change_rail_bus!J4</f>
        <v>-</v>
      </c>
      <c r="D19" s="40" t="e">
        <f>+data_change_rail_bus!J5</f>
        <v>#N/A</v>
      </c>
      <c r="E19" s="40">
        <f>+data_change_rail_bus!J6</f>
        <v>0.19676567527012767</v>
      </c>
      <c r="F19" s="40">
        <f>+data_change_rail_bus!J7</f>
        <v>-0.18905472636815923</v>
      </c>
      <c r="G19" s="40">
        <f>+data_change_rail_bus!J15</f>
        <v>0.8559280000000002</v>
      </c>
      <c r="H19" s="37"/>
      <c r="I19" s="37"/>
      <c r="J19" s="37"/>
      <c r="K19" s="37"/>
      <c r="L19" s="37"/>
      <c r="M19" s="37"/>
      <c r="N19" s="37"/>
      <c r="O19" s="37"/>
    </row>
    <row r="20" spans="2:15" ht="11.25">
      <c r="B20" s="89" t="s">
        <v>17</v>
      </c>
      <c r="C20" s="40">
        <f>+data_change_rail_bus!K4</f>
        <v>-0.30281233799896323</v>
      </c>
      <c r="D20" s="40">
        <f>+data_change_rail_bus!K5</f>
        <v>-0.317738791423002</v>
      </c>
      <c r="E20" s="40">
        <f>+data_change_rail_bus!K6</f>
        <v>0.37108364939546323</v>
      </c>
      <c r="F20" s="40">
        <f>+data_change_rail_bus!K7</f>
        <v>0.47444279346211005</v>
      </c>
      <c r="G20" s="40">
        <f>+data_change_rail_bus!K15</f>
        <v>0.3888758620689654</v>
      </c>
      <c r="H20" s="37"/>
      <c r="I20" s="37"/>
      <c r="J20" s="37"/>
      <c r="K20" s="37"/>
      <c r="L20" s="37"/>
      <c r="M20" s="37"/>
      <c r="N20" s="37"/>
      <c r="O20" s="37"/>
    </row>
    <row r="21" spans="2:7" ht="11.25">
      <c r="B21" s="91" t="s">
        <v>18</v>
      </c>
      <c r="C21" s="40">
        <f>+data_change_rail_bus!L4</f>
        <v>-0.36583857334295433</v>
      </c>
      <c r="D21" s="40" t="e">
        <f>+data_change_rail_bus!L5</f>
        <v>#N/A</v>
      </c>
      <c r="E21" s="40">
        <f>+data_change_rail_bus!L6</f>
        <v>0.6619767168194599</v>
      </c>
      <c r="F21" s="40">
        <f>+data_change_rail_bus!L7</f>
        <v>0.06953924914675769</v>
      </c>
      <c r="G21" s="40">
        <f>+data_change_rail_bus!L15</f>
        <v>-0.029528729281767863</v>
      </c>
    </row>
    <row r="22" spans="2:7" ht="11.25">
      <c r="B22" s="91" t="s">
        <v>21</v>
      </c>
      <c r="C22" s="40">
        <f>+data_change_rail_bus!M4</f>
        <v>-0.35040490260450863</v>
      </c>
      <c r="D22" s="40">
        <f>+data_change_rail_bus!M5</f>
        <v>-0.15058507577210822</v>
      </c>
      <c r="E22" s="40">
        <f>+data_change_rail_bus!M6</f>
        <v>0.24269674440389455</v>
      </c>
      <c r="F22" s="40">
        <f>+data_change_rail_bus!M7</f>
        <v>0.553811659192825</v>
      </c>
      <c r="G22" s="40">
        <f>+data_change_rail_bus!M15</f>
        <v>10.678</v>
      </c>
    </row>
    <row r="23" spans="2:7" ht="11.25">
      <c r="B23" s="91" t="s">
        <v>19</v>
      </c>
      <c r="C23" s="40">
        <f>+data_change_rail_bus!N4</f>
        <v>0.10070671378091878</v>
      </c>
      <c r="D23" s="40">
        <f>+data_change_rail_bus!N5</f>
        <v>-0.2735886300829057</v>
      </c>
      <c r="E23" s="40">
        <f>+data_change_rail_bus!N6</f>
        <v>0.34215880473565474</v>
      </c>
      <c r="F23" s="40">
        <f>+data_change_rail_bus!N7</f>
        <v>0.23422562141491388</v>
      </c>
      <c r="G23" s="40">
        <f>+data_change_rail_bus!N15</f>
        <v>0.8513669064748204</v>
      </c>
    </row>
    <row r="24" spans="2:7" ht="11.25">
      <c r="B24" s="91" t="s">
        <v>25</v>
      </c>
      <c r="C24" s="40" t="e">
        <f>+data_change_rail_bus!O4</f>
        <v>#N/A</v>
      </c>
      <c r="D24" s="40" t="e">
        <f>+data_change_rail_bus!O5</f>
        <v>#N/A</v>
      </c>
      <c r="E24" s="40" t="e">
        <f>+data_change_rail_bus!O6</f>
        <v>#N/A</v>
      </c>
      <c r="F24" s="40">
        <f>+data_change_rail_bus!O7</f>
        <v>0.014997000599880073</v>
      </c>
      <c r="G24" s="40">
        <f>+data_change_rail_bus!O15</f>
        <v>0.7755450192844793</v>
      </c>
    </row>
    <row r="25" ht="11.25">
      <c r="C25" s="40"/>
    </row>
  </sheetData>
  <mergeCells count="2">
    <mergeCell ref="F9:H9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E28" sqref="E28"/>
    </sheetView>
  </sheetViews>
  <sheetFormatPr defaultColWidth="9.00390625" defaultRowHeight="12.75"/>
  <cols>
    <col min="1" max="1" width="9.25390625" style="3" customWidth="1"/>
    <col min="2" max="2" width="18.375" style="3" customWidth="1"/>
    <col min="3" max="3" width="18.75390625" style="3" customWidth="1"/>
    <col min="4" max="4" width="15.25390625" style="3" customWidth="1"/>
    <col min="5" max="16384" width="9.25390625" style="3" customWidth="1"/>
  </cols>
  <sheetData>
    <row r="1" ht="11.25">
      <c r="A1" s="4" t="s">
        <v>30</v>
      </c>
    </row>
    <row r="2" ht="11.25">
      <c r="A2" s="4"/>
    </row>
    <row r="3" ht="11.25">
      <c r="A3" s="4"/>
    </row>
    <row r="4" ht="11.25">
      <c r="A4" s="1"/>
    </row>
    <row r="5" spans="2:5" ht="11.25">
      <c r="B5" s="3" t="s">
        <v>121</v>
      </c>
      <c r="C5" s="3" t="s">
        <v>26</v>
      </c>
      <c r="D5" s="3" t="s">
        <v>84</v>
      </c>
      <c r="E5" s="3" t="s">
        <v>122</v>
      </c>
    </row>
    <row r="6" spans="1:22" ht="11.25">
      <c r="A6" s="5">
        <v>1990</v>
      </c>
      <c r="B6" s="35"/>
      <c r="C6" s="29"/>
      <c r="D6" s="29">
        <f>+'Car ownership'!O4/'Car ownership'!$O$9*100</f>
        <v>79.83678290761912</v>
      </c>
      <c r="E6" s="12" t="e">
        <f>+manip_air!B6/manip_air!$B$11*100</f>
        <v>#N/A</v>
      </c>
      <c r="F6" s="12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1.25">
      <c r="A7" s="5">
        <v>1991</v>
      </c>
      <c r="B7" s="35">
        <f>+manip_rail!P7/manip_rail!$P$11*100</f>
        <v>170.88561677808127</v>
      </c>
      <c r="C7" s="29"/>
      <c r="D7" s="29">
        <f>+'Car ownership'!O5/'Car ownership'!$O$9*100</f>
        <v>85.81051120455588</v>
      </c>
      <c r="E7" s="12" t="e">
        <f>+manip_air!B7/manip_air!$B$11*100</f>
        <v>#N/A</v>
      </c>
      <c r="F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1.25">
      <c r="A8" s="5">
        <v>1992</v>
      </c>
      <c r="B8" s="35">
        <f>+manip_rail!P8/manip_rail!$P$11*100</f>
        <v>144.88270000962387</v>
      </c>
      <c r="C8" s="29"/>
      <c r="D8" s="29">
        <f>+'Car ownership'!O6/'Car ownership'!$O$9*100</f>
        <v>88.95860863471081</v>
      </c>
      <c r="E8" s="12" t="e">
        <f>+manip_air!B8/manip_air!$B$11*100</f>
        <v>#N/A</v>
      </c>
      <c r="F8" s="68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1.25">
      <c r="A9" s="5">
        <v>1993</v>
      </c>
      <c r="B9" s="35">
        <f>+manip_rail!P9/manip_rail!$P$11*100</f>
        <v>130.49947809092322</v>
      </c>
      <c r="C9" s="29">
        <f>+manip_buses!P9/manip_buses!P$11*100</f>
        <v>119.89495769510306</v>
      </c>
      <c r="D9" s="29">
        <f>+'Car ownership'!O7/'Car ownership'!$O$9*100</f>
        <v>91.49773753248967</v>
      </c>
      <c r="E9" s="12">
        <f>+manip_air!B9/manip_air!$B$11*100</f>
        <v>78.97165458141068</v>
      </c>
      <c r="F9" s="68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1.25">
      <c r="A10" s="5">
        <v>1994</v>
      </c>
      <c r="B10" s="35">
        <f>+manip_rail!P10/manip_rail!$P$11*100</f>
        <v>119.13296466564505</v>
      </c>
      <c r="C10" s="29">
        <f>+manip_buses!P10/manip_buses!P$11*100</f>
        <v>113.7610904652853</v>
      </c>
      <c r="D10" s="29">
        <f>+'Car ownership'!O8/'Car ownership'!$O$9*100</f>
        <v>94.96423729245733</v>
      </c>
      <c r="E10" s="12">
        <f>+manip_air!B10/manip_air!$B$11*100</f>
        <v>92.7268732146781</v>
      </c>
      <c r="F10" s="68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1.25">
      <c r="A11" s="24">
        <v>1995</v>
      </c>
      <c r="B11" s="100">
        <f>+manip_rail!P11/manip_rail!$P$11*100</f>
        <v>100</v>
      </c>
      <c r="C11" s="101">
        <f>+manip_buses!P11/manip_buses!P$11*100</f>
        <v>100</v>
      </c>
      <c r="D11" s="101">
        <f>+'Car ownership'!O9/'Car ownership'!$O$9*100</f>
        <v>100</v>
      </c>
      <c r="E11" s="102">
        <f>+manip_air!B11/manip_air!$B$11*100</f>
        <v>100</v>
      </c>
      <c r="F11" s="68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1.25">
      <c r="A12" s="5">
        <v>1996</v>
      </c>
      <c r="B12" s="35">
        <f>+manip_rail!P12/manip_rail!$P$11*100</f>
        <v>96.11122215559553</v>
      </c>
      <c r="C12" s="29">
        <f>+manip_buses!P12/manip_buses!P$11*100</f>
        <v>104.92848621148335</v>
      </c>
      <c r="D12" s="29">
        <f>+'Car ownership'!O10/'Car ownership'!$O$9*100</f>
        <v>105.55907048573359</v>
      </c>
      <c r="E12" s="12">
        <f>+manip_air!B12/manip_air!$B$11*100</f>
        <v>100.5200322273493</v>
      </c>
      <c r="F12" s="68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1.25">
      <c r="A13" s="5">
        <v>1997</v>
      </c>
      <c r="B13" s="35">
        <f>+manip_rail!P13/manip_rail!$P$11*100</f>
        <v>93.8303684455993</v>
      </c>
      <c r="C13" s="29">
        <f>+manip_buses!P13/manip_buses!P$11*100</f>
        <v>99.40210907395472</v>
      </c>
      <c r="D13" s="29">
        <f>+'Car ownership'!O11/'Car ownership'!$O$9*100</f>
        <v>111.88798099944313</v>
      </c>
      <c r="E13" s="12">
        <f>+manip_air!B13/manip_air!$B$11*100</f>
        <v>106.00268805390758</v>
      </c>
      <c r="F13" s="68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1.25">
      <c r="A14" s="5">
        <v>1998</v>
      </c>
      <c r="B14" s="35">
        <f>+manip_rail!P14/manip_rail!$P$11*100</f>
        <v>93.91476225375885</v>
      </c>
      <c r="C14" s="29">
        <f>+manip_buses!P14/manip_buses!P$11*100</f>
        <v>97.25738107318679</v>
      </c>
      <c r="D14" s="29">
        <f>+'Car ownership'!O12/'Car ownership'!$O$9*100</f>
        <v>115.97836303148694</v>
      </c>
      <c r="E14" s="12">
        <f>+manip_air!B14/manip_air!$B$11*100</f>
        <v>111.30442393613124</v>
      </c>
      <c r="F14" s="6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1.25">
      <c r="A15" s="5">
        <v>1999</v>
      </c>
      <c r="B15" s="35" t="e">
        <f>+manip_rail!P15/manip_rail!$P$11*100</f>
        <v>#N/A</v>
      </c>
      <c r="C15" s="29">
        <f>+manip_buses!P15/manip_buses!P$11*100</f>
        <v>95.13459402383336</v>
      </c>
      <c r="D15" s="29" t="e">
        <f>+'Car ownership'!O13/'Car ownership'!$O$9*100</f>
        <v>#N/A</v>
      </c>
      <c r="E15" s="12">
        <f>+manip_air!B15/manip_air!$B$11*100</f>
        <v>121.837749945067</v>
      </c>
      <c r="F15" s="68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1.25">
      <c r="A16" s="5">
        <v>2000</v>
      </c>
      <c r="B16" s="35" t="e">
        <f>+manip_rail!P16/manip_rail!$P$11*100</f>
        <v>#N/A</v>
      </c>
      <c r="C16" s="29" t="e">
        <f>+manip_buses!P16/manip_buses!P$11*100</f>
        <v>#N/A</v>
      </c>
      <c r="D16" s="29" t="e">
        <f>+'Car ownership'!O14/'Car ownership'!$O$9*100</f>
        <v>#N/A</v>
      </c>
      <c r="E16" s="12"/>
      <c r="F16" s="1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1.25">
      <c r="A17" s="3" t="s">
        <v>34</v>
      </c>
      <c r="B17" s="11" t="s">
        <v>45</v>
      </c>
      <c r="C17" s="11"/>
      <c r="D17" s="11"/>
      <c r="E17" s="64">
        <f>+E15/E9-1</f>
        <v>0.5428035614913744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" ht="11.25">
      <c r="A18" s="3" t="s">
        <v>34</v>
      </c>
      <c r="B18" s="3" t="s">
        <v>77</v>
      </c>
    </row>
    <row r="19" ht="11.25">
      <c r="B19" s="3" t="s">
        <v>78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B7" sqref="B7"/>
    </sheetView>
  </sheetViews>
  <sheetFormatPr defaultColWidth="9.00390625" defaultRowHeight="12.75"/>
  <cols>
    <col min="1" max="1" width="16.125" style="32" customWidth="1"/>
    <col min="2" max="2" width="10.25390625" style="32" customWidth="1"/>
    <col min="3" max="3" width="8.00390625" style="32" customWidth="1"/>
    <col min="4" max="4" width="12.25390625" style="32" customWidth="1"/>
    <col min="5" max="5" width="11.00390625" style="32" customWidth="1"/>
    <col min="6" max="6" width="12.00390625" style="32" customWidth="1"/>
    <col min="7" max="15" width="8.00390625" style="32" customWidth="1"/>
    <col min="16" max="16384" width="9.125" style="32" customWidth="1"/>
  </cols>
  <sheetData>
    <row r="1" ht="12">
      <c r="A1" s="15" t="s">
        <v>85</v>
      </c>
    </row>
    <row r="2" ht="12">
      <c r="A2" s="1" t="s">
        <v>29</v>
      </c>
    </row>
    <row r="3" spans="1:15" ht="12">
      <c r="A3" s="5"/>
      <c r="B3" s="14"/>
      <c r="C3" s="14" t="s">
        <v>13</v>
      </c>
      <c r="D3" s="14" t="s">
        <v>23</v>
      </c>
      <c r="E3" s="14" t="s">
        <v>20</v>
      </c>
      <c r="F3" s="14" t="s">
        <v>14</v>
      </c>
      <c r="G3" s="14" t="s">
        <v>0</v>
      </c>
      <c r="H3" s="14" t="s">
        <v>15</v>
      </c>
      <c r="I3" s="14" t="s">
        <v>16</v>
      </c>
      <c r="J3" s="14" t="s">
        <v>24</v>
      </c>
      <c r="K3" s="14" t="s">
        <v>17</v>
      </c>
      <c r="L3" s="14" t="s">
        <v>18</v>
      </c>
      <c r="M3" s="14" t="s">
        <v>21</v>
      </c>
      <c r="N3" s="14" t="s">
        <v>19</v>
      </c>
      <c r="O3" s="16" t="s">
        <v>25</v>
      </c>
    </row>
    <row r="4" spans="1:15" ht="12">
      <c r="A4" s="32" t="s">
        <v>4</v>
      </c>
      <c r="B4" s="34">
        <f>+manip_rail!P14/manip_rail!P9-1</f>
        <v>-0.28034377127297483</v>
      </c>
      <c r="C4" s="34">
        <f>+manip_rail!C15/manip_rail!C9-1</f>
        <v>-0.3457255439438067</v>
      </c>
      <c r="D4" s="34" t="s">
        <v>86</v>
      </c>
      <c r="E4" s="34">
        <f>+manip_rail!E15/manip_rail!E9-1</f>
        <v>-0.18612540945250355</v>
      </c>
      <c r="F4" s="34" t="e">
        <f>+manip_rail!F15/manip_rail!F9-1</f>
        <v>#N/A</v>
      </c>
      <c r="G4" s="34">
        <f>+manip_rail!G15/manip_rail!G9-1</f>
        <v>0.12832068311195455</v>
      </c>
      <c r="H4" s="34">
        <f>+manip_rail!H15/manip_rail!H9-1</f>
        <v>-0.582874099194574</v>
      </c>
      <c r="I4" s="34">
        <f>+manip_rail!I15/manip_rail!I9-1</f>
        <v>-0.7240740740740741</v>
      </c>
      <c r="J4" s="34" t="s">
        <v>86</v>
      </c>
      <c r="K4" s="34">
        <f>+manip_rail!K15/manip_rail!K9-1</f>
        <v>-0.30281233799896323</v>
      </c>
      <c r="L4" s="34">
        <f>+manip_rail!L15/manip_rail!L9-1</f>
        <v>-0.36583857334295433</v>
      </c>
      <c r="M4" s="34">
        <f>+manip_rail!M15/manip_rail!M9-1</f>
        <v>-0.35040490260450863</v>
      </c>
      <c r="N4" s="34">
        <f>+manip_rail!N15/manip_rail!N9-1</f>
        <v>0.10070671378091878</v>
      </c>
      <c r="O4" s="34" t="e">
        <f>+manip_rail!O15/manip_rail!O9-1</f>
        <v>#N/A</v>
      </c>
    </row>
    <row r="5" spans="1:15" ht="12">
      <c r="A5" s="32" t="s">
        <v>39</v>
      </c>
      <c r="B5" s="34">
        <f>+manip_buses!P15/manip_buses!P9-1</f>
        <v>-0.20651713922979265</v>
      </c>
      <c r="C5" s="34">
        <f>+manip_buses!C15/manip_buses!C9-1</f>
        <v>-0.4221783016870191</v>
      </c>
      <c r="D5" s="34" t="e">
        <f>+manip_buses!D15/manip_buses!D9-1</f>
        <v>#N/A</v>
      </c>
      <c r="E5" s="34">
        <f>+manip_buses!E15/manip_buses!E9-1</f>
        <v>0.13417052214144087</v>
      </c>
      <c r="F5" s="34" t="e">
        <f>+manip_buses!F15/manip_buses!F9-1</f>
        <v>#N/A</v>
      </c>
      <c r="G5" s="34" t="e">
        <f>+manip_buses!G15/manip_buses!G9-1</f>
        <v>#N/A</v>
      </c>
      <c r="H5" s="34">
        <f>+manip_buses!H15/manip_buses!H9-1</f>
        <v>0.2125786163522012</v>
      </c>
      <c r="I5" s="34">
        <f>+manip_buses!I15/manip_buses!I9-1</f>
        <v>-0.4106590004422822</v>
      </c>
      <c r="J5" s="34" t="e">
        <f>+manip_buses!J15/manip_buses!J9-1</f>
        <v>#N/A</v>
      </c>
      <c r="K5" s="34">
        <f>+manip_buses!K15/manip_buses!K9-1</f>
        <v>-0.317738791423002</v>
      </c>
      <c r="L5" s="34" t="e">
        <f>+manip_buses!L15/manip_buses!L9-1</f>
        <v>#N/A</v>
      </c>
      <c r="M5" s="34">
        <f>+manip_buses!M15/manip_buses!M9-1</f>
        <v>-0.15058507577210822</v>
      </c>
      <c r="N5" s="34">
        <f>+manip_buses!N15/manip_buses!N9-1</f>
        <v>-0.2735886300829057</v>
      </c>
      <c r="O5" s="34" t="e">
        <f>+manip_buses!O15/manip_buses!O9-1</f>
        <v>#N/A</v>
      </c>
    </row>
    <row r="6" spans="1:15" ht="12">
      <c r="A6" s="32" t="s">
        <v>87</v>
      </c>
      <c r="B6" s="34">
        <f>+'Car ownership'!O12/'Car ownership'!O7-1</f>
        <v>0.2675544353247481</v>
      </c>
      <c r="C6" s="34">
        <f>+'Car ownership'!B13/'Car ownership'!B7-1</f>
        <v>0.2673942891532173</v>
      </c>
      <c r="D6" s="34">
        <f>+'Car ownership'!C13/'Car ownership'!C7-1</f>
        <v>0.2621629585973184</v>
      </c>
      <c r="E6" s="34">
        <f>+'Car ownership'!D13/'Car ownership'!D7-1</f>
        <v>0.2141092066302337</v>
      </c>
      <c r="F6" s="34">
        <f>+'Car ownership'!E13/'Car ownership'!E7-1</f>
        <v>0.44506576356619676</v>
      </c>
      <c r="G6" s="34">
        <f>+'Car ownership'!F13/'Car ownership'!F7-1</f>
        <v>0.07760628106895107</v>
      </c>
      <c r="H6" s="34">
        <f>+'Car ownership'!G13/'Car ownership'!G7-1</f>
        <v>0.4302251853867609</v>
      </c>
      <c r="I6" s="34">
        <f>+'Car ownership'!H13/'Car ownership'!H7-1</f>
        <v>0.8223794825466135</v>
      </c>
      <c r="J6" s="34">
        <f>+'Car ownership'!I13/'Car ownership'!I7-1</f>
        <v>0.19676567527012767</v>
      </c>
      <c r="K6" s="34">
        <f>+'Car ownership'!J13/'Car ownership'!J7-1</f>
        <v>0.37108364939546323</v>
      </c>
      <c r="L6" s="34">
        <f>+'Car ownership'!K13/'Car ownership'!K7-1</f>
        <v>0.6619767168194599</v>
      </c>
      <c r="M6" s="34">
        <f>+'Car ownership'!L13/'Car ownership'!L7-1</f>
        <v>0.24269674440389455</v>
      </c>
      <c r="N6" s="34">
        <f>+'Car ownership'!M13/'Car ownership'!M7-1</f>
        <v>0.34215880473565474</v>
      </c>
      <c r="O6" s="34" t="e">
        <f>+'Car ownership'!N13/'Car ownership'!N7-1</f>
        <v>#N/A</v>
      </c>
    </row>
    <row r="7" spans="1:16" ht="24">
      <c r="A7" s="72" t="s">
        <v>91</v>
      </c>
      <c r="B7" s="73">
        <f>+'[8]manip_road'!$B$14/'[8]manip_road'!$B$8-1</f>
        <v>0.37171633879137644</v>
      </c>
      <c r="C7" s="73">
        <f>+'[6]manip_road'!C14/'[6]manip_road'!C8-1</f>
        <v>0.30022075055187636</v>
      </c>
      <c r="D7" s="73">
        <f>+'[6]manip_road'!D14/'[6]manip_road'!D8-1</f>
        <v>0.27865168539325835</v>
      </c>
      <c r="E7" s="73">
        <f>+'[6]manip_road'!E14/'[6]manip_road'!E8-1</f>
        <v>0.3528308961379827</v>
      </c>
      <c r="F7" s="73">
        <f>+'[6]manip_road'!F14/'[6]manip_road'!F8-1</f>
        <v>0.12464589235127477</v>
      </c>
      <c r="G7" s="73">
        <f>+'[6]manip_road'!G14/'[6]manip_road'!G8-1</f>
        <v>0.26004319654427643</v>
      </c>
      <c r="H7" s="73">
        <f>+'[6]manip_road'!H14/'[6]manip_road'!H8-1</f>
        <v>0.02807017543859658</v>
      </c>
      <c r="I7" s="73">
        <f>+'[6]manip_road'!I14/'[6]manip_road'!I8-1</f>
        <v>0.3787878787878789</v>
      </c>
      <c r="J7" s="73">
        <f>+'[6]manip_road'!J14/'[6]manip_road'!J8-1</f>
        <v>-0.18905472636815923</v>
      </c>
      <c r="K7" s="73">
        <f>+'[6]manip_road'!K14/'[6]manip_road'!K8-1</f>
        <v>0.47444279346211005</v>
      </c>
      <c r="L7" s="73">
        <f>+'[6]manip_road'!L14/'[6]manip_road'!L8-1</f>
        <v>0.06953924914675769</v>
      </c>
      <c r="M7" s="73">
        <f>+'[6]manip_road'!M14/'[6]manip_road'!M8-1</f>
        <v>0.553811659192825</v>
      </c>
      <c r="N7" s="73">
        <f>+'[6]manip_road'!N14/'[6]manip_road'!N8-1</f>
        <v>0.23422562141491388</v>
      </c>
      <c r="O7" s="73">
        <f>+'[6]manip_road'!O14/'[6]manip_road'!O8-1</f>
        <v>0.014997000599880073</v>
      </c>
      <c r="P7" s="73"/>
    </row>
    <row r="8" ht="12.75" hidden="1">
      <c r="A8" s="15" t="s">
        <v>40</v>
      </c>
    </row>
    <row r="9" ht="12.75" hidden="1">
      <c r="A9" s="15"/>
    </row>
    <row r="10" spans="1:15" ht="12.75" hidden="1">
      <c r="A10" s="5"/>
      <c r="B10" s="14" t="s">
        <v>32</v>
      </c>
      <c r="C10" s="14" t="s">
        <v>13</v>
      </c>
      <c r="D10" s="14" t="s">
        <v>23</v>
      </c>
      <c r="E10" s="14" t="s">
        <v>20</v>
      </c>
      <c r="F10" s="14" t="s">
        <v>14</v>
      </c>
      <c r="G10" s="14" t="s">
        <v>0</v>
      </c>
      <c r="H10" s="14" t="s">
        <v>15</v>
      </c>
      <c r="I10" s="14" t="s">
        <v>16</v>
      </c>
      <c r="J10" s="14" t="s">
        <v>24</v>
      </c>
      <c r="K10" s="14" t="s">
        <v>17</v>
      </c>
      <c r="L10" s="14" t="s">
        <v>18</v>
      </c>
      <c r="M10" s="14" t="s">
        <v>21</v>
      </c>
      <c r="N10" s="14" t="s">
        <v>19</v>
      </c>
      <c r="O10" s="16" t="s">
        <v>25</v>
      </c>
    </row>
    <row r="11" spans="1:15" ht="12.75" hidden="1">
      <c r="A11" s="32" t="s">
        <v>4</v>
      </c>
      <c r="B11" s="34" t="e">
        <f>+manip_rail!B15/manip_rail!B6-1</f>
        <v>#N/A</v>
      </c>
      <c r="C11" s="34">
        <f>+manip_rail!C15/manip_rail!C6-1</f>
        <v>-0.5099448222764019</v>
      </c>
      <c r="D11" s="34" t="e">
        <f>+manip_rail!D15/manip_rail!D6-1</f>
        <v>#DIV/0!</v>
      </c>
      <c r="E11" s="34">
        <f>+manip_rail!E15/manip_rail!E6-1</f>
        <v>-0.47742807781867347</v>
      </c>
      <c r="F11" s="34" t="e">
        <f>+manip_rail!F15/manip_rail!F6-1</f>
        <v>#N/A</v>
      </c>
      <c r="G11" s="34">
        <f>+manip_rail!G15/manip_rail!G6-1</f>
        <v>-0.16565816013329826</v>
      </c>
      <c r="H11" s="34">
        <f>+manip_rail!H15/manip_rail!H6-1</f>
        <v>-0.8166231830040999</v>
      </c>
      <c r="I11" s="34">
        <f>+manip_rail!I15/manip_rail!I6-1</f>
        <v>-0.7953296703296704</v>
      </c>
      <c r="J11" s="34" t="e">
        <f>+manip_rail!J15/manip_rail!J6-1</f>
        <v>#DIV/0!</v>
      </c>
      <c r="K11" s="34">
        <f>+manip_rail!K15/manip_rail!K6-1</f>
        <v>-0.5728267127230857</v>
      </c>
      <c r="L11" s="34">
        <f>+manip_rail!L15/manip_rail!L6-1</f>
        <v>-0.5976718331044405</v>
      </c>
      <c r="M11" s="34">
        <f>+manip_rail!M15/manip_rail!M6-1</f>
        <v>-0.5348691427675913</v>
      </c>
      <c r="N11" s="34">
        <f>+manip_rail!N15/manip_rail!N6-1</f>
        <v>-0.5640307907627712</v>
      </c>
      <c r="O11" s="34" t="e">
        <f>+manip_rail!O15/manip_rail!O6-1</f>
        <v>#N/A</v>
      </c>
    </row>
    <row r="12" spans="1:15" ht="12.75" hidden="1">
      <c r="A12" s="32" t="s">
        <v>39</v>
      </c>
      <c r="B12" s="34" t="e">
        <f>+manip_buses!B15/manip_buses!B6-1</f>
        <v>#N/A</v>
      </c>
      <c r="C12" s="34">
        <f>+manip_buses!C15/manip_buses!C6-1</f>
        <v>-0.684607975341938</v>
      </c>
      <c r="D12" s="34" t="e">
        <f>+manip_buses!D15/manip_buses!D6-1</f>
        <v>#N/A</v>
      </c>
      <c r="E12" s="34" t="e">
        <f>+manip_buses!E15/manip_buses!E6-1</f>
        <v>#N/A</v>
      </c>
      <c r="F12" s="34" t="e">
        <f>+manip_buses!F15/manip_buses!F6-1</f>
        <v>#N/A</v>
      </c>
      <c r="G12" s="34" t="e">
        <f>+manip_buses!G15/manip_buses!G6-1</f>
        <v>#N/A</v>
      </c>
      <c r="H12" s="34">
        <f>+manip_buses!H15/manip_buses!H6-1</f>
        <v>-0.5996677740863787</v>
      </c>
      <c r="I12" s="34">
        <f>+manip_buses!I15/manip_buses!I6-1</f>
        <v>-0.6621878565090633</v>
      </c>
      <c r="J12" s="34" t="e">
        <f>+manip_buses!J15/manip_buses!J6-1</f>
        <v>#N/A</v>
      </c>
      <c r="K12" s="34">
        <f>+manip_buses!K15/manip_buses!K6-1</f>
        <v>-0.28646537479345047</v>
      </c>
      <c r="L12" s="34" t="e">
        <f>+manip_buses!L15/manip_buses!L6-1</f>
        <v>#N/A</v>
      </c>
      <c r="M12" s="34" t="e">
        <f>+manip_buses!M15/manip_buses!M6-1</f>
        <v>#N/A</v>
      </c>
      <c r="N12" s="34" t="e">
        <f>+manip_buses!N15/manip_buses!N6-1</f>
        <v>#N/A</v>
      </c>
      <c r="O12" s="34" t="e">
        <f>+manip_buses!O15/manip_buses!O6-1</f>
        <v>#N/A</v>
      </c>
    </row>
    <row r="13" spans="1:15" ht="12.75" hidden="1">
      <c r="A13" s="32" t="s">
        <v>38</v>
      </c>
      <c r="B13" s="34" t="e">
        <f>+'[3]manip_cars'!B$39/'[3]manip_cars'!B$30-1</f>
        <v>#N/A</v>
      </c>
      <c r="C13" s="34" t="e">
        <f>+'[3]manip_cars'!C$39/'[3]manip_cars'!C$30-1</f>
        <v>#N/A</v>
      </c>
      <c r="D13" s="34">
        <f>+'[3]manip_cars'!D$39/'[3]manip_cars'!D$30-1</f>
        <v>0.25949292288358183</v>
      </c>
      <c r="E13" s="34">
        <f>+'[3]manip_cars'!E$39/'[3]manip_cars'!E$30-1</f>
        <v>0.13905078458226683</v>
      </c>
      <c r="F13" s="34">
        <f>+'[3]manip_cars'!F$39/'[3]manip_cars'!F$30-1</f>
        <v>1.0673993999114875</v>
      </c>
      <c r="G13" s="34">
        <f>+'[3]manip_cars'!G$39/'[3]manip_cars'!G$30-1</f>
        <v>0.19442344199782902</v>
      </c>
      <c r="H13" s="34">
        <f>+'[3]manip_cars'!H$39/'[3]manip_cars'!H$30-1</f>
        <v>0.7553738249630122</v>
      </c>
      <c r="I13" s="34">
        <f>+'[3]manip_cars'!I$39/'[3]manip_cars'!I$30-1</f>
        <v>1.2225774663854736</v>
      </c>
      <c r="J13" s="34">
        <f>+'[3]manip_cars'!J$39/'[3]manip_cars'!J$30-1</f>
        <v>0.5348589704164548</v>
      </c>
      <c r="K13" s="34">
        <f>+'[3]manip_cars'!K$39/'[3]manip_cars'!K$30-1</f>
        <v>0.7401886387954575</v>
      </c>
      <c r="L13" s="34">
        <f>+'[3]manip_cars'!L$39/'[3]manip_cars'!L$30-1</f>
        <v>1.382872977391557</v>
      </c>
      <c r="M13" s="34">
        <f>+'[3]manip_cars'!M$39/'[3]manip_cars'!M$30-1</f>
        <v>0.3861601709118321</v>
      </c>
      <c r="N13" s="34">
        <f>+'[3]manip_cars'!N$39/'[3]manip_cars'!N$30-1</f>
        <v>0.47744464195971825</v>
      </c>
      <c r="O13" s="34" t="e">
        <f>+'[3]manip_cars'!O$39/'[3]manip_cars'!O$30-1</f>
        <v>#N/A</v>
      </c>
    </row>
    <row r="14" spans="4:6" ht="12.75" hidden="1">
      <c r="D14" s="33"/>
      <c r="E14" s="33"/>
      <c r="F14" s="33"/>
    </row>
    <row r="15" spans="1:15" ht="12">
      <c r="A15" s="32" t="s">
        <v>93</v>
      </c>
      <c r="B15" s="73">
        <f>+manip_air!B15/manip_air!B9-1</f>
        <v>0.5428035614913744</v>
      </c>
      <c r="C15" s="73">
        <f>+manip_air!C15/manip_air!C9-1</f>
        <v>-0.32509415439535927</v>
      </c>
      <c r="D15" s="73">
        <f>+manip_air!D15/manip_air!D9-1</f>
        <v>0.23330564479118854</v>
      </c>
      <c r="E15" s="73">
        <f>+manip_air!E15/manip_air!E9-1</f>
        <v>0.5107642105263157</v>
      </c>
      <c r="F15" s="73">
        <f>+manip_air!F15/manip_air!F9-1</f>
        <v>1.6482325581395352</v>
      </c>
      <c r="G15" s="73">
        <f>+manip_air!G15/manip_air!G9-1</f>
        <v>0.9281981132075472</v>
      </c>
      <c r="H15" s="73">
        <f>+manip_air!H15/manip_air!H9-1</f>
        <v>0.24416981132075466</v>
      </c>
      <c r="I15" s="73">
        <f>+manip_air!I15/manip_air!I9-1</f>
        <v>0.7684155844155844</v>
      </c>
      <c r="J15" s="73">
        <f>+manip_air!J15/manip_air!J9-1</f>
        <v>0.8559280000000002</v>
      </c>
      <c r="K15" s="73">
        <f>+manip_air!K15/manip_air!K9-1</f>
        <v>0.3888758620689654</v>
      </c>
      <c r="L15" s="73">
        <f>+manip_air!L15/manip_air!L9-1</f>
        <v>-0.029528729281767863</v>
      </c>
      <c r="M15" s="73">
        <f>+manip_air!M15/manip_air!M9-1</f>
        <v>10.678</v>
      </c>
      <c r="N15" s="73">
        <f>+manip_air!N15/manip_air!N9-1</f>
        <v>0.8513669064748204</v>
      </c>
      <c r="O15" s="73">
        <f>+manip_air!O15/manip_air!O9-1</f>
        <v>0.7755450192844793</v>
      </c>
    </row>
    <row r="16" ht="12"/>
    <row r="17" spans="10:15" ht="12">
      <c r="J17" s="14"/>
      <c r="L17" s="14"/>
      <c r="O17" s="16"/>
    </row>
    <row r="18" spans="1:15" ht="12">
      <c r="A18" s="15" t="s">
        <v>41</v>
      </c>
      <c r="D18" s="33"/>
      <c r="E18" s="33"/>
      <c r="F18" s="33"/>
      <c r="I18" s="34"/>
      <c r="J18" s="34"/>
      <c r="K18" s="34"/>
      <c r="L18" s="34"/>
      <c r="M18" s="34"/>
      <c r="N18" s="34"/>
      <c r="O18" s="34"/>
    </row>
    <row r="19" spans="1:15" ht="12.75">
      <c r="A19" s="1" t="s">
        <v>29</v>
      </c>
      <c r="D19" s="33"/>
      <c r="E19" s="33"/>
      <c r="F19" s="33"/>
      <c r="I19" s="34"/>
      <c r="J19" s="34"/>
      <c r="K19" s="34"/>
      <c r="L19" s="34"/>
      <c r="M19" s="34"/>
      <c r="N19" s="34"/>
      <c r="O19" s="34"/>
    </row>
    <row r="20" spans="1:15" ht="12.75">
      <c r="A20" s="5"/>
      <c r="B20" s="14" t="s">
        <v>20</v>
      </c>
      <c r="C20" s="14" t="s">
        <v>15</v>
      </c>
      <c r="D20" s="14" t="s">
        <v>90</v>
      </c>
      <c r="E20" s="14" t="s">
        <v>17</v>
      </c>
      <c r="F20" s="14" t="s">
        <v>63</v>
      </c>
      <c r="G20" s="14" t="s">
        <v>19</v>
      </c>
      <c r="H20" s="32" t="s">
        <v>106</v>
      </c>
      <c r="I20" s="34"/>
      <c r="J20" s="34"/>
      <c r="K20" s="34"/>
      <c r="L20" s="34"/>
      <c r="M20" s="34"/>
      <c r="N20" s="34"/>
      <c r="O20" s="34"/>
    </row>
    <row r="21" spans="1:8" ht="12.75">
      <c r="A21" s="32" t="s">
        <v>4</v>
      </c>
      <c r="B21" s="34">
        <f>+E4</f>
        <v>-0.18612540945250355</v>
      </c>
      <c r="C21" s="34">
        <f aca="true" t="shared" si="0" ref="C21:D24">+H4</f>
        <v>-0.582874099194574</v>
      </c>
      <c r="D21" s="34">
        <f t="shared" si="0"/>
        <v>-0.7240740740740741</v>
      </c>
      <c r="E21" s="34">
        <f>+K4</f>
        <v>-0.30281233799896323</v>
      </c>
      <c r="F21" s="34">
        <f aca="true" t="shared" si="1" ref="F21:G24">+M4</f>
        <v>-0.35040490260450863</v>
      </c>
      <c r="G21" s="34">
        <f t="shared" si="1"/>
        <v>0.10070671378091878</v>
      </c>
      <c r="H21" s="34">
        <f>+B4</f>
        <v>-0.28034377127297483</v>
      </c>
    </row>
    <row r="22" spans="1:8" ht="12.75">
      <c r="A22" s="32" t="s">
        <v>107</v>
      </c>
      <c r="B22" s="34">
        <f>+E5</f>
        <v>0.13417052214144087</v>
      </c>
      <c r="C22" s="34">
        <f t="shared" si="0"/>
        <v>0.2125786163522012</v>
      </c>
      <c r="D22" s="34">
        <f t="shared" si="0"/>
        <v>-0.4106590004422822</v>
      </c>
      <c r="E22" s="34">
        <f>+K5</f>
        <v>-0.317738791423002</v>
      </c>
      <c r="F22" s="34">
        <f t="shared" si="1"/>
        <v>-0.15058507577210822</v>
      </c>
      <c r="G22" s="34">
        <f t="shared" si="1"/>
        <v>-0.2735886300829057</v>
      </c>
      <c r="H22" s="34">
        <f>+B5</f>
        <v>-0.20651713922979265</v>
      </c>
    </row>
    <row r="23" spans="1:8" ht="12.75">
      <c r="A23" s="32" t="s">
        <v>87</v>
      </c>
      <c r="B23" s="34">
        <f>+E6</f>
        <v>0.2141092066302337</v>
      </c>
      <c r="C23" s="34">
        <f t="shared" si="0"/>
        <v>0.4302251853867609</v>
      </c>
      <c r="D23" s="34">
        <f t="shared" si="0"/>
        <v>0.8223794825466135</v>
      </c>
      <c r="E23" s="34">
        <f>+K6</f>
        <v>0.37108364939546323</v>
      </c>
      <c r="F23" s="34">
        <f t="shared" si="1"/>
        <v>0.24269674440389455</v>
      </c>
      <c r="G23" s="34">
        <f t="shared" si="1"/>
        <v>0.34215880473565474</v>
      </c>
      <c r="H23" s="34">
        <f>+B6</f>
        <v>0.2675544353247481</v>
      </c>
    </row>
    <row r="24" spans="1:8" ht="25.5">
      <c r="A24" s="72" t="s">
        <v>92</v>
      </c>
      <c r="B24" s="34">
        <f>+E7</f>
        <v>0.3528308961379827</v>
      </c>
      <c r="C24" s="34">
        <f t="shared" si="0"/>
        <v>0.02807017543859658</v>
      </c>
      <c r="D24" s="34">
        <f t="shared" si="0"/>
        <v>0.3787878787878789</v>
      </c>
      <c r="E24" s="34">
        <f>+K7</f>
        <v>0.47444279346211005</v>
      </c>
      <c r="F24" s="34">
        <f t="shared" si="1"/>
        <v>0.553811659192825</v>
      </c>
      <c r="G24" s="34">
        <f t="shared" si="1"/>
        <v>0.23422562141491388</v>
      </c>
      <c r="H24" s="34">
        <f>+B7</f>
        <v>0.37171633879137644</v>
      </c>
    </row>
    <row r="25" spans="1:8" ht="12.75">
      <c r="A25" s="32" t="s">
        <v>115</v>
      </c>
      <c r="B25" s="73">
        <f>+E15</f>
        <v>0.5107642105263157</v>
      </c>
      <c r="C25" s="73">
        <f>+H15</f>
        <v>0.24416981132075466</v>
      </c>
      <c r="D25" s="73">
        <f>+I15</f>
        <v>0.7684155844155844</v>
      </c>
      <c r="E25" s="73">
        <f>+K15</f>
        <v>0.3888758620689654</v>
      </c>
      <c r="F25" s="73">
        <f>+M15</f>
        <v>10.678</v>
      </c>
      <c r="G25" s="73">
        <f>+N15</f>
        <v>0.8513669064748204</v>
      </c>
      <c r="H25" s="73">
        <f>+B15</f>
        <v>0.5428035614913744</v>
      </c>
    </row>
    <row r="27" spans="1:2" ht="12.75">
      <c r="A27" s="5" t="s">
        <v>33</v>
      </c>
      <c r="B27" s="5" t="s">
        <v>37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4">
      <selection activeCell="E12" sqref="E12"/>
    </sheetView>
  </sheetViews>
  <sheetFormatPr defaultColWidth="9.00390625" defaultRowHeight="12.75"/>
  <cols>
    <col min="1" max="1" width="10.875" style="3" customWidth="1"/>
    <col min="2" max="16384" width="9.25390625" style="3" customWidth="1"/>
  </cols>
  <sheetData>
    <row r="1" ht="11.25">
      <c r="A1" s="15" t="s">
        <v>76</v>
      </c>
    </row>
    <row r="3" spans="1:8" ht="11.25">
      <c r="A3" s="1"/>
      <c r="B3" s="106"/>
      <c r="C3" s="106"/>
      <c r="D3" s="106"/>
      <c r="F3" s="1"/>
      <c r="G3" s="27"/>
      <c r="H3" s="1"/>
    </row>
    <row r="5" spans="1:3" ht="11.25">
      <c r="A5" s="15" t="s">
        <v>55</v>
      </c>
      <c r="B5" s="2"/>
      <c r="C5" s="2"/>
    </row>
    <row r="6" spans="2:10" ht="11.25">
      <c r="B6" s="107">
        <v>2000</v>
      </c>
      <c r="C6" s="107"/>
      <c r="D6" s="107"/>
      <c r="E6" s="107"/>
      <c r="I6" s="15"/>
      <c r="J6" s="3">
        <v>1996</v>
      </c>
    </row>
    <row r="7" ht="11.25">
      <c r="I7" s="26"/>
    </row>
    <row r="8" spans="1:12" ht="11.25">
      <c r="A8" s="74"/>
      <c r="B8" s="75" t="s">
        <v>27</v>
      </c>
      <c r="C8" s="75" t="s">
        <v>1</v>
      </c>
      <c r="D8" s="75" t="s">
        <v>2</v>
      </c>
      <c r="E8" s="74" t="s">
        <v>117</v>
      </c>
      <c r="I8" s="3" t="s">
        <v>71</v>
      </c>
      <c r="J8" s="75" t="s">
        <v>27</v>
      </c>
      <c r="K8" s="75" t="s">
        <v>1</v>
      </c>
      <c r="L8" s="75" t="s">
        <v>2</v>
      </c>
    </row>
    <row r="9" spans="1:9" ht="11.25">
      <c r="A9" s="74" t="s">
        <v>17</v>
      </c>
      <c r="B9" s="3">
        <v>149.7</v>
      </c>
      <c r="C9" s="3">
        <v>19.7</v>
      </c>
      <c r="D9" s="3">
        <v>31.7</v>
      </c>
      <c r="E9" s="63">
        <f>+manip_air!K15/1000</f>
        <v>4.631901</v>
      </c>
      <c r="I9" s="63">
        <f aca="true" t="shared" si="0" ref="I9:I16">SUM(B9:G9)</f>
        <v>205.73190099999997</v>
      </c>
    </row>
    <row r="10" spans="1:9" ht="11.25">
      <c r="A10" s="76" t="s">
        <v>63</v>
      </c>
      <c r="B10" s="3">
        <v>23.9</v>
      </c>
      <c r="C10" s="3">
        <v>2.9</v>
      </c>
      <c r="D10" s="3">
        <v>8.4</v>
      </c>
      <c r="E10" s="63">
        <f>+manip_air!M15/1000</f>
        <v>0.11678</v>
      </c>
      <c r="I10" s="63">
        <f t="shared" si="0"/>
        <v>35.316779999999994</v>
      </c>
    </row>
    <row r="11" spans="1:13" ht="11.25">
      <c r="A11" s="74" t="s">
        <v>0</v>
      </c>
      <c r="B11" s="3">
        <v>43.5</v>
      </c>
      <c r="C11" s="3">
        <v>9.7</v>
      </c>
      <c r="D11" s="3">
        <v>18.4</v>
      </c>
      <c r="E11" s="63">
        <f>+manip_air!G15/1000</f>
        <v>2.861446</v>
      </c>
      <c r="I11" s="63">
        <f t="shared" si="0"/>
        <v>74.461446</v>
      </c>
      <c r="J11" s="3">
        <v>43.8</v>
      </c>
      <c r="K11" s="3">
        <v>8.58</v>
      </c>
      <c r="L11" s="3">
        <v>19</v>
      </c>
      <c r="M11" s="3">
        <f>SUM(J11:L11)</f>
        <v>71.38</v>
      </c>
    </row>
    <row r="12" spans="1:13" ht="11.25">
      <c r="A12" s="74" t="s">
        <v>20</v>
      </c>
      <c r="B12" s="3">
        <v>63.8</v>
      </c>
      <c r="C12" s="3">
        <v>3.5</v>
      </c>
      <c r="D12" s="3">
        <v>9.4</v>
      </c>
      <c r="E12" s="63">
        <f>+manip_air!E15/1000</f>
        <v>2.870452</v>
      </c>
      <c r="I12" s="63">
        <f t="shared" si="0"/>
        <v>79.570452</v>
      </c>
      <c r="J12" s="3">
        <v>57.9</v>
      </c>
      <c r="K12" s="3">
        <v>8.1</v>
      </c>
      <c r="L12" s="3">
        <v>9.74</v>
      </c>
      <c r="M12" s="3">
        <f>SUM(J12:L12)</f>
        <v>75.74</v>
      </c>
    </row>
    <row r="13" spans="1:9" ht="11.25">
      <c r="A13" s="74" t="s">
        <v>69</v>
      </c>
      <c r="B13" s="63">
        <f>+'[5]manip_pt_pc'!$M$14</f>
        <v>73.64626593408497</v>
      </c>
      <c r="C13" s="63">
        <f>+'[5]manip_pt_rail'!$M$14</f>
        <v>8.206</v>
      </c>
      <c r="D13" s="63">
        <f>+'[5]manip_pt_b+c'!$M$14</f>
        <v>14.215948669154756</v>
      </c>
      <c r="E13" s="63"/>
      <c r="F13" s="3" t="s">
        <v>67</v>
      </c>
      <c r="I13" s="63">
        <f t="shared" si="0"/>
        <v>96.06821460323972</v>
      </c>
    </row>
    <row r="14" spans="1:9" ht="11.25">
      <c r="A14" s="74" t="s">
        <v>68</v>
      </c>
      <c r="B14" s="3">
        <f>+'[5]manip_pt_pc'!$Q$14</f>
        <v>613</v>
      </c>
      <c r="C14" s="3">
        <f>+'[5]manip_pt_rail'!$Q$14</f>
        <v>39.1</v>
      </c>
      <c r="D14" s="3">
        <f>+'[5]manip_pt_b+c'!$Q$14</f>
        <v>45</v>
      </c>
      <c r="E14" s="63"/>
      <c r="F14" s="3" t="s">
        <v>67</v>
      </c>
      <c r="I14" s="63">
        <f t="shared" si="0"/>
        <v>697.1</v>
      </c>
    </row>
    <row r="15" spans="1:9" ht="11.25">
      <c r="A15" s="74" t="s">
        <v>109</v>
      </c>
      <c r="B15" s="26">
        <f>+'[5]EU-15_totals'!$C$26</f>
        <v>3676.334308342228</v>
      </c>
      <c r="C15" s="26">
        <f>+'[5]EU-15_totals'!$F$26</f>
        <v>300.6411145</v>
      </c>
      <c r="D15" s="26">
        <f>+'[5]EU-15_totals'!$D$26</f>
        <v>397.48351291308103</v>
      </c>
      <c r="E15" s="63"/>
      <c r="F15" s="3" t="s">
        <v>67</v>
      </c>
      <c r="I15" s="63">
        <f t="shared" si="0"/>
        <v>4374.458935755309</v>
      </c>
    </row>
    <row r="16" spans="1:9" ht="11.25">
      <c r="A16" s="74" t="s">
        <v>108</v>
      </c>
      <c r="B16" s="3">
        <f>+B12+B11+B10+B9</f>
        <v>280.9</v>
      </c>
      <c r="C16" s="3">
        <f>+C12+C11+C10+C9</f>
        <v>35.8</v>
      </c>
      <c r="D16" s="3">
        <f>+D12+D11+D10+D9</f>
        <v>67.89999999999999</v>
      </c>
      <c r="E16" s="63">
        <f>+E9+E10+E11+E12</f>
        <v>10.480579</v>
      </c>
      <c r="I16" s="63">
        <f t="shared" si="0"/>
        <v>395.08057899999994</v>
      </c>
    </row>
    <row r="20" ht="11.25">
      <c r="A20" s="3" t="s">
        <v>70</v>
      </c>
    </row>
    <row r="21" spans="1:9" ht="11.25">
      <c r="A21" s="3" t="s">
        <v>33</v>
      </c>
      <c r="B21" s="2" t="s">
        <v>75</v>
      </c>
      <c r="C21" s="2"/>
      <c r="I21" s="26"/>
    </row>
    <row r="22" spans="2:9" ht="11.25">
      <c r="B22" s="2" t="s">
        <v>54</v>
      </c>
      <c r="I22" s="26"/>
    </row>
    <row r="24" spans="2:3" ht="11.25">
      <c r="B24" s="2"/>
      <c r="C24" s="19"/>
    </row>
    <row r="25" ht="11.25">
      <c r="C25" s="19"/>
    </row>
    <row r="26" spans="2:3" ht="11.25">
      <c r="B26" s="2"/>
      <c r="C26" s="19"/>
    </row>
    <row r="27" spans="1:12" ht="11.25">
      <c r="A27" s="74"/>
      <c r="B27" s="74" t="s">
        <v>72</v>
      </c>
      <c r="C27" s="74" t="s">
        <v>73</v>
      </c>
      <c r="D27" s="74" t="s">
        <v>74</v>
      </c>
      <c r="E27" s="3" t="s">
        <v>116</v>
      </c>
      <c r="J27" s="74" t="s">
        <v>72</v>
      </c>
      <c r="K27" s="74" t="s">
        <v>73</v>
      </c>
      <c r="L27" s="74" t="s">
        <v>74</v>
      </c>
    </row>
    <row r="28" spans="1:13" ht="11.25">
      <c r="A28" s="74" t="s">
        <v>0</v>
      </c>
      <c r="B28" s="64">
        <f>+$B$11/$I$11</f>
        <v>0.5841949402916511</v>
      </c>
      <c r="C28" s="64">
        <f>+$C$11/$I$11</f>
        <v>0.13026875680066702</v>
      </c>
      <c r="D28" s="64">
        <f>+$D$11/$I$11</f>
        <v>0.24710774485899722</v>
      </c>
      <c r="F28" s="64">
        <f aca="true" t="shared" si="1" ref="F28:F35">SUM(B28:D28)</f>
        <v>0.9615714419513154</v>
      </c>
      <c r="J28" s="64">
        <f>+$J$11/$M$11</f>
        <v>0.613617259736621</v>
      </c>
      <c r="K28" s="64">
        <f>+$K$11/$M$11</f>
        <v>0.12020173718128328</v>
      </c>
      <c r="L28" s="64">
        <f>+$L$11/$M$11</f>
        <v>0.26618100308209586</v>
      </c>
      <c r="M28" s="64">
        <f>SUM(J28:L28)</f>
        <v>1</v>
      </c>
    </row>
    <row r="29" spans="1:6" ht="11.25">
      <c r="A29" s="76" t="s">
        <v>63</v>
      </c>
      <c r="B29" s="64">
        <f>+$B$10/$I$10</f>
        <v>0.6767321369615238</v>
      </c>
      <c r="C29" s="64">
        <f>+$C$10/$I$10</f>
        <v>0.08211394130495477</v>
      </c>
      <c r="D29" s="64">
        <f>+$D$10/$I$10</f>
        <v>0.2378472782626276</v>
      </c>
      <c r="F29" s="64">
        <f t="shared" si="1"/>
        <v>0.9966933565291062</v>
      </c>
    </row>
    <row r="30" spans="1:6" ht="11.25">
      <c r="A30" s="74" t="s">
        <v>108</v>
      </c>
      <c r="B30" s="64">
        <f>+$B$16/$I$16</f>
        <v>0.7109941994896186</v>
      </c>
      <c r="C30" s="64">
        <f>+$C$16/$I$16</f>
        <v>0.09061442627884779</v>
      </c>
      <c r="D30" s="64">
        <f>+$D$16/$I$16</f>
        <v>0.17186367442273087</v>
      </c>
      <c r="F30" s="64">
        <f t="shared" si="1"/>
        <v>0.9734723001911972</v>
      </c>
    </row>
    <row r="31" spans="1:6" ht="11.25">
      <c r="A31" s="74" t="s">
        <v>17</v>
      </c>
      <c r="B31" s="64">
        <f>+$B$9/$I$9</f>
        <v>0.7276460251052655</v>
      </c>
      <c r="C31" s="64">
        <f>+$C$9/$I$9</f>
        <v>0.0957556893425099</v>
      </c>
      <c r="D31" s="64">
        <f>+$D$9/$I$9</f>
        <v>0.15408402802830273</v>
      </c>
      <c r="F31" s="64">
        <f t="shared" si="1"/>
        <v>0.9774857424760781</v>
      </c>
    </row>
    <row r="32" spans="1:13" ht="11.25">
      <c r="A32" s="74" t="s">
        <v>69</v>
      </c>
      <c r="B32" s="64">
        <f>+$B$13/$I$13</f>
        <v>0.7666038786943521</v>
      </c>
      <c r="C32" s="64">
        <f>+$C$13/$I$13</f>
        <v>0.08541847096764164</v>
      </c>
      <c r="D32" s="64">
        <f>+$D$13/$I$13</f>
        <v>0.14797765033800628</v>
      </c>
      <c r="F32" s="64">
        <f t="shared" si="1"/>
        <v>1</v>
      </c>
      <c r="J32" s="64">
        <f>+$J$12/$M$12</f>
        <v>0.7644573541061527</v>
      </c>
      <c r="K32" s="64">
        <f>+$K$12/$M$12</f>
        <v>0.10694481119619752</v>
      </c>
      <c r="L32" s="64">
        <f>+$L$12/$M$12</f>
        <v>0.12859783469764988</v>
      </c>
      <c r="M32" s="64">
        <f>SUM(J32:L32)</f>
        <v>1</v>
      </c>
    </row>
    <row r="33" spans="1:6" ht="11.25">
      <c r="A33" s="74" t="s">
        <v>20</v>
      </c>
      <c r="B33" s="64">
        <f>+$B$12/$I$12</f>
        <v>0.8018051726035187</v>
      </c>
      <c r="C33" s="64">
        <f>+$C$12/$I$12</f>
        <v>0.043986177180443814</v>
      </c>
      <c r="D33" s="64">
        <f>+$D$12/$I$12</f>
        <v>0.11813430442747767</v>
      </c>
      <c r="F33" s="64">
        <f t="shared" si="1"/>
        <v>0.9639256542114402</v>
      </c>
    </row>
    <row r="34" spans="1:6" ht="11.25">
      <c r="A34" s="74" t="s">
        <v>109</v>
      </c>
      <c r="B34" s="64">
        <f>+$B$15/$I$15</f>
        <v>0.8404089196707615</v>
      </c>
      <c r="C34" s="64">
        <f>+$C$15/$I$15</f>
        <v>0.06872646855652569</v>
      </c>
      <c r="D34" s="64">
        <f>+$D$15/$I$15</f>
        <v>0.09086461177271292</v>
      </c>
      <c r="F34" s="64">
        <f t="shared" si="1"/>
        <v>1</v>
      </c>
    </row>
    <row r="35" spans="1:6" ht="11.25">
      <c r="A35" s="74" t="s">
        <v>110</v>
      </c>
      <c r="B35" s="64">
        <f>+$B$14/$I$14</f>
        <v>0.8793573375412422</v>
      </c>
      <c r="C35" s="98">
        <f>+$C$14/$I$14</f>
        <v>0.05608951369961268</v>
      </c>
      <c r="D35" s="98">
        <f>+$D$14/$I$14</f>
        <v>0.06455314875914503</v>
      </c>
      <c r="F35" s="64">
        <f t="shared" si="1"/>
        <v>1</v>
      </c>
    </row>
    <row r="41" spans="2:6" ht="11.25">
      <c r="B41" s="3">
        <v>1990</v>
      </c>
      <c r="F41" s="3">
        <v>2000</v>
      </c>
    </row>
    <row r="42" spans="2:6" ht="11.25">
      <c r="B42" s="3" t="s">
        <v>94</v>
      </c>
      <c r="C42" s="3" t="s">
        <v>95</v>
      </c>
      <c r="E42" s="3" t="s">
        <v>94</v>
      </c>
      <c r="F42" s="3" t="s">
        <v>95</v>
      </c>
    </row>
    <row r="43" spans="1:9" ht="11.25">
      <c r="A43" s="74"/>
      <c r="I43" s="26"/>
    </row>
    <row r="44" spans="1:6" ht="11.25">
      <c r="A44" s="74" t="s">
        <v>0</v>
      </c>
      <c r="B44" s="3">
        <v>47</v>
      </c>
      <c r="F44" s="3">
        <v>43.5</v>
      </c>
    </row>
    <row r="45" ht="11.25">
      <c r="A45" s="76" t="s">
        <v>63</v>
      </c>
    </row>
    <row r="46" ht="11.25">
      <c r="A46" s="74" t="s">
        <v>17</v>
      </c>
    </row>
    <row r="47" ht="11.25">
      <c r="A47" s="74" t="s">
        <v>69</v>
      </c>
    </row>
    <row r="48" ht="11.25">
      <c r="A48" s="74" t="s">
        <v>20</v>
      </c>
    </row>
    <row r="49" ht="11.25">
      <c r="A49" s="74" t="s">
        <v>66</v>
      </c>
    </row>
    <row r="50" ht="11.25">
      <c r="A50" s="74" t="s">
        <v>68</v>
      </c>
    </row>
  </sheetData>
  <mergeCells count="2">
    <mergeCell ref="B3:D3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G14" sqref="G14"/>
    </sheetView>
  </sheetViews>
  <sheetFormatPr defaultColWidth="9.00390625" defaultRowHeight="12.75"/>
  <cols>
    <col min="1" max="16384" width="9.00390625" style="66" customWidth="1"/>
  </cols>
  <sheetData>
    <row r="1" ht="11.25">
      <c r="A1" s="66" t="s">
        <v>83</v>
      </c>
    </row>
    <row r="3" spans="1:15" ht="11.25">
      <c r="A3" s="69"/>
      <c r="B3" s="69" t="s">
        <v>13</v>
      </c>
      <c r="C3" s="69" t="s">
        <v>23</v>
      </c>
      <c r="D3" s="69" t="s">
        <v>20</v>
      </c>
      <c r="E3" s="69" t="s">
        <v>14</v>
      </c>
      <c r="F3" s="69" t="s">
        <v>0</v>
      </c>
      <c r="G3" s="69" t="s">
        <v>15</v>
      </c>
      <c r="H3" s="69" t="s">
        <v>16</v>
      </c>
      <c r="I3" s="69" t="s">
        <v>24</v>
      </c>
      <c r="J3" s="69" t="s">
        <v>17</v>
      </c>
      <c r="K3" s="69" t="s">
        <v>18</v>
      </c>
      <c r="L3" s="69" t="s">
        <v>63</v>
      </c>
      <c r="M3" s="69" t="s">
        <v>19</v>
      </c>
      <c r="N3" s="69" t="s">
        <v>25</v>
      </c>
      <c r="O3" s="69" t="s">
        <v>123</v>
      </c>
    </row>
    <row r="4" spans="1:15" ht="11.25">
      <c r="A4" s="69">
        <v>1990</v>
      </c>
      <c r="B4" s="66">
        <v>1317437</v>
      </c>
      <c r="C4" s="66">
        <v>178602</v>
      </c>
      <c r="D4" s="66">
        <v>3043316</v>
      </c>
      <c r="E4" s="66">
        <v>241664</v>
      </c>
      <c r="F4" s="66">
        <v>1944553</v>
      </c>
      <c r="G4" s="66">
        <v>331837</v>
      </c>
      <c r="H4" s="66">
        <v>492978</v>
      </c>
      <c r="I4" s="66">
        <v>109131</v>
      </c>
      <c r="J4" s="66">
        <v>5260646</v>
      </c>
      <c r="K4" s="66">
        <v>1292283</v>
      </c>
      <c r="L4" s="66">
        <v>875550</v>
      </c>
      <c r="M4" s="66">
        <v>578268</v>
      </c>
      <c r="N4" s="66">
        <v>1649879</v>
      </c>
      <c r="O4" s="66">
        <f>SUM(B4:N4)-N4-K4-B4</f>
        <v>13056545</v>
      </c>
    </row>
    <row r="5" spans="1:15" ht="11.25">
      <c r="A5" s="69">
        <v>1991</v>
      </c>
      <c r="B5" s="66">
        <v>1358976</v>
      </c>
      <c r="C5" s="66">
        <v>190130</v>
      </c>
      <c r="D5" s="71">
        <v>2973258.3333333335</v>
      </c>
      <c r="E5" s="66">
        <v>261086</v>
      </c>
      <c r="F5" s="66">
        <v>2015455</v>
      </c>
      <c r="G5" s="66">
        <v>328450</v>
      </c>
      <c r="H5" s="66">
        <v>530824</v>
      </c>
      <c r="I5" s="66">
        <v>121699</v>
      </c>
      <c r="J5" s="66">
        <v>6112171</v>
      </c>
      <c r="K5" s="66">
        <v>1431566</v>
      </c>
      <c r="L5" s="66">
        <v>906129</v>
      </c>
      <c r="M5" s="66">
        <v>594289</v>
      </c>
      <c r="N5" s="66">
        <v>1864344</v>
      </c>
      <c r="O5" s="66">
        <f aca="true" t="shared" si="0" ref="O5:O15">SUM(B5:N5)-N5-K5-B5</f>
        <v>14033491.333333336</v>
      </c>
    </row>
    <row r="6" spans="1:15" ht="11.25">
      <c r="A6" s="69">
        <v>1992</v>
      </c>
      <c r="B6" s="66">
        <v>1411278</v>
      </c>
      <c r="C6" s="66">
        <v>198197</v>
      </c>
      <c r="D6" s="71">
        <v>2903200.6666666665</v>
      </c>
      <c r="E6" s="66">
        <v>283469</v>
      </c>
      <c r="F6" s="66">
        <v>2058334</v>
      </c>
      <c r="G6" s="66">
        <v>350000</v>
      </c>
      <c r="H6" s="66">
        <v>565320</v>
      </c>
      <c r="I6" s="66">
        <v>125037</v>
      </c>
      <c r="J6" s="66">
        <v>6504716</v>
      </c>
      <c r="K6" s="66">
        <v>1593029</v>
      </c>
      <c r="L6" s="66">
        <v>953239</v>
      </c>
      <c r="M6" s="66">
        <v>606820</v>
      </c>
      <c r="N6" s="66">
        <v>2181388</v>
      </c>
      <c r="O6" s="66">
        <f t="shared" si="0"/>
        <v>14548332.666666664</v>
      </c>
    </row>
    <row r="7" spans="1:15" ht="11.25">
      <c r="A7" s="69">
        <v>1993</v>
      </c>
      <c r="B7" s="66">
        <v>1505451</v>
      </c>
      <c r="C7" s="66">
        <v>203610</v>
      </c>
      <c r="D7" s="66">
        <v>2833143</v>
      </c>
      <c r="E7" s="66">
        <v>317425</v>
      </c>
      <c r="F7" s="66">
        <v>2093529</v>
      </c>
      <c r="G7" s="66">
        <v>367475</v>
      </c>
      <c r="H7" s="66">
        <v>597735</v>
      </c>
      <c r="I7" s="66">
        <v>152613</v>
      </c>
      <c r="J7" s="66">
        <v>6770557</v>
      </c>
      <c r="K7" s="66">
        <v>1793054</v>
      </c>
      <c r="L7" s="66">
        <v>994933</v>
      </c>
      <c r="M7" s="66">
        <v>632563</v>
      </c>
      <c r="N7" s="66">
        <v>2619852</v>
      </c>
      <c r="O7" s="66">
        <f t="shared" si="0"/>
        <v>14963583</v>
      </c>
    </row>
    <row r="8" spans="1:15" ht="11.25">
      <c r="A8" s="69">
        <v>1994</v>
      </c>
      <c r="B8" s="66">
        <v>1587873</v>
      </c>
      <c r="C8" s="66">
        <v>210365</v>
      </c>
      <c r="D8" s="66">
        <v>2923916</v>
      </c>
      <c r="E8" s="66">
        <v>337812</v>
      </c>
      <c r="F8" s="66">
        <v>2178891</v>
      </c>
      <c r="G8" s="66">
        <v>251593</v>
      </c>
      <c r="H8" s="66">
        <v>652810</v>
      </c>
      <c r="I8" s="66">
        <v>170635</v>
      </c>
      <c r="J8" s="66">
        <v>7153141</v>
      </c>
      <c r="K8" s="66">
        <v>2020017</v>
      </c>
      <c r="L8" s="66">
        <v>994046</v>
      </c>
      <c r="M8" s="66">
        <v>657287</v>
      </c>
      <c r="N8" s="66">
        <v>2861640</v>
      </c>
      <c r="O8" s="66">
        <f t="shared" si="0"/>
        <v>15530496</v>
      </c>
    </row>
    <row r="9" spans="1:15" ht="11.25">
      <c r="A9" s="69">
        <v>1995</v>
      </c>
      <c r="B9" s="66">
        <v>1647571</v>
      </c>
      <c r="C9" s="66">
        <v>219749</v>
      </c>
      <c r="D9" s="66">
        <v>3043316</v>
      </c>
      <c r="E9" s="66">
        <v>383444</v>
      </c>
      <c r="F9" s="66">
        <v>2244946</v>
      </c>
      <c r="G9" s="66">
        <v>332000</v>
      </c>
      <c r="H9" s="66">
        <v>718469</v>
      </c>
      <c r="I9" s="66">
        <v>180851</v>
      </c>
      <c r="J9" s="66">
        <v>7517266</v>
      </c>
      <c r="K9" s="66">
        <v>2197477</v>
      </c>
      <c r="L9" s="66">
        <v>1015794</v>
      </c>
      <c r="M9" s="66">
        <v>698212</v>
      </c>
      <c r="N9" s="66">
        <v>3058511</v>
      </c>
      <c r="O9" s="66">
        <f t="shared" si="0"/>
        <v>16354047</v>
      </c>
    </row>
    <row r="10" spans="1:15" ht="11.25">
      <c r="A10" s="69">
        <v>1996</v>
      </c>
      <c r="B10" s="66">
        <v>1707023</v>
      </c>
      <c r="C10" s="66">
        <v>226832</v>
      </c>
      <c r="D10" s="66">
        <v>3192532</v>
      </c>
      <c r="E10" s="66">
        <v>406598</v>
      </c>
      <c r="F10" s="66">
        <v>2265180</v>
      </c>
      <c r="G10" s="66">
        <v>379895</v>
      </c>
      <c r="H10" s="66">
        <v>785088</v>
      </c>
      <c r="I10" s="66">
        <v>166182</v>
      </c>
      <c r="J10" s="66">
        <v>8054448</v>
      </c>
      <c r="K10" s="66">
        <v>2391869</v>
      </c>
      <c r="L10" s="66">
        <v>1058425</v>
      </c>
      <c r="M10" s="66">
        <v>728000</v>
      </c>
      <c r="N10" s="66">
        <v>3274156</v>
      </c>
      <c r="O10" s="66">
        <f t="shared" si="0"/>
        <v>17263180</v>
      </c>
    </row>
    <row r="11" spans="1:15" ht="11.25">
      <c r="A11" s="69">
        <v>1997</v>
      </c>
      <c r="B11" s="66">
        <v>1730506</v>
      </c>
      <c r="C11" s="66">
        <v>234976</v>
      </c>
      <c r="D11" s="66">
        <v>3391541</v>
      </c>
      <c r="E11" s="66">
        <v>427678</v>
      </c>
      <c r="F11" s="66">
        <v>2297964</v>
      </c>
      <c r="G11" s="66">
        <v>431816</v>
      </c>
      <c r="H11" s="66">
        <v>882101</v>
      </c>
      <c r="I11" s="66">
        <v>183774</v>
      </c>
      <c r="J11" s="66">
        <v>8533449</v>
      </c>
      <c r="K11" s="66">
        <v>2605465</v>
      </c>
      <c r="L11" s="66">
        <v>1135914</v>
      </c>
      <c r="M11" s="66">
        <v>779000</v>
      </c>
      <c r="N11" s="66">
        <v>3570105</v>
      </c>
      <c r="O11" s="66">
        <f t="shared" si="0"/>
        <v>18298213</v>
      </c>
    </row>
    <row r="12" spans="1:15" ht="11.25">
      <c r="A12" s="69">
        <v>1998</v>
      </c>
      <c r="B12" s="66">
        <v>1809350</v>
      </c>
      <c r="C12" s="66">
        <v>249225</v>
      </c>
      <c r="D12" s="66">
        <v>3492961</v>
      </c>
      <c r="E12" s="66">
        <v>450954</v>
      </c>
      <c r="F12" s="66">
        <v>2218124</v>
      </c>
      <c r="G12" s="66">
        <v>482670</v>
      </c>
      <c r="H12" s="66">
        <v>980910</v>
      </c>
      <c r="I12" s="66">
        <v>191440</v>
      </c>
      <c r="J12" s="66">
        <v>8890763</v>
      </c>
      <c r="K12" s="66">
        <v>2822254</v>
      </c>
      <c r="L12" s="66">
        <v>1196109</v>
      </c>
      <c r="M12" s="66">
        <v>814000</v>
      </c>
      <c r="N12" s="66">
        <v>3838288</v>
      </c>
      <c r="O12" s="66">
        <f t="shared" si="0"/>
        <v>18967156</v>
      </c>
    </row>
    <row r="13" spans="1:15" ht="11.25">
      <c r="A13" s="69">
        <v>1999</v>
      </c>
      <c r="B13" s="66">
        <v>1908000</v>
      </c>
      <c r="C13" s="66">
        <v>256989</v>
      </c>
      <c r="D13" s="66">
        <v>3439745</v>
      </c>
      <c r="E13" s="66">
        <v>458700</v>
      </c>
      <c r="F13" s="66">
        <v>2256000</v>
      </c>
      <c r="G13" s="66">
        <v>525572</v>
      </c>
      <c r="H13" s="66">
        <v>1089300</v>
      </c>
      <c r="I13" s="66">
        <v>182642</v>
      </c>
      <c r="J13" s="66">
        <v>9283000</v>
      </c>
      <c r="K13" s="66">
        <v>2980014</v>
      </c>
      <c r="L13" s="66">
        <v>1236400</v>
      </c>
      <c r="M13" s="66">
        <v>849000</v>
      </c>
      <c r="N13" s="66" t="e">
        <f>NA()</f>
        <v>#N/A</v>
      </c>
      <c r="O13" s="66" t="e">
        <f t="shared" si="0"/>
        <v>#N/A</v>
      </c>
    </row>
    <row r="14" spans="1:15" ht="11.25">
      <c r="A14" s="69">
        <v>2000</v>
      </c>
      <c r="B14" s="66" t="e">
        <f>NA()</f>
        <v>#N/A</v>
      </c>
      <c r="C14" s="66">
        <v>267589</v>
      </c>
      <c r="D14" s="66">
        <v>3438900</v>
      </c>
      <c r="E14" s="66" t="e">
        <f>NA()</f>
        <v>#N/A</v>
      </c>
      <c r="F14" s="66" t="e">
        <f>NA()</f>
        <v>#N/A</v>
      </c>
      <c r="G14" s="66">
        <v>556800</v>
      </c>
      <c r="H14" s="66">
        <v>1172400</v>
      </c>
      <c r="I14" s="66">
        <v>189123</v>
      </c>
      <c r="J14" s="66" t="e">
        <f>NA()</f>
        <v>#N/A</v>
      </c>
      <c r="K14" s="66">
        <v>3128782</v>
      </c>
      <c r="L14" s="66">
        <v>1274200</v>
      </c>
      <c r="M14" s="66">
        <v>869000</v>
      </c>
      <c r="N14" s="66" t="e">
        <f>NA()</f>
        <v>#N/A</v>
      </c>
      <c r="O14" s="66" t="e">
        <f t="shared" si="0"/>
        <v>#N/A</v>
      </c>
    </row>
    <row r="15" spans="1:15" ht="11.25">
      <c r="A15" s="69">
        <v>2001</v>
      </c>
      <c r="B15" s="66" t="e">
        <f>NA()</f>
        <v>#N/A</v>
      </c>
      <c r="D15" s="66">
        <v>3529800</v>
      </c>
      <c r="E15" s="66" t="e">
        <f>NA()</f>
        <v>#N/A</v>
      </c>
      <c r="F15" s="66" t="e">
        <f>NA()</f>
        <v>#N/A</v>
      </c>
      <c r="G15" s="66">
        <v>586200</v>
      </c>
      <c r="H15" s="66">
        <v>1133500</v>
      </c>
      <c r="I15" s="66" t="e">
        <f>NA()</f>
        <v>#N/A</v>
      </c>
      <c r="J15" s="66" t="e">
        <f>NA()</f>
        <v>#N/A</v>
      </c>
      <c r="K15" s="66" t="e">
        <f>NA()</f>
        <v>#N/A</v>
      </c>
      <c r="L15" s="66">
        <v>1292800</v>
      </c>
      <c r="M15" s="66">
        <v>885000</v>
      </c>
      <c r="N15" s="66" t="e">
        <f>NA()</f>
        <v>#N/A</v>
      </c>
      <c r="O15" s="66" t="e">
        <f t="shared" si="0"/>
        <v>#N/A</v>
      </c>
    </row>
    <row r="18" spans="1:15" ht="11.25">
      <c r="A18" s="66" t="s">
        <v>96</v>
      </c>
      <c r="B18" s="77"/>
      <c r="C18" s="77"/>
      <c r="D18" s="77">
        <f>+D14/D7-1</f>
        <v>0.21381095130037564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1:15" ht="11.25">
      <c r="A19" s="66" t="s">
        <v>98</v>
      </c>
      <c r="B19" s="77">
        <f>+B13/B4-1</f>
        <v>0.4482665964292789</v>
      </c>
      <c r="C19" s="77">
        <f aca="true" t="shared" si="1" ref="C19:N19">+C13/C4-1</f>
        <v>0.4388920616790406</v>
      </c>
      <c r="D19" s="77">
        <f t="shared" si="1"/>
        <v>0.1302621876926353</v>
      </c>
      <c r="E19" s="77">
        <f t="shared" si="1"/>
        <v>0.8980899099576272</v>
      </c>
      <c r="F19" s="77">
        <f t="shared" si="1"/>
        <v>0.16016380114093054</v>
      </c>
      <c r="G19" s="77">
        <f t="shared" si="1"/>
        <v>0.5838257939892175</v>
      </c>
      <c r="H19" s="77">
        <f t="shared" si="1"/>
        <v>1.209632072830836</v>
      </c>
      <c r="I19" s="77">
        <f t="shared" si="1"/>
        <v>0.6736032841264168</v>
      </c>
      <c r="J19" s="77">
        <f>+J13/J4-1</f>
        <v>0.7646121788084581</v>
      </c>
      <c r="K19" s="77">
        <f t="shared" si="1"/>
        <v>1.3060072754961567</v>
      </c>
      <c r="L19" s="77">
        <f t="shared" si="1"/>
        <v>0.41214093998058354</v>
      </c>
      <c r="M19" s="77">
        <f t="shared" si="1"/>
        <v>0.468177384880367</v>
      </c>
      <c r="N19" s="77" t="e">
        <f t="shared" si="1"/>
        <v>#N/A</v>
      </c>
      <c r="O19" s="77">
        <f>+O12/O4-1</f>
        <v>0.45269334268751793</v>
      </c>
    </row>
    <row r="20" spans="1:15" ht="11.25">
      <c r="A20" s="66" t="s">
        <v>97</v>
      </c>
      <c r="B20" s="77"/>
      <c r="C20" s="77"/>
      <c r="D20" s="77"/>
      <c r="E20" s="77"/>
      <c r="F20" s="77">
        <f>+F13/F10-1</f>
        <v>-0.0040526580669085766</v>
      </c>
      <c r="G20" s="77"/>
      <c r="H20" s="77"/>
      <c r="I20" s="77"/>
      <c r="J20" s="77"/>
      <c r="K20" s="77"/>
      <c r="L20" s="77"/>
      <c r="M20" s="77"/>
      <c r="N20" s="77"/>
      <c r="O20" s="77"/>
    </row>
    <row r="21" spans="1:8" ht="11.25">
      <c r="A21" s="66" t="s">
        <v>101</v>
      </c>
      <c r="D21" s="70"/>
      <c r="E21" s="77">
        <f>+E13/E7-1</f>
        <v>0.44506576356619676</v>
      </c>
      <c r="F21" s="77"/>
      <c r="G21" s="77">
        <f>+G13/G7-1</f>
        <v>0.4302251853867609</v>
      </c>
      <c r="H21" s="77">
        <f>+H13/H7-1</f>
        <v>0.8223794825466135</v>
      </c>
    </row>
    <row r="22" ht="11.25">
      <c r="D22" s="70"/>
    </row>
    <row r="24" ht="11.25">
      <c r="A24" s="66" t="s">
        <v>105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4" sqref="C4"/>
    </sheetView>
  </sheetViews>
  <sheetFormatPr defaultColWidth="9.00390625" defaultRowHeight="12.75"/>
  <cols>
    <col min="1" max="16384" width="9.00390625" style="66" customWidth="1"/>
  </cols>
  <sheetData>
    <row r="1" ht="11.25">
      <c r="A1" s="67" t="s">
        <v>79</v>
      </c>
    </row>
    <row r="2" spans="2:4" ht="11.25">
      <c r="B2" s="66" t="s">
        <v>71</v>
      </c>
      <c r="C2" s="66" t="s">
        <v>81</v>
      </c>
      <c r="D2" s="66" t="s">
        <v>82</v>
      </c>
    </row>
    <row r="3" spans="1:4" ht="11.25">
      <c r="A3" s="66">
        <v>1990</v>
      </c>
      <c r="B3" s="66" t="e">
        <v>#N/A</v>
      </c>
      <c r="C3" s="66" t="e">
        <v>#N/A</v>
      </c>
      <c r="D3" s="66" t="e">
        <v>#N/A</v>
      </c>
    </row>
    <row r="4" spans="1:4" ht="11.25">
      <c r="A4" s="66">
        <v>1991</v>
      </c>
      <c r="B4" s="66" t="e">
        <v>#N/A</v>
      </c>
      <c r="C4" s="66" t="e">
        <v>#N/A</v>
      </c>
      <c r="D4" s="66" t="e">
        <v>#N/A</v>
      </c>
    </row>
    <row r="5" spans="1:4" ht="11.25">
      <c r="A5" s="66">
        <v>1992</v>
      </c>
      <c r="B5" s="66">
        <v>34.348</v>
      </c>
      <c r="D5" s="66" t="e">
        <v>#N/A</v>
      </c>
    </row>
    <row r="6" spans="1:4" ht="11.25">
      <c r="A6" s="66">
        <v>1993</v>
      </c>
      <c r="B6" s="66">
        <v>35.458</v>
      </c>
      <c r="C6" s="66">
        <v>29.716</v>
      </c>
      <c r="D6" s="66">
        <v>2.322</v>
      </c>
    </row>
    <row r="7" spans="1:4" ht="11.25">
      <c r="A7" s="66">
        <v>1994</v>
      </c>
      <c r="B7" s="66">
        <v>35.852000000000004</v>
      </c>
      <c r="C7" s="66">
        <v>30.226</v>
      </c>
      <c r="D7" s="66">
        <v>2.212</v>
      </c>
    </row>
    <row r="8" spans="1:4" ht="11.25">
      <c r="A8" s="66">
        <v>1995</v>
      </c>
      <c r="B8" s="66">
        <v>37.471000000000004</v>
      </c>
      <c r="C8" s="66">
        <v>31.477</v>
      </c>
      <c r="D8" s="66">
        <v>2.18</v>
      </c>
    </row>
    <row r="9" spans="1:4" ht="11.25">
      <c r="A9" s="66">
        <v>1996</v>
      </c>
      <c r="B9" s="66">
        <v>41.172</v>
      </c>
      <c r="C9" s="66">
        <v>35.216</v>
      </c>
      <c r="D9" s="66">
        <v>2.249</v>
      </c>
    </row>
    <row r="10" spans="1:4" ht="11.25">
      <c r="A10" s="66">
        <v>1997</v>
      </c>
      <c r="B10" s="66">
        <v>41.266000000000005</v>
      </c>
      <c r="C10" s="66">
        <v>35.232</v>
      </c>
      <c r="D10" s="66">
        <v>2.066</v>
      </c>
    </row>
    <row r="11" spans="1:4" ht="11.25">
      <c r="A11" s="66">
        <v>1998</v>
      </c>
      <c r="B11" s="66">
        <v>40.911</v>
      </c>
      <c r="C11" s="66">
        <v>34.941</v>
      </c>
      <c r="D11" s="66">
        <v>1.96</v>
      </c>
    </row>
    <row r="12" spans="1:4" ht="11.25">
      <c r="A12" s="66">
        <v>1999</v>
      </c>
      <c r="B12" s="66">
        <v>41.827999999999996</v>
      </c>
      <c r="C12" s="66">
        <v>36.358</v>
      </c>
      <c r="D12" s="66">
        <v>1.89</v>
      </c>
    </row>
    <row r="14" ht="11.25">
      <c r="A14" s="66" t="s">
        <v>80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H27" sqref="H27"/>
    </sheetView>
  </sheetViews>
  <sheetFormatPr defaultColWidth="9.00390625" defaultRowHeight="12.75"/>
  <cols>
    <col min="1" max="15" width="8.875" style="3" customWidth="1"/>
    <col min="16" max="16384" width="9.25390625" style="3" customWidth="1"/>
  </cols>
  <sheetData>
    <row r="1" spans="1:15" ht="11.25">
      <c r="A1" s="4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</row>
    <row r="6" spans="1:15" ht="11.25">
      <c r="A6" s="49">
        <v>1990</v>
      </c>
      <c r="B6" s="31" t="e">
        <f>+manip_rail!B6+manip_buses!B6+manip_passenger_cars!B6</f>
        <v>#N/A</v>
      </c>
      <c r="C6" s="31" t="e">
        <f>+manip_rail!C6+manip_buses!C6+manip_passenger_cars!C6</f>
        <v>#N/A</v>
      </c>
      <c r="D6" s="31" t="e">
        <f>+manip_rail!D6+manip_buses!D6+manip_passenger_cars!D6</f>
        <v>#N/A</v>
      </c>
      <c r="E6" s="31" t="e">
        <f>+manip_rail!E6+manip_buses!E6+manip_passenger_cars!E6</f>
        <v>#N/A</v>
      </c>
      <c r="F6" s="31" t="e">
        <f>+manip_rail!F6+manip_buses!F6+manip_passenger_cars!F6</f>
        <v>#N/A</v>
      </c>
      <c r="G6" s="31" t="e">
        <f>+manip_rail!G6+manip_buses!G6+manip_passenger_cars!G6</f>
        <v>#N/A</v>
      </c>
      <c r="H6" s="31" t="e">
        <f>+manip_rail!H6+manip_buses!H6+manip_passenger_cars!H6</f>
        <v>#N/A</v>
      </c>
      <c r="I6" s="31" t="e">
        <f>+manip_rail!I6+manip_buses!I6+manip_passenger_cars!I6</f>
        <v>#N/A</v>
      </c>
      <c r="J6" s="31" t="e">
        <f>+manip_rail!J6+manip_buses!J6+manip_passenger_cars!J6</f>
        <v>#N/A</v>
      </c>
      <c r="K6" s="31" t="e">
        <f>+manip_rail!K6+manip_buses!K6+manip_passenger_cars!K6</f>
        <v>#N/A</v>
      </c>
      <c r="L6" s="31" t="e">
        <f>+manip_rail!L6+manip_buses!L6+manip_passenger_cars!L6</f>
        <v>#N/A</v>
      </c>
      <c r="M6" s="31" t="e">
        <f>+manip_rail!M6+manip_buses!M6+manip_passenger_cars!M6</f>
        <v>#N/A</v>
      </c>
      <c r="N6" s="31" t="e">
        <f>+manip_rail!N6+manip_buses!N6+manip_passenger_cars!N6</f>
        <v>#N/A</v>
      </c>
      <c r="O6" s="31">
        <f>+manip_rail!O6+manip_buses!O6+manip_passenger_cars!O6</f>
        <v>124973</v>
      </c>
    </row>
    <row r="7" spans="1:15" ht="11.25">
      <c r="A7" s="49">
        <v>1991</v>
      </c>
      <c r="B7" s="31" t="e">
        <f>+manip_rail!B7+manip_buses!B7+manip_passenger_cars!B7</f>
        <v>#N/A</v>
      </c>
      <c r="C7" s="31" t="e">
        <f>+manip_rail!C7+manip_buses!C7+manip_passenger_cars!C7</f>
        <v>#N/A</v>
      </c>
      <c r="D7" s="31" t="e">
        <f>+manip_rail!D7+manip_buses!D7+manip_passenger_cars!D7</f>
        <v>#N/A</v>
      </c>
      <c r="E7" s="31" t="e">
        <f>+manip_rail!E7+manip_buses!E7+manip_passenger_cars!E7</f>
        <v>#N/A</v>
      </c>
      <c r="F7" s="31" t="e">
        <f>+manip_rail!F7+manip_buses!F7+manip_passenger_cars!F7</f>
        <v>#N/A</v>
      </c>
      <c r="G7" s="31" t="e">
        <f>+manip_rail!G7+manip_buses!G7+manip_passenger_cars!G7</f>
        <v>#N/A</v>
      </c>
      <c r="H7" s="31" t="e">
        <f>+manip_rail!H7+manip_buses!H7+manip_passenger_cars!H7</f>
        <v>#N/A</v>
      </c>
      <c r="I7" s="31" t="e">
        <f>+manip_rail!I7+manip_buses!I7+manip_passenger_cars!I7</f>
        <v>#N/A</v>
      </c>
      <c r="J7" s="31" t="e">
        <f>+manip_rail!J7+manip_buses!J7+manip_passenger_cars!J7</f>
        <v>#N/A</v>
      </c>
      <c r="K7" s="31" t="e">
        <f>+manip_rail!K7+manip_buses!K7+manip_passenger_cars!K7</f>
        <v>#N/A</v>
      </c>
      <c r="L7" s="31" t="e">
        <f>+manip_rail!L7+manip_buses!L7+manip_passenger_cars!L7</f>
        <v>#N/A</v>
      </c>
      <c r="M7" s="31" t="e">
        <f>+manip_rail!M7+manip_buses!M7+manip_passenger_cars!M7</f>
        <v>#N/A</v>
      </c>
      <c r="N7" s="31" t="e">
        <f>+manip_rail!N7+manip_buses!N7+manip_passenger_cars!N7</f>
        <v>#N/A</v>
      </c>
      <c r="O7" s="31" t="e">
        <f>+manip_rail!O7+manip_buses!O7+manip_passenger_cars!O7</f>
        <v>#N/A</v>
      </c>
    </row>
    <row r="8" spans="1:15" ht="11.25">
      <c r="A8" s="49">
        <v>1992</v>
      </c>
      <c r="B8" s="31" t="e">
        <f>+manip_rail!B8+manip_buses!B8+manip_passenger_cars!B8</f>
        <v>#N/A</v>
      </c>
      <c r="C8" s="31" t="e">
        <f>+manip_rail!C8+manip_buses!C8+manip_passenger_cars!C8</f>
        <v>#N/A</v>
      </c>
      <c r="D8" s="31" t="e">
        <f>+manip_rail!D8+manip_buses!D8+manip_passenger_cars!D8</f>
        <v>#N/A</v>
      </c>
      <c r="E8" s="31" t="e">
        <f>+manip_rail!E8+manip_buses!E8+manip_passenger_cars!E8</f>
        <v>#N/A</v>
      </c>
      <c r="F8" s="31" t="e">
        <f>+manip_rail!F8+manip_buses!F8+manip_passenger_cars!F8</f>
        <v>#N/A</v>
      </c>
      <c r="G8" s="31" t="e">
        <f>+manip_rail!G8+manip_buses!G8+manip_passenger_cars!G8</f>
        <v>#N/A</v>
      </c>
      <c r="H8" s="31" t="e">
        <f>+manip_rail!H8+manip_buses!H8+manip_passenger_cars!H8</f>
        <v>#N/A</v>
      </c>
      <c r="I8" s="31" t="e">
        <f>+manip_rail!I8+manip_buses!I8+manip_passenger_cars!I8</f>
        <v>#N/A</v>
      </c>
      <c r="J8" s="31" t="e">
        <f>+manip_rail!J8+manip_buses!J8+manip_passenger_cars!J8</f>
        <v>#N/A</v>
      </c>
      <c r="K8" s="31" t="e">
        <f>+manip_rail!K8+manip_buses!K8+manip_passenger_cars!K8</f>
        <v>#N/A</v>
      </c>
      <c r="L8" s="31" t="e">
        <f>+manip_rail!L8+manip_buses!L8+manip_passenger_cars!L8</f>
        <v>#N/A</v>
      </c>
      <c r="M8" s="31" t="e">
        <f>+manip_rail!M8+manip_buses!M8+manip_passenger_cars!M8</f>
        <v>#N/A</v>
      </c>
      <c r="N8" s="31" t="e">
        <f>+manip_rail!N8+manip_buses!N8+manip_passenger_cars!N8</f>
        <v>#N/A</v>
      </c>
      <c r="O8" s="31">
        <f>+manip_rail!O8+manip_buses!O8+manip_passenger_cars!O8</f>
        <v>131506</v>
      </c>
    </row>
    <row r="9" spans="1:15" ht="11.25">
      <c r="A9" s="49">
        <v>1993</v>
      </c>
      <c r="B9" s="31" t="e">
        <f>+manip_rail!B9+manip_buses!B9+manip_passenger_cars!B9</f>
        <v>#N/A</v>
      </c>
      <c r="C9" s="31" t="e">
        <f>+manip_rail!C9+manip_buses!C9+manip_passenger_cars!C9</f>
        <v>#N/A</v>
      </c>
      <c r="D9" s="31" t="e">
        <f>+manip_rail!D9+manip_buses!D9+manip_passenger_cars!D9</f>
        <v>#N/A</v>
      </c>
      <c r="E9" s="31">
        <f>+manip_rail!E9+manip_buses!E9+manip_passenger_cars!E9</f>
        <v>71165</v>
      </c>
      <c r="F9" s="31">
        <f>+manip_rail!F9+manip_buses!F9+manip_passenger_cars!F9</f>
        <v>3046</v>
      </c>
      <c r="G9" s="31" t="e">
        <f>+manip_rail!G9+manip_buses!G9+manip_passenger_cars!G9</f>
        <v>#N/A</v>
      </c>
      <c r="H9" s="31">
        <f>+manip_rail!H9+manip_buses!H9+manip_passenger_cars!H9</f>
        <v>4787</v>
      </c>
      <c r="I9" s="31" t="e">
        <f>+manip_rail!I9+manip_buses!I9+manip_passenger_cars!I9</f>
        <v>#N/A</v>
      </c>
      <c r="J9" s="31" t="e">
        <f>+manip_rail!J9+manip_buses!J9+manip_passenger_cars!J9</f>
        <v>#N/A</v>
      </c>
      <c r="K9" s="31" t="e">
        <f>+manip_rail!K9+manip_buses!K9+manip_passenger_cars!K9</f>
        <v>#N/A</v>
      </c>
      <c r="L9" s="31" t="e">
        <f>+manip_rail!L9+manip_buses!L9+manip_passenger_cars!L9</f>
        <v>#N/A</v>
      </c>
      <c r="M9" s="31" t="e">
        <f>+manip_rail!M9+manip_buses!M9+manip_passenger_cars!M9</f>
        <v>#N/A</v>
      </c>
      <c r="N9" s="31" t="e">
        <f>+manip_rail!N9+manip_buses!N9+manip_passenger_cars!N9</f>
        <v>#N/A</v>
      </c>
      <c r="O9" s="31">
        <f>+manip_rail!O9+manip_buses!O9+manip_passenger_cars!O9</f>
        <v>135909</v>
      </c>
    </row>
    <row r="10" spans="1:15" ht="11.25">
      <c r="A10" s="49">
        <v>1994</v>
      </c>
      <c r="B10" s="31" t="e">
        <f>+manip_rail!B10+manip_buses!B10+manip_passenger_cars!B10</f>
        <v>#N/A</v>
      </c>
      <c r="C10" s="31" t="e">
        <f>+manip_rail!C10+manip_buses!C10+manip_passenger_cars!C10</f>
        <v>#N/A</v>
      </c>
      <c r="D10" s="31" t="e">
        <f>+manip_rail!D10+manip_buses!D10+manip_passenger_cars!D10</f>
        <v>#N/A</v>
      </c>
      <c r="E10" s="31">
        <f>+manip_rail!E10+manip_buses!E10+manip_passenger_cars!E10</f>
        <v>72550</v>
      </c>
      <c r="F10" s="31">
        <f>+manip_rail!F10+manip_buses!F10+manip_passenger_cars!F10</f>
        <v>2672</v>
      </c>
      <c r="G10" s="31" t="e">
        <f>+manip_rail!G10+manip_buses!G10+manip_passenger_cars!G10</f>
        <v>#N/A</v>
      </c>
      <c r="H10" s="31">
        <f>+manip_rail!H10+manip_buses!H10+manip_passenger_cars!H10</f>
        <v>4261</v>
      </c>
      <c r="I10" s="31" t="e">
        <f>+manip_rail!I10+manip_buses!I10+manip_passenger_cars!I10</f>
        <v>#N/A</v>
      </c>
      <c r="J10" s="31" t="e">
        <f>+manip_rail!J10+manip_buses!J10+manip_passenger_cars!J10</f>
        <v>#N/A</v>
      </c>
      <c r="K10" s="31" t="e">
        <f>+manip_rail!K10+manip_buses!K10+manip_passenger_cars!K10</f>
        <v>#N/A</v>
      </c>
      <c r="L10" s="31" t="e">
        <f>+manip_rail!L10+manip_buses!L10+manip_passenger_cars!L10</f>
        <v>#N/A</v>
      </c>
      <c r="M10" s="31" t="e">
        <f>+manip_rail!M10+manip_buses!M10+manip_passenger_cars!M10</f>
        <v>#N/A</v>
      </c>
      <c r="N10" s="31" t="e">
        <f>+manip_rail!N10+manip_buses!N10+manip_passenger_cars!N10</f>
        <v>#N/A</v>
      </c>
      <c r="O10" s="31">
        <f>+manip_rail!O10+manip_buses!O10+manip_passenger_cars!O10</f>
        <v>131241</v>
      </c>
    </row>
    <row r="11" spans="1:15" ht="11.25">
      <c r="A11" s="49">
        <v>1995</v>
      </c>
      <c r="B11" s="31" t="e">
        <f>+manip_rail!B11+manip_buses!B11+manip_passenger_cars!B11</f>
        <v>#N/A</v>
      </c>
      <c r="C11" s="31" t="e">
        <f>+manip_rail!C11+manip_buses!C11+manip_passenger_cars!C11</f>
        <v>#N/A</v>
      </c>
      <c r="D11" s="31" t="e">
        <f>+manip_rail!D11+manip_buses!D11+manip_passenger_cars!D11</f>
        <v>#N/A</v>
      </c>
      <c r="E11" s="31">
        <f>+manip_rail!E11+manip_buses!E11+manip_passenger_cars!E11</f>
        <v>74286</v>
      </c>
      <c r="F11" s="31">
        <f>+manip_rail!F11+manip_buses!F11+manip_passenger_cars!F11</f>
        <v>2300</v>
      </c>
      <c r="G11" s="31" t="e">
        <f>+manip_rail!G11+manip_buses!G11+manip_passenger_cars!G11</f>
        <v>#N/A</v>
      </c>
      <c r="H11" s="31" t="e">
        <f>+manip_rail!H11+manip_buses!H11+manip_passenger_cars!H11</f>
        <v>#N/A</v>
      </c>
      <c r="I11" s="31" t="e">
        <f>+manip_rail!I11+manip_buses!I11+manip_passenger_cars!I11</f>
        <v>#N/A</v>
      </c>
      <c r="J11" s="31" t="e">
        <f>+manip_rail!J11+manip_buses!J11+manip_passenger_cars!J11</f>
        <v>#N/A</v>
      </c>
      <c r="K11" s="31" t="e">
        <f>+manip_rail!K11+manip_buses!K11+manip_passenger_cars!K11</f>
        <v>#N/A</v>
      </c>
      <c r="L11" s="31" t="e">
        <f>+manip_rail!L11+manip_buses!L11+manip_passenger_cars!L11</f>
        <v>#N/A</v>
      </c>
      <c r="M11" s="31" t="e">
        <f>+manip_rail!M11+manip_buses!M11+manip_passenger_cars!M11</f>
        <v>#N/A</v>
      </c>
      <c r="N11" s="31" t="e">
        <f>+manip_rail!N11+manip_buses!N11+manip_passenger_cars!N11</f>
        <v>#N/A</v>
      </c>
      <c r="O11" s="31" t="e">
        <f>+manip_rail!O11+manip_buses!O11+manip_passenger_cars!O11</f>
        <v>#N/A</v>
      </c>
    </row>
    <row r="12" spans="1:15" ht="11.25">
      <c r="A12" s="49">
        <v>1996</v>
      </c>
      <c r="B12" s="31" t="e">
        <f>+manip_rail!B12+manip_buses!B12+manip_passenger_cars!B12</f>
        <v>#N/A</v>
      </c>
      <c r="C12" s="31" t="e">
        <f>+manip_rail!C12+manip_buses!C12+manip_passenger_cars!C12</f>
        <v>#N/A</v>
      </c>
      <c r="D12" s="31" t="e">
        <f>+manip_rail!D12+manip_buses!D12+manip_passenger_cars!D12</f>
        <v>#N/A</v>
      </c>
      <c r="E12" s="31">
        <f>+manip_rail!E12+manip_buses!E12+manip_passenger_cars!E12</f>
        <v>82613</v>
      </c>
      <c r="F12" s="31">
        <f>+manip_rail!F12+manip_buses!F12+manip_passenger_cars!F12</f>
        <v>2223</v>
      </c>
      <c r="G12" s="31">
        <f>+manip_rail!G12+manip_buses!G12+manip_passenger_cars!G12</f>
        <v>72638</v>
      </c>
      <c r="H12" s="31" t="e">
        <f>+manip_rail!H12+manip_buses!H12+manip_passenger_cars!H12</f>
        <v>#N/A</v>
      </c>
      <c r="I12" s="31" t="e">
        <f>+manip_rail!I12+manip_buses!I12+manip_passenger_cars!I12</f>
        <v>#N/A</v>
      </c>
      <c r="J12" s="31" t="e">
        <f>+manip_rail!J12+manip_buses!J12+manip_passenger_cars!J12</f>
        <v>#N/A</v>
      </c>
      <c r="K12" s="31" t="e">
        <f>+manip_rail!K12+manip_buses!K12+manip_passenger_cars!K12</f>
        <v>#N/A</v>
      </c>
      <c r="L12" s="31" t="e">
        <f>+manip_rail!L12+manip_buses!L12+manip_passenger_cars!L12</f>
        <v>#N/A</v>
      </c>
      <c r="M12" s="31" t="e">
        <f>+manip_rail!M12+manip_buses!M12+manip_passenger_cars!M12</f>
        <v>#N/A</v>
      </c>
      <c r="N12" s="31" t="e">
        <f>+manip_rail!N12+manip_buses!N12+manip_passenger_cars!N12</f>
        <v>#N/A</v>
      </c>
      <c r="O12" s="31" t="e">
        <f>+manip_rail!O12+manip_buses!O12+manip_passenger_cars!O12</f>
        <v>#N/A</v>
      </c>
    </row>
    <row r="13" spans="1:15" ht="11.25">
      <c r="A13" s="49">
        <v>1997</v>
      </c>
      <c r="B13" s="31" t="e">
        <f>+manip_rail!B13+manip_buses!B13+manip_passenger_cars!B13</f>
        <v>#N/A</v>
      </c>
      <c r="C13" s="31" t="e">
        <f>+manip_rail!C13+manip_buses!C13+manip_passenger_cars!C13</f>
        <v>#N/A</v>
      </c>
      <c r="D13" s="31" t="e">
        <f>+manip_rail!D13+manip_buses!D13+manip_passenger_cars!D13</f>
        <v>#N/A</v>
      </c>
      <c r="E13" s="31">
        <f>+manip_rail!E13+manip_buses!E13+manip_passenger_cars!E13</f>
        <v>82332</v>
      </c>
      <c r="F13" s="31">
        <f>+manip_rail!F13+manip_buses!F13+manip_passenger_cars!F13</f>
        <v>2316</v>
      </c>
      <c r="G13" s="31">
        <f>+manip_rail!G13+manip_buses!G13+manip_passenger_cars!G13</f>
        <v>72871</v>
      </c>
      <c r="H13" s="31" t="e">
        <f>+manip_rail!H13+manip_buses!H13+manip_passenger_cars!H13</f>
        <v>#N/A</v>
      </c>
      <c r="I13" s="31" t="e">
        <f>+manip_rail!I13+manip_buses!I13+manip_passenger_cars!I13</f>
        <v>#N/A</v>
      </c>
      <c r="J13" s="31" t="e">
        <f>+manip_rail!J13+manip_buses!J13+manip_passenger_cars!J13</f>
        <v>#N/A</v>
      </c>
      <c r="K13" s="31" t="e">
        <f>+manip_rail!K13+manip_buses!K13+manip_passenger_cars!K13</f>
        <v>#N/A</v>
      </c>
      <c r="L13" s="31" t="e">
        <f>+manip_rail!L13+manip_buses!L13+manip_passenger_cars!L13</f>
        <v>#N/A</v>
      </c>
      <c r="M13" s="31" t="e">
        <f>+manip_rail!M13+manip_buses!M13+manip_passenger_cars!M13</f>
        <v>#N/A</v>
      </c>
      <c r="N13" s="31" t="e">
        <f>+manip_rail!N13+manip_buses!N13+manip_passenger_cars!N13</f>
        <v>#N/A</v>
      </c>
      <c r="O13" s="31" t="e">
        <f>+manip_rail!O13+manip_buses!O13+manip_passenger_cars!O13</f>
        <v>#N/A</v>
      </c>
    </row>
    <row r="14" spans="1:15" ht="11.25">
      <c r="A14" s="49">
        <v>1998</v>
      </c>
      <c r="B14" s="31" t="e">
        <f>+manip_rail!B14+manip_buses!B14+manip_passenger_cars!B14</f>
        <v>#N/A</v>
      </c>
      <c r="C14" s="31" t="e">
        <f>+manip_rail!C14+manip_buses!C14+manip_passenger_cars!C14</f>
        <v>#N/A</v>
      </c>
      <c r="D14" s="31" t="e">
        <f>+manip_rail!D14+manip_buses!D14+manip_passenger_cars!D14</f>
        <v>#N/A</v>
      </c>
      <c r="E14" s="31">
        <f>+manip_rail!E14+manip_buses!E14+manip_passenger_cars!E14</f>
        <v>83191</v>
      </c>
      <c r="F14" s="31" t="e">
        <f>+manip_rail!F14+manip_buses!F14+manip_passenger_cars!F14</f>
        <v>#N/A</v>
      </c>
      <c r="G14" s="31">
        <f>+manip_rail!G14+manip_buses!G14+manip_passenger_cars!G14</f>
        <v>72761</v>
      </c>
      <c r="H14" s="31" t="e">
        <f>+manip_rail!H14+manip_buses!H14+manip_passenger_cars!H14</f>
        <v>#N/A</v>
      </c>
      <c r="I14" s="31" t="e">
        <f>+manip_rail!I14+manip_buses!I14+manip_passenger_cars!I14</f>
        <v>#N/A</v>
      </c>
      <c r="J14" s="31" t="e">
        <f>+manip_rail!J14+manip_buses!J14+manip_passenger_cars!J14</f>
        <v>#N/A</v>
      </c>
      <c r="K14" s="31" t="e">
        <f>+manip_rail!K14+manip_buses!K14+manip_passenger_cars!K14</f>
        <v>#N/A</v>
      </c>
      <c r="L14" s="31" t="e">
        <f>+manip_rail!L14+manip_buses!L14+manip_passenger_cars!L14</f>
        <v>#N/A</v>
      </c>
      <c r="M14" s="31" t="e">
        <f>+manip_rail!M14+manip_buses!M14+manip_passenger_cars!M14</f>
        <v>#N/A</v>
      </c>
      <c r="N14" s="31" t="e">
        <f>+manip_rail!N14+manip_buses!N14+manip_passenger_cars!N14</f>
        <v>#N/A</v>
      </c>
      <c r="O14" s="31" t="e">
        <f>+manip_rail!O14+manip_buses!O14+manip_passenger_cars!O14</f>
        <v>#N/A</v>
      </c>
    </row>
    <row r="15" spans="1:15" ht="11.25">
      <c r="A15" s="49">
        <v>1999</v>
      </c>
      <c r="B15" s="31" t="e">
        <f>+manip_rail!B15+manip_buses!B15+manip_passenger_cars!B15</f>
        <v>#N/A</v>
      </c>
      <c r="C15" s="31" t="e">
        <f>+manip_rail!C15+manip_buses!C15+manip_passenger_cars!C15</f>
        <v>#N/A</v>
      </c>
      <c r="D15" s="31" t="e">
        <f>+manip_rail!D15+manip_buses!D15+manip_passenger_cars!D15</f>
        <v>#N/A</v>
      </c>
      <c r="E15" s="31">
        <f>+manip_rail!E15+manip_buses!E15+manip_passenger_cars!E15</f>
        <v>84651</v>
      </c>
      <c r="F15" s="31" t="e">
        <f>+manip_rail!F15+manip_buses!F15+manip_passenger_cars!F15</f>
        <v>#N/A</v>
      </c>
      <c r="G15" s="31">
        <f>+manip_rail!G15+manip_buses!G15+manip_passenger_cars!G15</f>
        <v>73243</v>
      </c>
      <c r="H15" s="31" t="e">
        <f>+manip_rail!H15+manip_buses!H15+manip_passenger_cars!H15</f>
        <v>#N/A</v>
      </c>
      <c r="I15" s="31" t="e">
        <f>+manip_rail!I15+manip_buses!I15+manip_passenger_cars!I15</f>
        <v>#N/A</v>
      </c>
      <c r="J15" s="31" t="e">
        <f>+manip_rail!J15+manip_buses!J15+manip_passenger_cars!J15</f>
        <v>#N/A</v>
      </c>
      <c r="K15" s="31" t="e">
        <f>+manip_rail!K15+manip_buses!K15+manip_passenger_cars!K15</f>
        <v>#N/A</v>
      </c>
      <c r="L15" s="31" t="e">
        <f>+manip_rail!L15+manip_buses!L15+manip_passenger_cars!L15</f>
        <v>#N/A</v>
      </c>
      <c r="M15" s="31" t="e">
        <f>+manip_rail!M15+manip_buses!M15+manip_passenger_cars!M15</f>
        <v>#N/A</v>
      </c>
      <c r="N15" s="31" t="e">
        <f>+manip_rail!N15+manip_buses!N15+manip_passenger_cars!N15</f>
        <v>#N/A</v>
      </c>
      <c r="O15" s="31" t="e">
        <f>+manip_rail!O15+manip_buses!O15+manip_passenger_cars!O15</f>
        <v>#N/A</v>
      </c>
    </row>
    <row r="16" spans="1:15" ht="11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1.25">
      <c r="A17" s="5" t="s">
        <v>33</v>
      </c>
      <c r="B17" s="5" t="s">
        <v>37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6"/>
    </row>
    <row r="18" spans="1:15" ht="11.25">
      <c r="A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6"/>
    </row>
    <row r="19" ht="11.25">
      <c r="A19" s="15" t="s">
        <v>47</v>
      </c>
    </row>
    <row r="20" ht="11.25">
      <c r="A20" s="1" t="s">
        <v>29</v>
      </c>
    </row>
    <row r="21" spans="1:15" ht="11.25">
      <c r="A21" s="49"/>
      <c r="B21" s="50" t="s">
        <v>32</v>
      </c>
      <c r="C21" s="50" t="s">
        <v>13</v>
      </c>
      <c r="D21" s="50" t="s">
        <v>23</v>
      </c>
      <c r="E21" s="50" t="s">
        <v>20</v>
      </c>
      <c r="F21" s="50" t="s">
        <v>14</v>
      </c>
      <c r="G21" s="50" t="s">
        <v>0</v>
      </c>
      <c r="H21" s="50" t="s">
        <v>15</v>
      </c>
      <c r="I21" s="50" t="s">
        <v>16</v>
      </c>
      <c r="J21" s="50" t="s">
        <v>24</v>
      </c>
      <c r="K21" s="50" t="s">
        <v>17</v>
      </c>
      <c r="L21" s="50" t="s">
        <v>18</v>
      </c>
      <c r="M21" s="50" t="s">
        <v>21</v>
      </c>
      <c r="N21" s="50" t="s">
        <v>19</v>
      </c>
      <c r="O21" s="51" t="s">
        <v>25</v>
      </c>
    </row>
    <row r="22" spans="1:15" ht="11.25">
      <c r="A22" s="49">
        <v>1990</v>
      </c>
      <c r="B22" s="42" t="e">
        <f>+manip_passenger_cars!B6/B6</f>
        <v>#N/A</v>
      </c>
      <c r="C22" s="42" t="e">
        <f>+manip_passenger_cars!C6/C6</f>
        <v>#N/A</v>
      </c>
      <c r="D22" s="42" t="e">
        <f>+manip_passenger_cars!D6/D6</f>
        <v>#N/A</v>
      </c>
      <c r="E22" s="42" t="e">
        <f>+manip_passenger_cars!E6/E6</f>
        <v>#N/A</v>
      </c>
      <c r="F22" s="42" t="e">
        <f>+manip_passenger_cars!F6/F6</f>
        <v>#N/A</v>
      </c>
      <c r="G22" s="42" t="e">
        <f>+manip_passenger_cars!G6/G6</f>
        <v>#N/A</v>
      </c>
      <c r="H22" s="42" t="e">
        <f>+manip_passenger_cars!H6/H6</f>
        <v>#N/A</v>
      </c>
      <c r="I22" s="42" t="e">
        <f>+manip_passenger_cars!I6/I6</f>
        <v>#N/A</v>
      </c>
      <c r="J22" s="42" t="e">
        <f>+manip_passenger_cars!J6/J6</f>
        <v>#N/A</v>
      </c>
      <c r="K22" s="42" t="e">
        <f>+manip_passenger_cars!K6/K6</f>
        <v>#N/A</v>
      </c>
      <c r="L22" s="42" t="e">
        <f>+manip_passenger_cars!L6/L6</f>
        <v>#N/A</v>
      </c>
      <c r="M22" s="42" t="e">
        <f>+manip_passenger_cars!M6/M6</f>
        <v>#N/A</v>
      </c>
      <c r="N22" s="42" t="e">
        <f>+manip_passenger_cars!N6/N6</f>
        <v>#N/A</v>
      </c>
      <c r="O22" s="42">
        <f>+manip_passenger_cars!O6/O6</f>
        <v>0.2746593264145055</v>
      </c>
    </row>
    <row r="23" spans="1:15" ht="11.25">
      <c r="A23" s="49">
        <v>1991</v>
      </c>
      <c r="B23" s="42" t="e">
        <f>+manip_passenger_cars!B7/B7</f>
        <v>#N/A</v>
      </c>
      <c r="C23" s="42" t="e">
        <f>+manip_passenger_cars!C7/C7</f>
        <v>#N/A</v>
      </c>
      <c r="D23" s="42" t="e">
        <f>+manip_passenger_cars!D7/D7</f>
        <v>#N/A</v>
      </c>
      <c r="E23" s="42" t="e">
        <f>+manip_passenger_cars!E7/E7</f>
        <v>#N/A</v>
      </c>
      <c r="F23" s="42" t="e">
        <f>+manip_passenger_cars!F7/F7</f>
        <v>#N/A</v>
      </c>
      <c r="G23" s="42" t="e">
        <f>+manip_passenger_cars!G7/G7</f>
        <v>#N/A</v>
      </c>
      <c r="H23" s="42" t="e">
        <f>+manip_passenger_cars!H7/H7</f>
        <v>#N/A</v>
      </c>
      <c r="I23" s="42" t="e">
        <f>+manip_passenger_cars!I7/I7</f>
        <v>#N/A</v>
      </c>
      <c r="J23" s="42" t="e">
        <f>+manip_passenger_cars!J7/J7</f>
        <v>#N/A</v>
      </c>
      <c r="K23" s="42" t="e">
        <f>+manip_passenger_cars!K7/K7</f>
        <v>#N/A</v>
      </c>
      <c r="L23" s="42" t="e">
        <f>+manip_passenger_cars!L7/L7</f>
        <v>#N/A</v>
      </c>
      <c r="M23" s="42" t="e">
        <f>+manip_passenger_cars!M7/M7</f>
        <v>#N/A</v>
      </c>
      <c r="N23" s="42" t="e">
        <f>+manip_passenger_cars!N7/N7</f>
        <v>#N/A</v>
      </c>
      <c r="O23" s="42" t="e">
        <f>+manip_passenger_cars!O7/O7</f>
        <v>#N/A</v>
      </c>
    </row>
    <row r="24" spans="1:15" ht="11.25">
      <c r="A24" s="49">
        <v>1992</v>
      </c>
      <c r="B24" s="42" t="e">
        <f>+manip_passenger_cars!B8/B8</f>
        <v>#N/A</v>
      </c>
      <c r="C24" s="42" t="e">
        <f>+manip_passenger_cars!C8/C8</f>
        <v>#N/A</v>
      </c>
      <c r="D24" s="42" t="e">
        <f>+manip_passenger_cars!D8/D8</f>
        <v>#N/A</v>
      </c>
      <c r="E24" s="42" t="e">
        <f>+manip_passenger_cars!E8/E8</f>
        <v>#N/A</v>
      </c>
      <c r="F24" s="42" t="e">
        <f>+manip_passenger_cars!F8/F8</f>
        <v>#N/A</v>
      </c>
      <c r="G24" s="42" t="e">
        <f>+manip_passenger_cars!G8/G8</f>
        <v>#N/A</v>
      </c>
      <c r="H24" s="42" t="e">
        <f>+manip_passenger_cars!H8/H8</f>
        <v>#N/A</v>
      </c>
      <c r="I24" s="42" t="e">
        <f>+manip_passenger_cars!I8/I8</f>
        <v>#N/A</v>
      </c>
      <c r="J24" s="42" t="e">
        <f>+manip_passenger_cars!J8/J8</f>
        <v>#N/A</v>
      </c>
      <c r="K24" s="42" t="e">
        <f>+manip_passenger_cars!K8/K8</f>
        <v>#N/A</v>
      </c>
      <c r="L24" s="42" t="e">
        <f>+manip_passenger_cars!L8/L8</f>
        <v>#N/A</v>
      </c>
      <c r="M24" s="42" t="e">
        <f>+manip_passenger_cars!M8/M8</f>
        <v>#N/A</v>
      </c>
      <c r="N24" s="42" t="e">
        <f>+manip_passenger_cars!N8/N8</f>
        <v>#N/A</v>
      </c>
      <c r="O24" s="42">
        <f>+manip_passenger_cars!O8/O8</f>
        <v>0.2805119158061229</v>
      </c>
    </row>
    <row r="25" spans="1:15" ht="11.25">
      <c r="A25" s="49">
        <v>1993</v>
      </c>
      <c r="B25" s="42" t="e">
        <f>+manip_passenger_cars!B9/B9</f>
        <v>#N/A</v>
      </c>
      <c r="C25" s="42" t="e">
        <f>+manip_passenger_cars!C9/C9</f>
        <v>#N/A</v>
      </c>
      <c r="D25" s="42" t="e">
        <f>+manip_passenger_cars!D9/D9</f>
        <v>#N/A</v>
      </c>
      <c r="E25" s="42">
        <f>+manip_passenger_cars!E9/E9</f>
        <v>0.6885407152392328</v>
      </c>
      <c r="F25" s="42">
        <f>+manip_passenger_cars!F9/F9</f>
        <v>0.010505581089954037</v>
      </c>
      <c r="G25" s="42" t="e">
        <f>+manip_passenger_cars!G9/G9</f>
        <v>#N/A</v>
      </c>
      <c r="H25" s="42">
        <f>+manip_passenger_cars!H9/H9</f>
        <v>0.008982661374556089</v>
      </c>
      <c r="I25" s="42" t="e">
        <f>+manip_passenger_cars!I9/I9</f>
        <v>#N/A</v>
      </c>
      <c r="J25" s="42" t="e">
        <f>+manip_passenger_cars!J9/J9</f>
        <v>#N/A</v>
      </c>
      <c r="K25" s="42" t="e">
        <f>+manip_passenger_cars!K9/K9</f>
        <v>#N/A</v>
      </c>
      <c r="L25" s="42" t="e">
        <f>+manip_passenger_cars!L9/L9</f>
        <v>#N/A</v>
      </c>
      <c r="M25" s="42" t="e">
        <f>+manip_passenger_cars!M9/M9</f>
        <v>#N/A</v>
      </c>
      <c r="N25" s="42" t="e">
        <f>+manip_passenger_cars!N9/N9</f>
        <v>#N/A</v>
      </c>
      <c r="O25" s="42">
        <f>+manip_passenger_cars!O9/O9</f>
        <v>0.3079119116467636</v>
      </c>
    </row>
    <row r="26" spans="1:15" ht="11.25">
      <c r="A26" s="49">
        <v>1994</v>
      </c>
      <c r="B26" s="42" t="e">
        <f>+manip_passenger_cars!B10/B10</f>
        <v>#N/A</v>
      </c>
      <c r="C26" s="42" t="e">
        <f>+manip_passenger_cars!C10/C10</f>
        <v>#N/A</v>
      </c>
      <c r="D26" s="42" t="e">
        <f>+manip_passenger_cars!D10/D10</f>
        <v>#N/A</v>
      </c>
      <c r="E26" s="42">
        <f>+manip_passenger_cars!E10/E10</f>
        <v>0.7126119917298415</v>
      </c>
      <c r="F26" s="42">
        <f>+manip_passenger_cars!F10/F10</f>
        <v>0.04004491017964072</v>
      </c>
      <c r="G26" s="42" t="e">
        <f>+manip_passenger_cars!G10/G10</f>
        <v>#N/A</v>
      </c>
      <c r="H26" s="42">
        <f>+manip_passenger_cars!H10/H10</f>
        <v>0.0077446608777282325</v>
      </c>
      <c r="I26" s="42" t="e">
        <f>+manip_passenger_cars!I10/I10</f>
        <v>#N/A</v>
      </c>
      <c r="J26" s="42" t="e">
        <f>+manip_passenger_cars!J10/J10</f>
        <v>#N/A</v>
      </c>
      <c r="K26" s="42" t="e">
        <f>+manip_passenger_cars!K10/K10</f>
        <v>#N/A</v>
      </c>
      <c r="L26" s="42" t="e">
        <f>+manip_passenger_cars!L10/L10</f>
        <v>#N/A</v>
      </c>
      <c r="M26" s="42" t="e">
        <f>+manip_passenger_cars!M10/M10</f>
        <v>#N/A</v>
      </c>
      <c r="N26" s="42" t="e">
        <f>+manip_passenger_cars!N10/N10</f>
        <v>#N/A</v>
      </c>
      <c r="O26" s="42">
        <f>+manip_passenger_cars!O10/O10</f>
        <v>0.3484886582699004</v>
      </c>
    </row>
    <row r="27" spans="1:15" ht="11.25">
      <c r="A27" s="49">
        <v>1995</v>
      </c>
      <c r="B27" s="42" t="e">
        <f>+manip_passenger_cars!B11/B11</f>
        <v>#N/A</v>
      </c>
      <c r="C27" s="42" t="e">
        <f>+manip_passenger_cars!C11/C11</f>
        <v>#N/A</v>
      </c>
      <c r="D27" s="42" t="e">
        <f>+manip_passenger_cars!D11/D11</f>
        <v>#N/A</v>
      </c>
      <c r="E27" s="42">
        <f>+manip_passenger_cars!E11/E11</f>
        <v>0.7336510244191369</v>
      </c>
      <c r="F27" s="42">
        <f>+manip_passenger_cars!F11/F11</f>
        <v>0.06565217391304348</v>
      </c>
      <c r="G27" s="42" t="e">
        <f>+manip_passenger_cars!G11/G11</f>
        <v>#N/A</v>
      </c>
      <c r="H27" s="42" t="e">
        <f>+manip_passenger_cars!H11/H11</f>
        <v>#N/A</v>
      </c>
      <c r="I27" s="42" t="e">
        <f>+manip_passenger_cars!I11/I11</f>
        <v>#N/A</v>
      </c>
      <c r="J27" s="42" t="e">
        <f>+manip_passenger_cars!J11/J11</f>
        <v>#N/A</v>
      </c>
      <c r="K27" s="42" t="e">
        <f>+manip_passenger_cars!K11/K11</f>
        <v>#N/A</v>
      </c>
      <c r="L27" s="42" t="e">
        <f>+manip_passenger_cars!L11/L11</f>
        <v>#N/A</v>
      </c>
      <c r="M27" s="42" t="e">
        <f>+manip_passenger_cars!M11/M11</f>
        <v>#N/A</v>
      </c>
      <c r="N27" s="42" t="e">
        <f>+manip_passenger_cars!N11/N11</f>
        <v>#N/A</v>
      </c>
      <c r="O27" s="42" t="e">
        <f>+manip_passenger_cars!O11/O11</f>
        <v>#N/A</v>
      </c>
    </row>
    <row r="28" spans="1:15" ht="11.25">
      <c r="A28" s="49">
        <v>1996</v>
      </c>
      <c r="B28" s="42" t="e">
        <f>+manip_passenger_cars!B12/B12</f>
        <v>#N/A</v>
      </c>
      <c r="C28" s="42" t="e">
        <f>+manip_passenger_cars!C12/C12</f>
        <v>#N/A</v>
      </c>
      <c r="D28" s="42" t="e">
        <f>+manip_passenger_cars!D12/D12</f>
        <v>#N/A</v>
      </c>
      <c r="E28" s="42">
        <f>+manip_passenger_cars!E12/E12</f>
        <v>0.700858218440197</v>
      </c>
      <c r="F28" s="42">
        <f>+manip_passenger_cars!F12/F12</f>
        <v>0.07107512370670266</v>
      </c>
      <c r="G28" s="42">
        <f>+manip_passenger_cars!G12/G12</f>
        <v>0.6305239681709298</v>
      </c>
      <c r="H28" s="42" t="e">
        <f>+manip_passenger_cars!H12/H12</f>
        <v>#N/A</v>
      </c>
      <c r="I28" s="42" t="e">
        <f>+manip_passenger_cars!I12/I12</f>
        <v>#N/A</v>
      </c>
      <c r="J28" s="42" t="e">
        <f>+manip_passenger_cars!J12/J12</f>
        <v>#N/A</v>
      </c>
      <c r="K28" s="42" t="e">
        <f>+manip_passenger_cars!K12/K12</f>
        <v>#N/A</v>
      </c>
      <c r="L28" s="42" t="e">
        <f>+manip_passenger_cars!L12/L12</f>
        <v>#N/A</v>
      </c>
      <c r="M28" s="42" t="e">
        <f>+manip_passenger_cars!M12/M12</f>
        <v>#N/A</v>
      </c>
      <c r="N28" s="42" t="e">
        <f>+manip_passenger_cars!N12/N12</f>
        <v>#N/A</v>
      </c>
      <c r="O28" s="42" t="e">
        <f>+manip_passenger_cars!O12/O12</f>
        <v>#N/A</v>
      </c>
    </row>
    <row r="29" spans="1:15" ht="11.25">
      <c r="A29" s="49">
        <v>1997</v>
      </c>
      <c r="B29" s="42" t="e">
        <f>+manip_passenger_cars!B13/B13</f>
        <v>#N/A</v>
      </c>
      <c r="C29" s="42" t="e">
        <f>+manip_passenger_cars!C13/C13</f>
        <v>#N/A</v>
      </c>
      <c r="D29" s="42" t="e">
        <f>+manip_passenger_cars!D13/D13</f>
        <v>#N/A</v>
      </c>
      <c r="E29" s="42">
        <f>+manip_passenger_cars!E13/E13</f>
        <v>0.7166107953165234</v>
      </c>
      <c r="F29" s="42">
        <f>+manip_passenger_cars!F13/F13</f>
        <v>0.0690846286701209</v>
      </c>
      <c r="G29" s="42">
        <f>+manip_passenger_cars!G13/G13</f>
        <v>0.6312524872720287</v>
      </c>
      <c r="H29" s="42" t="e">
        <f>+manip_passenger_cars!H13/H13</f>
        <v>#N/A</v>
      </c>
      <c r="I29" s="42" t="e">
        <f>+manip_passenger_cars!I13/I13</f>
        <v>#N/A</v>
      </c>
      <c r="J29" s="42" t="e">
        <f>+manip_passenger_cars!J13/J13</f>
        <v>#N/A</v>
      </c>
      <c r="K29" s="42" t="e">
        <f>+manip_passenger_cars!K13/K13</f>
        <v>#N/A</v>
      </c>
      <c r="L29" s="42" t="e">
        <f>+manip_passenger_cars!L13/L13</f>
        <v>#N/A</v>
      </c>
      <c r="M29" s="42" t="e">
        <f>+manip_passenger_cars!M13/M13</f>
        <v>#N/A</v>
      </c>
      <c r="N29" s="42" t="e">
        <f>+manip_passenger_cars!N13/N13</f>
        <v>#N/A</v>
      </c>
      <c r="O29" s="42" t="e">
        <f>+manip_passenger_cars!O13/O13</f>
        <v>#N/A</v>
      </c>
    </row>
    <row r="30" spans="1:15" ht="11.25">
      <c r="A30" s="49">
        <v>1998</v>
      </c>
      <c r="B30" s="42" t="e">
        <f>+manip_passenger_cars!B14/B14</f>
        <v>#N/A</v>
      </c>
      <c r="C30" s="42" t="e">
        <f>+manip_passenger_cars!C14/C14</f>
        <v>#N/A</v>
      </c>
      <c r="D30" s="42" t="e">
        <f>+manip_passenger_cars!D14/D14</f>
        <v>#N/A</v>
      </c>
      <c r="E30" s="42">
        <f>+manip_passenger_cars!E14/E14</f>
        <v>0.7308482888774026</v>
      </c>
      <c r="F30" s="42" t="e">
        <f>+manip_passenger_cars!F14/F14</f>
        <v>#N/A</v>
      </c>
      <c r="G30" s="42">
        <f>+manip_passenger_cars!G14/G14</f>
        <v>0.6390786272865958</v>
      </c>
      <c r="H30" s="42" t="e">
        <f>+manip_passenger_cars!H14/H14</f>
        <v>#N/A</v>
      </c>
      <c r="I30" s="42" t="e">
        <f>+manip_passenger_cars!I14/I14</f>
        <v>#N/A</v>
      </c>
      <c r="J30" s="42" t="e">
        <f>+manip_passenger_cars!J14/J14</f>
        <v>#N/A</v>
      </c>
      <c r="K30" s="42" t="e">
        <f>+manip_passenger_cars!K14/K14</f>
        <v>#N/A</v>
      </c>
      <c r="L30" s="42" t="e">
        <f>+manip_passenger_cars!L14/L14</f>
        <v>#N/A</v>
      </c>
      <c r="M30" s="42" t="e">
        <f>+manip_passenger_cars!M14/M14</f>
        <v>#N/A</v>
      </c>
      <c r="N30" s="42" t="e">
        <f>+manip_passenger_cars!N14/N14</f>
        <v>#N/A</v>
      </c>
      <c r="O30" s="42" t="e">
        <f>+manip_passenger_cars!O14/O14</f>
        <v>#N/A</v>
      </c>
    </row>
    <row r="31" spans="1:15" ht="11.25">
      <c r="A31" s="49">
        <v>1999</v>
      </c>
      <c r="B31" s="42" t="e">
        <f>+manip_passenger_cars!B15/B15</f>
        <v>#N/A</v>
      </c>
      <c r="C31" s="42" t="e">
        <f>+manip_passenger_cars!C15/C15</f>
        <v>#N/A</v>
      </c>
      <c r="D31" s="42" t="e">
        <f>+manip_passenger_cars!D15/D15</f>
        <v>#N/A</v>
      </c>
      <c r="E31" s="42">
        <f>+manip_passenger_cars!E15/E15</f>
        <v>0.7353722932983663</v>
      </c>
      <c r="F31" s="42" t="e">
        <f>+manip_passenger_cars!F15/F15</f>
        <v>#N/A</v>
      </c>
      <c r="G31" s="42">
        <f>+manip_passenger_cars!G15/G15</f>
        <v>0.6355556162363639</v>
      </c>
      <c r="H31" s="42" t="e">
        <f>+manip_passenger_cars!H15/H15</f>
        <v>#N/A</v>
      </c>
      <c r="I31" s="42" t="e">
        <f>+manip_passenger_cars!I15/I15</f>
        <v>#N/A</v>
      </c>
      <c r="J31" s="42" t="e">
        <f>+manip_passenger_cars!J15/J15</f>
        <v>#N/A</v>
      </c>
      <c r="K31" s="42" t="e">
        <f>+manip_passenger_cars!K15/K15</f>
        <v>#N/A</v>
      </c>
      <c r="L31" s="42" t="e">
        <f>+manip_passenger_cars!L15/L15</f>
        <v>#N/A</v>
      </c>
      <c r="M31" s="42" t="e">
        <f>+manip_passenger_cars!M15/M15</f>
        <v>#N/A</v>
      </c>
      <c r="N31" s="42" t="e">
        <f>+manip_passenger_cars!N15/N15</f>
        <v>#N/A</v>
      </c>
      <c r="O31" s="42" t="e">
        <f>+manip_passenger_cars!O15/O15</f>
        <v>#N/A</v>
      </c>
    </row>
    <row r="33" ht="11.25">
      <c r="A33" s="15" t="s">
        <v>61</v>
      </c>
    </row>
    <row r="34" ht="11.25">
      <c r="A34" s="1" t="s">
        <v>29</v>
      </c>
    </row>
    <row r="35" spans="1:15" ht="11.25">
      <c r="A35" s="49"/>
      <c r="B35" s="50" t="s">
        <v>32</v>
      </c>
      <c r="C35" s="50" t="s">
        <v>13</v>
      </c>
      <c r="D35" s="50" t="s">
        <v>23</v>
      </c>
      <c r="E35" s="50" t="s">
        <v>20</v>
      </c>
      <c r="F35" s="50" t="s">
        <v>14</v>
      </c>
      <c r="G35" s="50" t="s">
        <v>0</v>
      </c>
      <c r="H35" s="50" t="s">
        <v>15</v>
      </c>
      <c r="I35" s="50" t="s">
        <v>16</v>
      </c>
      <c r="J35" s="50" t="s">
        <v>24</v>
      </c>
      <c r="K35" s="50" t="s">
        <v>17</v>
      </c>
      <c r="L35" s="50" t="s">
        <v>18</v>
      </c>
      <c r="M35" s="50" t="s">
        <v>21</v>
      </c>
      <c r="N35" s="50" t="s">
        <v>19</v>
      </c>
      <c r="O35" s="51" t="s">
        <v>25</v>
      </c>
    </row>
    <row r="36" spans="1:15" ht="11.25">
      <c r="A36" s="49">
        <v>1990</v>
      </c>
      <c r="B36" s="42" t="e">
        <f>+manip_rail!B6/B6</f>
        <v>#N/A</v>
      </c>
      <c r="C36" s="42" t="e">
        <f>+manip_rail!C6/C6</f>
        <v>#N/A</v>
      </c>
      <c r="D36" s="42" t="e">
        <f>+manip_rail!D6/D6</f>
        <v>#N/A</v>
      </c>
      <c r="E36" s="42" t="e">
        <f>+manip_rail!E6/E6</f>
        <v>#N/A</v>
      </c>
      <c r="F36" s="42" t="e">
        <f>+manip_rail!F6/F6</f>
        <v>#N/A</v>
      </c>
      <c r="G36" s="42" t="e">
        <f>+manip_rail!G6/G6</f>
        <v>#N/A</v>
      </c>
      <c r="H36" s="42" t="e">
        <f>+manip_rail!H6/H6</f>
        <v>#N/A</v>
      </c>
      <c r="I36" s="42" t="e">
        <f>+manip_rail!I6/I6</f>
        <v>#N/A</v>
      </c>
      <c r="J36" s="42" t="e">
        <f>+manip_rail!J6/J6</f>
        <v>#N/A</v>
      </c>
      <c r="K36" s="42" t="e">
        <f>+manip_rail!K6/K6</f>
        <v>#N/A</v>
      </c>
      <c r="L36" s="42" t="e">
        <f>+manip_rail!L6/L6</f>
        <v>#N/A</v>
      </c>
      <c r="M36" s="42" t="e">
        <f>+manip_rail!M6/M6</f>
        <v>#N/A</v>
      </c>
      <c r="N36" s="42" t="e">
        <f>+manip_rail!N6/N6</f>
        <v>#N/A</v>
      </c>
      <c r="O36" s="42">
        <f>+manip_rail!O6/O6</f>
        <v>0.05129107887303658</v>
      </c>
    </row>
    <row r="37" spans="1:15" ht="11.25">
      <c r="A37" s="49">
        <v>1991</v>
      </c>
      <c r="B37" s="42" t="e">
        <f>+manip_rail!B7/B7</f>
        <v>#N/A</v>
      </c>
      <c r="C37" s="42" t="e">
        <f>+manip_rail!C7/C7</f>
        <v>#N/A</v>
      </c>
      <c r="D37" s="42" t="e">
        <f>+manip_rail!D7/D7</f>
        <v>#N/A</v>
      </c>
      <c r="E37" s="42" t="e">
        <f>+manip_rail!E7/E7</f>
        <v>#N/A</v>
      </c>
      <c r="F37" s="42" t="e">
        <f>+manip_rail!F7/F7</f>
        <v>#N/A</v>
      </c>
      <c r="G37" s="42" t="e">
        <f>+manip_rail!G7/G7</f>
        <v>#N/A</v>
      </c>
      <c r="H37" s="42" t="e">
        <f>+manip_rail!H7/H7</f>
        <v>#N/A</v>
      </c>
      <c r="I37" s="42" t="e">
        <f>+manip_rail!I7/I7</f>
        <v>#N/A</v>
      </c>
      <c r="J37" s="42" t="e">
        <f>+manip_rail!J7/J7</f>
        <v>#N/A</v>
      </c>
      <c r="K37" s="42" t="e">
        <f>+manip_rail!K7/K7</f>
        <v>#N/A</v>
      </c>
      <c r="L37" s="42" t="e">
        <f>+manip_rail!L7/L7</f>
        <v>#N/A</v>
      </c>
      <c r="M37" s="42" t="e">
        <f>+manip_rail!M7/M7</f>
        <v>#N/A</v>
      </c>
      <c r="N37" s="42" t="e">
        <f>+manip_rail!N7/N7</f>
        <v>#N/A</v>
      </c>
      <c r="O37" s="42" t="e">
        <f>+manip_rail!O7/O7</f>
        <v>#N/A</v>
      </c>
    </row>
    <row r="38" spans="1:15" ht="11.25">
      <c r="A38" s="49">
        <v>1992</v>
      </c>
      <c r="B38" s="42" t="e">
        <f>+manip_rail!B8/B8</f>
        <v>#N/A</v>
      </c>
      <c r="C38" s="42" t="e">
        <f>+manip_rail!C8/C8</f>
        <v>#N/A</v>
      </c>
      <c r="D38" s="42" t="e">
        <f>+manip_rail!D8/D8</f>
        <v>#N/A</v>
      </c>
      <c r="E38" s="42" t="e">
        <f>+manip_rail!E8/E8</f>
        <v>#N/A</v>
      </c>
      <c r="F38" s="42" t="e">
        <f>+manip_rail!F8/F8</f>
        <v>#N/A</v>
      </c>
      <c r="G38" s="42" t="e">
        <f>+manip_rail!G8/G8</f>
        <v>#N/A</v>
      </c>
      <c r="H38" s="42" t="e">
        <f>+manip_rail!H8/H8</f>
        <v>#N/A</v>
      </c>
      <c r="I38" s="42" t="e">
        <f>+manip_rail!I8/I8</f>
        <v>#N/A</v>
      </c>
      <c r="J38" s="42" t="e">
        <f>+manip_rail!J8/J8</f>
        <v>#N/A</v>
      </c>
      <c r="K38" s="42" t="e">
        <f>+manip_rail!K8/K8</f>
        <v>#N/A</v>
      </c>
      <c r="L38" s="42" t="e">
        <f>+manip_rail!L8/L8</f>
        <v>#N/A</v>
      </c>
      <c r="M38" s="42" t="e">
        <f>+manip_rail!M8/M8</f>
        <v>#N/A</v>
      </c>
      <c r="N38" s="42" t="e">
        <f>+manip_rail!N8/N8</f>
        <v>#N/A</v>
      </c>
      <c r="O38" s="42">
        <f>+manip_rail!O8/O8</f>
        <v>0.047594786549663134</v>
      </c>
    </row>
    <row r="39" spans="1:15" ht="11.25">
      <c r="A39" s="49">
        <v>1993</v>
      </c>
      <c r="B39" s="42" t="e">
        <f>+manip_rail!B9/B9</f>
        <v>#N/A</v>
      </c>
      <c r="C39" s="42" t="e">
        <f>+manip_rail!C9/C9</f>
        <v>#N/A</v>
      </c>
      <c r="D39" s="42" t="e">
        <f>+manip_rail!D9/D9</f>
        <v>#N/A</v>
      </c>
      <c r="E39" s="42">
        <f>+manip_rail!E9/E9</f>
        <v>0.12011522518091759</v>
      </c>
      <c r="F39" s="42">
        <f>+manip_rail!F9/F9</f>
        <v>0.23703217334208798</v>
      </c>
      <c r="G39" s="42" t="e">
        <f>+manip_rail!G9/G9</f>
        <v>#N/A</v>
      </c>
      <c r="H39" s="42">
        <f>+manip_rail!H9/H9</f>
        <v>0.49279298099018176</v>
      </c>
      <c r="I39" s="42" t="e">
        <f>+manip_rail!I9/I9</f>
        <v>#N/A</v>
      </c>
      <c r="J39" s="42" t="e">
        <f>+manip_rail!J9/J9</f>
        <v>#N/A</v>
      </c>
      <c r="K39" s="42" t="e">
        <f>+manip_rail!K9/K9</f>
        <v>#N/A</v>
      </c>
      <c r="L39" s="42" t="e">
        <f>+manip_rail!L9/L9</f>
        <v>#N/A</v>
      </c>
      <c r="M39" s="42" t="e">
        <f>+manip_rail!M9/M9</f>
        <v>#N/A</v>
      </c>
      <c r="N39" s="42" t="e">
        <f>+manip_rail!N9/N9</f>
        <v>#N/A</v>
      </c>
      <c r="O39" s="42">
        <f>+manip_rail!O9/O9</f>
        <v>0.05258665724860016</v>
      </c>
    </row>
    <row r="40" spans="1:15" ht="11.25">
      <c r="A40" s="49">
        <v>1994</v>
      </c>
      <c r="B40" s="42" t="e">
        <f>+manip_rail!B10/B10</f>
        <v>#N/A</v>
      </c>
      <c r="C40" s="42" t="e">
        <f>+manip_rail!C10/C10</f>
        <v>#N/A</v>
      </c>
      <c r="D40" s="42" t="e">
        <f>+manip_rail!D10/D10</f>
        <v>#N/A</v>
      </c>
      <c r="E40" s="42">
        <f>+manip_rail!E10/E10</f>
        <v>0.1168986905582357</v>
      </c>
      <c r="F40" s="42">
        <f>+manip_rail!F10/F10</f>
        <v>0.20097305389221556</v>
      </c>
      <c r="G40" s="42" t="e">
        <f>+manip_rail!G10/G10</f>
        <v>#N/A</v>
      </c>
      <c r="H40" s="42">
        <f>+manip_rail!H10/H10</f>
        <v>0.4210279277164985</v>
      </c>
      <c r="I40" s="42" t="e">
        <f>+manip_rail!I10/I10</f>
        <v>#N/A</v>
      </c>
      <c r="J40" s="42" t="e">
        <f>+manip_rail!J10/J10</f>
        <v>#N/A</v>
      </c>
      <c r="K40" s="42" t="e">
        <f>+manip_rail!K10/K10</f>
        <v>#N/A</v>
      </c>
      <c r="L40" s="42" t="e">
        <f>+manip_rail!L10/L10</f>
        <v>#N/A</v>
      </c>
      <c r="M40" s="42" t="e">
        <f>+manip_rail!M10/M10</f>
        <v>#N/A</v>
      </c>
      <c r="N40" s="42" t="e">
        <f>+manip_rail!N10/N10</f>
        <v>#N/A</v>
      </c>
      <c r="O40" s="42">
        <f>+manip_rail!O10/O10</f>
        <v>0.04826997660791978</v>
      </c>
    </row>
    <row r="41" spans="1:15" ht="11.25">
      <c r="A41" s="49">
        <v>1995</v>
      </c>
      <c r="B41" s="42" t="e">
        <f>+manip_rail!B11/B11</f>
        <v>#N/A</v>
      </c>
      <c r="C41" s="42" t="e">
        <f>+manip_rail!C11/C11</f>
        <v>#N/A</v>
      </c>
      <c r="D41" s="42" t="e">
        <f>+manip_rail!D11/D11</f>
        <v>#N/A</v>
      </c>
      <c r="E41" s="42">
        <f>+manip_rail!E11/E11</f>
        <v>0.1080015076865089</v>
      </c>
      <c r="F41" s="42">
        <f>+manip_rail!F11/F11</f>
        <v>0.18304347826086956</v>
      </c>
      <c r="G41" s="42" t="e">
        <f>+manip_rail!G11/G11</f>
        <v>#N/A</v>
      </c>
      <c r="H41" s="42" t="e">
        <f>+manip_rail!H11/H11</f>
        <v>#N/A</v>
      </c>
      <c r="I41" s="42" t="e">
        <f>+manip_rail!I11/I11</f>
        <v>#N/A</v>
      </c>
      <c r="J41" s="42" t="e">
        <f>+manip_rail!J11/J11</f>
        <v>#N/A</v>
      </c>
      <c r="K41" s="42" t="e">
        <f>+manip_rail!K11/K11</f>
        <v>#N/A</v>
      </c>
      <c r="L41" s="42" t="e">
        <f>+manip_rail!L11/L11</f>
        <v>#N/A</v>
      </c>
      <c r="M41" s="42" t="e">
        <f>+manip_rail!M11/M11</f>
        <v>#N/A</v>
      </c>
      <c r="N41" s="42" t="e">
        <f>+manip_rail!N11/N11</f>
        <v>#N/A</v>
      </c>
      <c r="O41" s="42" t="e">
        <f>+manip_rail!O11/O11</f>
        <v>#N/A</v>
      </c>
    </row>
    <row r="42" spans="1:15" ht="11.25">
      <c r="A42" s="49">
        <v>1996</v>
      </c>
      <c r="B42" s="42" t="e">
        <f>+manip_rail!B12/B12</f>
        <v>#N/A</v>
      </c>
      <c r="C42" s="42" t="e">
        <f>+manip_rail!C12/C12</f>
        <v>#N/A</v>
      </c>
      <c r="D42" s="42" t="e">
        <f>+manip_rail!D12/D12</f>
        <v>#N/A</v>
      </c>
      <c r="E42" s="42">
        <f>+manip_rail!E12/E12</f>
        <v>0.09818067374384176</v>
      </c>
      <c r="F42" s="42">
        <f>+manip_rail!F12/F12</f>
        <v>0.13900134952766532</v>
      </c>
      <c r="G42" s="42">
        <f>+manip_rail!G12/G12</f>
        <v>0.11814752608827335</v>
      </c>
      <c r="H42" s="42" t="e">
        <f>+manip_rail!H12/H12</f>
        <v>#N/A</v>
      </c>
      <c r="I42" s="42" t="e">
        <f>+manip_rail!I12/I12</f>
        <v>#N/A</v>
      </c>
      <c r="J42" s="42" t="e">
        <f>+manip_rail!J12/J12</f>
        <v>#N/A</v>
      </c>
      <c r="K42" s="42" t="e">
        <f>+manip_rail!K12/K12</f>
        <v>#N/A</v>
      </c>
      <c r="L42" s="42" t="e">
        <f>+manip_rail!L12/L12</f>
        <v>#N/A</v>
      </c>
      <c r="M42" s="42" t="e">
        <f>+manip_rail!M12/M12</f>
        <v>#N/A</v>
      </c>
      <c r="N42" s="42" t="e">
        <f>+manip_rail!N12/N12</f>
        <v>#N/A</v>
      </c>
      <c r="O42" s="42" t="e">
        <f>+manip_rail!O12/O12</f>
        <v>#N/A</v>
      </c>
    </row>
    <row r="43" spans="1:15" ht="11.25">
      <c r="A43" s="49">
        <v>1997</v>
      </c>
      <c r="B43" s="42" t="e">
        <f>+manip_rail!B13/B13</f>
        <v>#N/A</v>
      </c>
      <c r="C43" s="42" t="e">
        <f>+manip_rail!C13/C13</f>
        <v>#N/A</v>
      </c>
      <c r="D43" s="42" t="e">
        <f>+manip_rail!D13/D13</f>
        <v>#N/A</v>
      </c>
      <c r="E43" s="42">
        <f>+manip_rail!E13/E13</f>
        <v>0.0937788466209979</v>
      </c>
      <c r="F43" s="42">
        <f>+manip_rail!F13/F13</f>
        <v>0.11312607944732297</v>
      </c>
      <c r="G43" s="42">
        <f>+manip_rail!G13/G13</f>
        <v>0.11896364809046123</v>
      </c>
      <c r="H43" s="42" t="e">
        <f>+manip_rail!H13/H13</f>
        <v>#N/A</v>
      </c>
      <c r="I43" s="42" t="e">
        <f>+manip_rail!I13/I13</f>
        <v>#N/A</v>
      </c>
      <c r="J43" s="42" t="e">
        <f>+manip_rail!J13/J13</f>
        <v>#N/A</v>
      </c>
      <c r="K43" s="42" t="e">
        <f>+manip_rail!K13/K13</f>
        <v>#N/A</v>
      </c>
      <c r="L43" s="42" t="e">
        <f>+manip_rail!L13/L13</f>
        <v>#N/A</v>
      </c>
      <c r="M43" s="42" t="e">
        <f>+manip_rail!M13/M13</f>
        <v>#N/A</v>
      </c>
      <c r="N43" s="42" t="e">
        <f>+manip_rail!N13/N13</f>
        <v>#N/A</v>
      </c>
      <c r="O43" s="42" t="e">
        <f>+manip_rail!O13/O13</f>
        <v>#N/A</v>
      </c>
    </row>
    <row r="44" spans="1:15" ht="11.25">
      <c r="A44" s="49">
        <v>1998</v>
      </c>
      <c r="B44" s="42" t="e">
        <f>+manip_rail!B14/B14</f>
        <v>#N/A</v>
      </c>
      <c r="C44" s="42" t="e">
        <f>+manip_rail!C14/C14</f>
        <v>#N/A</v>
      </c>
      <c r="D44" s="42" t="e">
        <f>+manip_rail!D14/D14</f>
        <v>#N/A</v>
      </c>
      <c r="E44" s="42">
        <f>+manip_rail!E14/E14</f>
        <v>0.08436008702864492</v>
      </c>
      <c r="F44" s="42" t="e">
        <f>+manip_rail!F14/F14</f>
        <v>#N/A</v>
      </c>
      <c r="G44" s="42">
        <f>+manip_rail!G14/G14</f>
        <v>0.12209837687772296</v>
      </c>
      <c r="H44" s="42" t="e">
        <f>+manip_rail!H14/H14</f>
        <v>#N/A</v>
      </c>
      <c r="I44" s="42" t="e">
        <f>+manip_rail!I14/I14</f>
        <v>#N/A</v>
      </c>
      <c r="J44" s="42" t="e">
        <f>+manip_rail!J14/J14</f>
        <v>#N/A</v>
      </c>
      <c r="K44" s="42" t="e">
        <f>+manip_rail!K14/K14</f>
        <v>#N/A</v>
      </c>
      <c r="L44" s="42" t="e">
        <f>+manip_rail!L14/L14</f>
        <v>#N/A</v>
      </c>
      <c r="M44" s="42" t="e">
        <f>+manip_rail!M14/M14</f>
        <v>#N/A</v>
      </c>
      <c r="N44" s="42" t="e">
        <f>+manip_rail!N14/N14</f>
        <v>#N/A</v>
      </c>
      <c r="O44" s="42" t="e">
        <f>+manip_rail!O14/O14</f>
        <v>#N/A</v>
      </c>
    </row>
    <row r="45" spans="1:15" ht="11.25">
      <c r="A45" s="49">
        <v>1999</v>
      </c>
      <c r="B45" s="42" t="e">
        <f>+manip_rail!B15/B15</f>
        <v>#N/A</v>
      </c>
      <c r="C45" s="42" t="e">
        <f>+manip_rail!C15/C15</f>
        <v>#N/A</v>
      </c>
      <c r="D45" s="42" t="e">
        <f>+manip_rail!D15/D15</f>
        <v>#N/A</v>
      </c>
      <c r="E45" s="42">
        <f>+manip_rail!E15/E15</f>
        <v>0.08218449870645356</v>
      </c>
      <c r="F45" s="42" t="e">
        <f>+manip_rail!F15/F15</f>
        <v>#N/A</v>
      </c>
      <c r="G45" s="42">
        <f>+manip_rail!G15/G15</f>
        <v>0.12989637234957607</v>
      </c>
      <c r="H45" s="42" t="e">
        <f>+manip_rail!H15/H15</f>
        <v>#N/A</v>
      </c>
      <c r="I45" s="42" t="e">
        <f>+manip_rail!I15/I15</f>
        <v>#N/A</v>
      </c>
      <c r="J45" s="42" t="e">
        <f>+manip_rail!J15/J15</f>
        <v>#N/A</v>
      </c>
      <c r="K45" s="42" t="e">
        <f>+manip_rail!K15/K15</f>
        <v>#N/A</v>
      </c>
      <c r="L45" s="42" t="e">
        <f>+manip_rail!L15/L15</f>
        <v>#N/A</v>
      </c>
      <c r="M45" s="42" t="e">
        <f>+manip_rail!M15/M15</f>
        <v>#N/A</v>
      </c>
      <c r="N45" s="42" t="e">
        <f>+manip_rail!N15/N15</f>
        <v>#N/A</v>
      </c>
      <c r="O45" s="42" t="e">
        <f>+manip_rail!O15/O15</f>
        <v>#N/A</v>
      </c>
    </row>
    <row r="47" ht="11.25">
      <c r="A47" s="15" t="s">
        <v>62</v>
      </c>
    </row>
    <row r="48" ht="11.25">
      <c r="A48" s="1" t="s">
        <v>29</v>
      </c>
    </row>
    <row r="49" spans="1:15" ht="11.25">
      <c r="A49" s="49"/>
      <c r="B49" s="50" t="s">
        <v>32</v>
      </c>
      <c r="C49" s="50" t="s">
        <v>13</v>
      </c>
      <c r="D49" s="50" t="s">
        <v>23</v>
      </c>
      <c r="E49" s="50" t="s">
        <v>20</v>
      </c>
      <c r="F49" s="50" t="s">
        <v>14</v>
      </c>
      <c r="G49" s="50" t="s">
        <v>0</v>
      </c>
      <c r="H49" s="50" t="s">
        <v>15</v>
      </c>
      <c r="I49" s="50" t="s">
        <v>16</v>
      </c>
      <c r="J49" s="50" t="s">
        <v>24</v>
      </c>
      <c r="K49" s="50" t="s">
        <v>17</v>
      </c>
      <c r="L49" s="50" t="s">
        <v>18</v>
      </c>
      <c r="M49" s="50" t="s">
        <v>21</v>
      </c>
      <c r="N49" s="50" t="s">
        <v>19</v>
      </c>
      <c r="O49" s="51" t="s">
        <v>25</v>
      </c>
    </row>
    <row r="50" spans="1:15" ht="11.25">
      <c r="A50" s="49">
        <v>1990</v>
      </c>
      <c r="B50" s="42" t="e">
        <f>manip_buses!B6/B6</f>
        <v>#N/A</v>
      </c>
      <c r="C50" s="42" t="e">
        <f>manip_buses!C6/C6</f>
        <v>#N/A</v>
      </c>
      <c r="D50" s="42" t="e">
        <f>manip_buses!D6/D6</f>
        <v>#N/A</v>
      </c>
      <c r="E50" s="42" t="e">
        <f>manip_buses!E6/E6</f>
        <v>#N/A</v>
      </c>
      <c r="F50" s="42" t="e">
        <f>manip_buses!F6/F6</f>
        <v>#N/A</v>
      </c>
      <c r="G50" s="42" t="e">
        <f>manip_buses!G6/G6</f>
        <v>#N/A</v>
      </c>
      <c r="H50" s="42" t="e">
        <f>manip_buses!H6/H6</f>
        <v>#N/A</v>
      </c>
      <c r="I50" s="42" t="e">
        <f>manip_buses!I6/I6</f>
        <v>#N/A</v>
      </c>
      <c r="J50" s="42" t="e">
        <f>manip_buses!J6/J6</f>
        <v>#N/A</v>
      </c>
      <c r="K50" s="42" t="e">
        <f>manip_buses!K6/K6</f>
        <v>#N/A</v>
      </c>
      <c r="L50" s="42" t="e">
        <f>manip_buses!L6/L6</f>
        <v>#N/A</v>
      </c>
      <c r="M50" s="42" t="e">
        <f>manip_buses!M6/M6</f>
        <v>#N/A</v>
      </c>
      <c r="N50" s="42" t="e">
        <f>manip_buses!N6/N6</f>
        <v>#N/A</v>
      </c>
      <c r="O50" s="42">
        <f>manip_buses!O6/O6</f>
        <v>0.6740495947124578</v>
      </c>
    </row>
    <row r="51" spans="1:15" ht="11.25">
      <c r="A51" s="49">
        <v>1991</v>
      </c>
      <c r="B51" s="42" t="e">
        <f>manip_buses!B7/B7</f>
        <v>#N/A</v>
      </c>
      <c r="C51" s="42" t="e">
        <f>manip_buses!C7/C7</f>
        <v>#N/A</v>
      </c>
      <c r="D51" s="42" t="e">
        <f>manip_buses!D7/D7</f>
        <v>#N/A</v>
      </c>
      <c r="E51" s="42" t="e">
        <f>manip_buses!E7/E7</f>
        <v>#N/A</v>
      </c>
      <c r="F51" s="42" t="e">
        <f>manip_buses!F7/F7</f>
        <v>#N/A</v>
      </c>
      <c r="G51" s="42" t="e">
        <f>manip_buses!G7/G7</f>
        <v>#N/A</v>
      </c>
      <c r="H51" s="42" t="e">
        <f>manip_buses!H7/H7</f>
        <v>#N/A</v>
      </c>
      <c r="I51" s="42" t="e">
        <f>manip_buses!I7/I7</f>
        <v>#N/A</v>
      </c>
      <c r="J51" s="42" t="e">
        <f>manip_buses!J7/J7</f>
        <v>#N/A</v>
      </c>
      <c r="K51" s="42" t="e">
        <f>manip_buses!K7/K7</f>
        <v>#N/A</v>
      </c>
      <c r="L51" s="42" t="e">
        <f>manip_buses!L7/L7</f>
        <v>#N/A</v>
      </c>
      <c r="M51" s="42" t="e">
        <f>manip_buses!M7/M7</f>
        <v>#N/A</v>
      </c>
      <c r="N51" s="42" t="e">
        <f>manip_buses!N7/N7</f>
        <v>#N/A</v>
      </c>
      <c r="O51" s="42" t="e">
        <f>manip_buses!O7/O7</f>
        <v>#N/A</v>
      </c>
    </row>
    <row r="52" spans="1:15" ht="11.25">
      <c r="A52" s="49">
        <v>1992</v>
      </c>
      <c r="B52" s="42" t="e">
        <f>manip_buses!B8/B8</f>
        <v>#N/A</v>
      </c>
      <c r="C52" s="42" t="e">
        <f>manip_buses!C8/C8</f>
        <v>#N/A</v>
      </c>
      <c r="D52" s="42" t="e">
        <f>manip_buses!D8/D8</f>
        <v>#N/A</v>
      </c>
      <c r="E52" s="42" t="e">
        <f>manip_buses!E8/E8</f>
        <v>#N/A</v>
      </c>
      <c r="F52" s="42" t="e">
        <f>manip_buses!F8/F8</f>
        <v>#N/A</v>
      </c>
      <c r="G52" s="42" t="e">
        <f>manip_buses!G8/G8</f>
        <v>#N/A</v>
      </c>
      <c r="H52" s="42" t="e">
        <f>manip_buses!H8/H8</f>
        <v>#N/A</v>
      </c>
      <c r="I52" s="42" t="e">
        <f>manip_buses!I8/I8</f>
        <v>#N/A</v>
      </c>
      <c r="J52" s="42" t="e">
        <f>manip_buses!J8/J8</f>
        <v>#N/A</v>
      </c>
      <c r="K52" s="42" t="e">
        <f>manip_buses!K8/K8</f>
        <v>#N/A</v>
      </c>
      <c r="L52" s="42" t="e">
        <f>manip_buses!L8/L8</f>
        <v>#N/A</v>
      </c>
      <c r="M52" s="42" t="e">
        <f>manip_buses!M8/M8</f>
        <v>#N/A</v>
      </c>
      <c r="N52" s="42" t="e">
        <f>manip_buses!N8/N8</f>
        <v>#N/A</v>
      </c>
      <c r="O52" s="42">
        <f>manip_buses!O8/O8</f>
        <v>0.6718932976442139</v>
      </c>
    </row>
    <row r="53" spans="1:15" ht="11.25">
      <c r="A53" s="49">
        <v>1993</v>
      </c>
      <c r="B53" s="42" t="e">
        <f>manip_buses!B9/B9</f>
        <v>#N/A</v>
      </c>
      <c r="C53" s="42" t="e">
        <f>manip_buses!C9/C9</f>
        <v>#N/A</v>
      </c>
      <c r="D53" s="42" t="e">
        <f>manip_buses!D9/D9</f>
        <v>#N/A</v>
      </c>
      <c r="E53" s="42">
        <f>manip_buses!E9/E9</f>
        <v>0.19134405957984965</v>
      </c>
      <c r="F53" s="42">
        <f>manip_buses!F9/F9</f>
        <v>0.7524622455679579</v>
      </c>
      <c r="G53" s="42" t="e">
        <f>manip_buses!G9/G9</f>
        <v>#N/A</v>
      </c>
      <c r="H53" s="42">
        <f>manip_buses!H9/H9</f>
        <v>0.4982243576352622</v>
      </c>
      <c r="I53" s="42" t="e">
        <f>manip_buses!I9/I9</f>
        <v>#N/A</v>
      </c>
      <c r="J53" s="42" t="e">
        <f>manip_buses!J9/J9</f>
        <v>#N/A</v>
      </c>
      <c r="K53" s="42" t="e">
        <f>manip_buses!K9/K9</f>
        <v>#N/A</v>
      </c>
      <c r="L53" s="42" t="e">
        <f>manip_buses!L9/L9</f>
        <v>#N/A</v>
      </c>
      <c r="M53" s="42" t="e">
        <f>manip_buses!M9/M9</f>
        <v>#N/A</v>
      </c>
      <c r="N53" s="42" t="e">
        <f>manip_buses!N9/N9</f>
        <v>#N/A</v>
      </c>
      <c r="O53" s="42">
        <f>manip_buses!O9/O9</f>
        <v>0.6395014311046362</v>
      </c>
    </row>
    <row r="54" spans="1:15" ht="11.25">
      <c r="A54" s="49">
        <v>1994</v>
      </c>
      <c r="B54" s="42" t="e">
        <f>manip_buses!B10/B10</f>
        <v>#N/A</v>
      </c>
      <c r="C54" s="42" t="e">
        <f>manip_buses!C10/C10</f>
        <v>#N/A</v>
      </c>
      <c r="D54" s="42" t="e">
        <f>manip_buses!D10/D10</f>
        <v>#N/A</v>
      </c>
      <c r="E54" s="42">
        <f>manip_buses!E10/E10</f>
        <v>0.1704893177119228</v>
      </c>
      <c r="F54" s="42">
        <f>manip_buses!F10/F10</f>
        <v>0.7589820359281437</v>
      </c>
      <c r="G54" s="42" t="e">
        <f>manip_buses!G10/G10</f>
        <v>#N/A</v>
      </c>
      <c r="H54" s="42">
        <f>manip_buses!H10/H10</f>
        <v>0.5712274114057733</v>
      </c>
      <c r="I54" s="42" t="e">
        <f>manip_buses!I10/I10</f>
        <v>#N/A</v>
      </c>
      <c r="J54" s="42" t="e">
        <f>manip_buses!J10/J10</f>
        <v>#N/A</v>
      </c>
      <c r="K54" s="42" t="e">
        <f>manip_buses!K10/K10</f>
        <v>#N/A</v>
      </c>
      <c r="L54" s="42" t="e">
        <f>manip_buses!L10/L10</f>
        <v>#N/A</v>
      </c>
      <c r="M54" s="42" t="e">
        <f>manip_buses!M10/M10</f>
        <v>#N/A</v>
      </c>
      <c r="N54" s="42" t="e">
        <f>manip_buses!N10/N10</f>
        <v>#N/A</v>
      </c>
      <c r="O54" s="42">
        <f>manip_buses!O10/O10</f>
        <v>0.6032413651221799</v>
      </c>
    </row>
    <row r="55" spans="1:15" ht="11.25">
      <c r="A55" s="49">
        <v>1995</v>
      </c>
      <c r="B55" s="42" t="e">
        <f>manip_buses!B11/B11</f>
        <v>#N/A</v>
      </c>
      <c r="C55" s="42" t="e">
        <f>manip_buses!C11/C11</f>
        <v>#N/A</v>
      </c>
      <c r="D55" s="42" t="e">
        <f>manip_buses!D11/D11</f>
        <v>#N/A</v>
      </c>
      <c r="E55" s="42">
        <f>manip_buses!E11/E11</f>
        <v>0.15834746789435425</v>
      </c>
      <c r="F55" s="42">
        <f>manip_buses!F11/F11</f>
        <v>0.7513043478260869</v>
      </c>
      <c r="G55" s="42" t="e">
        <f>manip_buses!G11/G11</f>
        <v>#N/A</v>
      </c>
      <c r="H55" s="42" t="e">
        <f>manip_buses!H11/H11</f>
        <v>#N/A</v>
      </c>
      <c r="I55" s="42" t="e">
        <f>manip_buses!I11/I11</f>
        <v>#N/A</v>
      </c>
      <c r="J55" s="42" t="e">
        <f>manip_buses!J11/J11</f>
        <v>#N/A</v>
      </c>
      <c r="K55" s="42" t="e">
        <f>manip_buses!K11/K11</f>
        <v>#N/A</v>
      </c>
      <c r="L55" s="42" t="e">
        <f>manip_buses!L11/L11</f>
        <v>#N/A</v>
      </c>
      <c r="M55" s="42" t="e">
        <f>manip_buses!M11/M11</f>
        <v>#N/A</v>
      </c>
      <c r="N55" s="42" t="e">
        <f>manip_buses!N11/N11</f>
        <v>#N/A</v>
      </c>
      <c r="O55" s="42" t="e">
        <f>manip_buses!O11/O11</f>
        <v>#N/A</v>
      </c>
    </row>
    <row r="56" spans="1:15" ht="11.25">
      <c r="A56" s="49">
        <v>1996</v>
      </c>
      <c r="B56" s="42" t="e">
        <f>manip_buses!B12/B12</f>
        <v>#N/A</v>
      </c>
      <c r="C56" s="42" t="e">
        <f>manip_buses!C12/C12</f>
        <v>#N/A</v>
      </c>
      <c r="D56" s="42" t="e">
        <f>manip_buses!D12/D12</f>
        <v>#N/A</v>
      </c>
      <c r="E56" s="42">
        <f>manip_buses!E12/E12</f>
        <v>0.20096110781596116</v>
      </c>
      <c r="F56" s="42">
        <f>manip_buses!F12/F12</f>
        <v>0.789923526765632</v>
      </c>
      <c r="G56" s="42">
        <f>manip_buses!G12/G12</f>
        <v>0.25132850574079685</v>
      </c>
      <c r="H56" s="42" t="e">
        <f>manip_buses!H12/H12</f>
        <v>#N/A</v>
      </c>
      <c r="I56" s="42" t="e">
        <f>manip_buses!I12/I12</f>
        <v>#N/A</v>
      </c>
      <c r="J56" s="42" t="e">
        <f>manip_buses!J12/J12</f>
        <v>#N/A</v>
      </c>
      <c r="K56" s="42" t="e">
        <f>manip_buses!K12/K12</f>
        <v>#N/A</v>
      </c>
      <c r="L56" s="42" t="e">
        <f>manip_buses!L12/L12</f>
        <v>#N/A</v>
      </c>
      <c r="M56" s="42" t="e">
        <f>manip_buses!M12/M12</f>
        <v>#N/A</v>
      </c>
      <c r="N56" s="42" t="e">
        <f>manip_buses!N12/N12</f>
        <v>#N/A</v>
      </c>
      <c r="O56" s="42" t="e">
        <f>manip_buses!O12/O12</f>
        <v>#N/A</v>
      </c>
    </row>
    <row r="57" spans="1:15" ht="11.25">
      <c r="A57" s="49">
        <v>1997</v>
      </c>
      <c r="B57" s="42" t="e">
        <f>manip_buses!B13/B13</f>
        <v>#N/A</v>
      </c>
      <c r="C57" s="42" t="e">
        <f>manip_buses!C13/C13</f>
        <v>#N/A</v>
      </c>
      <c r="D57" s="42" t="e">
        <f>manip_buses!D13/D13</f>
        <v>#N/A</v>
      </c>
      <c r="E57" s="42">
        <f>manip_buses!E13/E13</f>
        <v>0.18961035806247875</v>
      </c>
      <c r="F57" s="42">
        <f>manip_buses!F13/F13</f>
        <v>0.8177892918825561</v>
      </c>
      <c r="G57" s="42">
        <f>manip_buses!G13/G13</f>
        <v>0.24978386463751012</v>
      </c>
      <c r="H57" s="42" t="e">
        <f>manip_buses!H13/H13</f>
        <v>#N/A</v>
      </c>
      <c r="I57" s="42" t="e">
        <f>manip_buses!I13/I13</f>
        <v>#N/A</v>
      </c>
      <c r="J57" s="42" t="e">
        <f>manip_buses!J13/J13</f>
        <v>#N/A</v>
      </c>
      <c r="K57" s="42" t="e">
        <f>manip_buses!K13/K13</f>
        <v>#N/A</v>
      </c>
      <c r="L57" s="42" t="e">
        <f>manip_buses!L13/L13</f>
        <v>#N/A</v>
      </c>
      <c r="M57" s="42" t="e">
        <f>manip_buses!M13/M13</f>
        <v>#N/A</v>
      </c>
      <c r="N57" s="42" t="e">
        <f>manip_buses!N13/N13</f>
        <v>#N/A</v>
      </c>
      <c r="O57" s="42" t="e">
        <f>manip_buses!O13/O13</f>
        <v>#N/A</v>
      </c>
    </row>
    <row r="58" spans="1:15" ht="11.25">
      <c r="A58" s="49">
        <v>1998</v>
      </c>
      <c r="B58" s="42" t="e">
        <f>manip_buses!B14/B14</f>
        <v>#N/A</v>
      </c>
      <c r="C58" s="42" t="e">
        <f>manip_buses!C14/C14</f>
        <v>#N/A</v>
      </c>
      <c r="D58" s="42" t="e">
        <f>manip_buses!D14/D14</f>
        <v>#N/A</v>
      </c>
      <c r="E58" s="42">
        <f>manip_buses!E14/E14</f>
        <v>0.18479162409395247</v>
      </c>
      <c r="F58" s="42" t="e">
        <f>manip_buses!F14/F14</f>
        <v>#N/A</v>
      </c>
      <c r="G58" s="42">
        <f>manip_buses!G14/G14</f>
        <v>0.2388229958356812</v>
      </c>
      <c r="H58" s="42" t="e">
        <f>manip_buses!H14/H14</f>
        <v>#N/A</v>
      </c>
      <c r="I58" s="42" t="e">
        <f>manip_buses!I14/I14</f>
        <v>#N/A</v>
      </c>
      <c r="J58" s="42" t="e">
        <f>manip_buses!J14/J14</f>
        <v>#N/A</v>
      </c>
      <c r="K58" s="42" t="e">
        <f>manip_buses!K14/K14</f>
        <v>#N/A</v>
      </c>
      <c r="L58" s="42" t="e">
        <f>manip_buses!L14/L14</f>
        <v>#N/A</v>
      </c>
      <c r="M58" s="42" t="e">
        <f>manip_buses!M14/M14</f>
        <v>#N/A</v>
      </c>
      <c r="N58" s="42" t="e">
        <f>manip_buses!N14/N14</f>
        <v>#N/A</v>
      </c>
      <c r="O58" s="42" t="e">
        <f>manip_buses!O14/O14</f>
        <v>#N/A</v>
      </c>
    </row>
    <row r="59" spans="1:15" ht="11.25">
      <c r="A59" s="49">
        <v>1999</v>
      </c>
      <c r="B59" s="42" t="e">
        <f>manip_buses!B15/B15</f>
        <v>#N/A</v>
      </c>
      <c r="C59" s="42" t="e">
        <f>manip_buses!C15/C15</f>
        <v>#N/A</v>
      </c>
      <c r="D59" s="42" t="e">
        <f>manip_buses!D15/D15</f>
        <v>#N/A</v>
      </c>
      <c r="E59" s="42">
        <f>manip_buses!E15/E15</f>
        <v>0.1824432079951802</v>
      </c>
      <c r="F59" s="42" t="e">
        <f>manip_buses!F15/F15</f>
        <v>#N/A</v>
      </c>
      <c r="G59" s="42">
        <f>manip_buses!G15/G15</f>
        <v>0.23454801141406004</v>
      </c>
      <c r="H59" s="42" t="e">
        <f>manip_buses!H15/H15</f>
        <v>#N/A</v>
      </c>
      <c r="I59" s="42" t="e">
        <f>manip_buses!I15/I15</f>
        <v>#N/A</v>
      </c>
      <c r="J59" s="42" t="e">
        <f>manip_buses!J15/J15</f>
        <v>#N/A</v>
      </c>
      <c r="K59" s="42" t="e">
        <f>manip_buses!K15/K15</f>
        <v>#N/A</v>
      </c>
      <c r="L59" s="42" t="e">
        <f>manip_buses!L15/L15</f>
        <v>#N/A</v>
      </c>
      <c r="M59" s="42" t="e">
        <f>manip_buses!M15/M15</f>
        <v>#N/A</v>
      </c>
      <c r="N59" s="42" t="e">
        <f>manip_buses!N15/N15</f>
        <v>#N/A</v>
      </c>
      <c r="O59" s="42" t="e">
        <f>manip_buses!O15/O15</f>
        <v>#N/A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O29" sqref="O29"/>
    </sheetView>
  </sheetViews>
  <sheetFormatPr defaultColWidth="9.25390625" defaultRowHeight="12.75"/>
  <cols>
    <col min="1" max="4" width="8.875" style="3" customWidth="1"/>
    <col min="5" max="5" width="12.25390625" style="3" customWidth="1"/>
    <col min="6" max="15" width="8.875" style="3" customWidth="1"/>
    <col min="16" max="16384" width="9.25390625" style="3" customWidth="1"/>
  </cols>
  <sheetData>
    <row r="1" spans="1:15" ht="11.25">
      <c r="A1" s="4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</row>
    <row r="5" spans="1:15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</row>
    <row r="6" spans="1:15" ht="11.25">
      <c r="A6" s="49">
        <v>1990</v>
      </c>
      <c r="B6" s="31" t="e">
        <f>SUM(C6:O6)</f>
        <v>#N/A</v>
      </c>
      <c r="C6" s="31" t="e">
        <f>+basedata_passenger_cars!C6</f>
        <v>#N/A</v>
      </c>
      <c r="D6" s="31" t="e">
        <f>+basedata_passenger_cars!D6</f>
        <v>#N/A</v>
      </c>
      <c r="E6" s="31" t="e">
        <f>+basedata_passenger_cars!E6</f>
        <v>#N/A</v>
      </c>
      <c r="F6" s="31" t="e">
        <f>+basedata_passenger_cars!F6</f>
        <v>#N/A</v>
      </c>
      <c r="G6" s="31" t="e">
        <f>+basedata_passenger_cars!G6</f>
        <v>#N/A</v>
      </c>
      <c r="H6" s="31" t="e">
        <f>+basedata_passenger_cars!H6</f>
        <v>#N/A</v>
      </c>
      <c r="I6" s="31" t="e">
        <f>+basedata_passenger_cars!I6</f>
        <v>#N/A</v>
      </c>
      <c r="J6" s="31" t="e">
        <f>+basedata_passenger_cars!J6</f>
        <v>#N/A</v>
      </c>
      <c r="K6" s="31" t="e">
        <f>+basedata_passenger_cars!K6</f>
        <v>#N/A</v>
      </c>
      <c r="L6" s="31" t="e">
        <f>+basedata_passenger_cars!L6</f>
        <v>#N/A</v>
      </c>
      <c r="M6" s="31" t="e">
        <f>+basedata_passenger_cars!M6</f>
        <v>#N/A</v>
      </c>
      <c r="N6" s="31" t="e">
        <f>+basedata_passenger_cars!N6</f>
        <v>#N/A</v>
      </c>
      <c r="O6" s="31">
        <f>+basedata_passenger_cars!O6</f>
        <v>34325</v>
      </c>
    </row>
    <row r="7" spans="1:15" ht="11.25">
      <c r="A7" s="49">
        <v>1991</v>
      </c>
      <c r="B7" s="31" t="e">
        <f aca="true" t="shared" si="0" ref="B7:B17">SUM(C7:O7)</f>
        <v>#N/A</v>
      </c>
      <c r="C7" s="31" t="e">
        <f>+basedata_passenger_cars!C7</f>
        <v>#N/A</v>
      </c>
      <c r="D7" s="31" t="e">
        <f>+basedata_passenger_cars!D7</f>
        <v>#N/A</v>
      </c>
      <c r="E7" s="31" t="e">
        <f>+basedata_passenger_cars!E7</f>
        <v>#N/A</v>
      </c>
      <c r="F7" s="31" t="e">
        <f>+basedata_passenger_cars!F7</f>
        <v>#N/A</v>
      </c>
      <c r="G7" s="31" t="e">
        <f>+basedata_passenger_cars!G7</f>
        <v>#N/A</v>
      </c>
      <c r="H7" s="31" t="e">
        <f>+basedata_passenger_cars!H7</f>
        <v>#N/A</v>
      </c>
      <c r="I7" s="31" t="e">
        <f>+basedata_passenger_cars!I7</f>
        <v>#N/A</v>
      </c>
      <c r="J7" s="31" t="e">
        <f>+basedata_passenger_cars!J7</f>
        <v>#N/A</v>
      </c>
      <c r="K7" s="31" t="e">
        <f>+basedata_passenger_cars!K7</f>
        <v>#N/A</v>
      </c>
      <c r="L7" s="31" t="e">
        <f>+basedata_passenger_cars!L7</f>
        <v>#N/A</v>
      </c>
      <c r="M7" s="31" t="e">
        <f>+basedata_passenger_cars!M7</f>
        <v>#N/A</v>
      </c>
      <c r="N7" s="31" t="e">
        <f>+basedata_passenger_cars!N7</f>
        <v>#N/A</v>
      </c>
      <c r="O7" s="31" t="e">
        <f>+basedata_passenger_cars!O7</f>
        <v>#N/A</v>
      </c>
    </row>
    <row r="8" spans="1:15" ht="11.25">
      <c r="A8" s="49">
        <v>1992</v>
      </c>
      <c r="B8" s="31" t="e">
        <f t="shared" si="0"/>
        <v>#N/A</v>
      </c>
      <c r="C8" s="31" t="e">
        <f>+basedata_passenger_cars!C8</f>
        <v>#N/A</v>
      </c>
      <c r="D8" s="31" t="e">
        <f>+basedata_passenger_cars!D8</f>
        <v>#N/A</v>
      </c>
      <c r="E8" s="31" t="e">
        <f>+basedata_passenger_cars!E8</f>
        <v>#N/A</v>
      </c>
      <c r="F8" s="31" t="e">
        <f>+basedata_passenger_cars!F8</f>
        <v>#N/A</v>
      </c>
      <c r="G8" s="31" t="e">
        <f>+basedata_passenger_cars!G8</f>
        <v>#N/A</v>
      </c>
      <c r="H8" s="31" t="e">
        <f>+basedata_passenger_cars!H8</f>
        <v>#N/A</v>
      </c>
      <c r="I8" s="31" t="e">
        <f>+basedata_passenger_cars!I8</f>
        <v>#N/A</v>
      </c>
      <c r="J8" s="31" t="e">
        <f>+basedata_passenger_cars!J8</f>
        <v>#N/A</v>
      </c>
      <c r="K8" s="31" t="e">
        <f>+basedata_passenger_cars!K8</f>
        <v>#N/A</v>
      </c>
      <c r="L8" s="31" t="e">
        <f>+basedata_passenger_cars!L8</f>
        <v>#N/A</v>
      </c>
      <c r="M8" s="31" t="e">
        <f>+basedata_passenger_cars!M8</f>
        <v>#N/A</v>
      </c>
      <c r="N8" s="31" t="e">
        <f>+basedata_passenger_cars!N8</f>
        <v>#N/A</v>
      </c>
      <c r="O8" s="31">
        <f>+basedata_passenger_cars!O8</f>
        <v>36889</v>
      </c>
    </row>
    <row r="9" spans="1:15" ht="11.25">
      <c r="A9" s="49">
        <v>1993</v>
      </c>
      <c r="B9" s="31" t="e">
        <f t="shared" si="0"/>
        <v>#N/A</v>
      </c>
      <c r="C9" s="31" t="e">
        <f>+basedata_passenger_cars!C9</f>
        <v>#N/A</v>
      </c>
      <c r="D9" s="31" t="e">
        <f>+basedata_passenger_cars!D9</f>
        <v>#N/A</v>
      </c>
      <c r="E9" s="31">
        <f>+basedata_passenger_cars!E9</f>
        <v>49000</v>
      </c>
      <c r="F9" s="31">
        <f>+basedata_passenger_cars!F9</f>
        <v>32</v>
      </c>
      <c r="G9" s="31" t="e">
        <f>+basedata_passenger_cars!G9</f>
        <v>#N/A</v>
      </c>
      <c r="H9" s="31">
        <f>+basedata_passenger_cars!H9</f>
        <v>43</v>
      </c>
      <c r="I9" s="31" t="e">
        <f>+basedata_passenger_cars!I9</f>
        <v>#N/A</v>
      </c>
      <c r="J9" s="31" t="e">
        <f>+basedata_passenger_cars!J9</f>
        <v>#N/A</v>
      </c>
      <c r="K9" s="31" t="e">
        <f>+basedata_passenger_cars!K9</f>
        <v>#N/A</v>
      </c>
      <c r="L9" s="31" t="e">
        <f>+basedata_passenger_cars!L9</f>
        <v>#N/A</v>
      </c>
      <c r="M9" s="31" t="e">
        <f>+basedata_passenger_cars!M9</f>
        <v>#N/A</v>
      </c>
      <c r="N9" s="31" t="e">
        <f>+basedata_passenger_cars!N9</f>
        <v>#N/A</v>
      </c>
      <c r="O9" s="31">
        <f>+basedata_passenger_cars!O9</f>
        <v>41848</v>
      </c>
    </row>
    <row r="10" spans="1:15" ht="11.25">
      <c r="A10" s="49">
        <v>1994</v>
      </c>
      <c r="B10" s="31" t="e">
        <f t="shared" si="0"/>
        <v>#N/A</v>
      </c>
      <c r="C10" s="31" t="e">
        <f>+basedata_passenger_cars!C10</f>
        <v>#N/A</v>
      </c>
      <c r="D10" s="31" t="e">
        <f>+basedata_passenger_cars!D10</f>
        <v>#N/A</v>
      </c>
      <c r="E10" s="31">
        <f>+basedata_passenger_cars!E10</f>
        <v>51700</v>
      </c>
      <c r="F10" s="31">
        <f>+basedata_passenger_cars!F10</f>
        <v>107</v>
      </c>
      <c r="G10" s="31" t="e">
        <f>+basedata_passenger_cars!G10</f>
        <v>#N/A</v>
      </c>
      <c r="H10" s="31">
        <f>+basedata_passenger_cars!H10</f>
        <v>33</v>
      </c>
      <c r="I10" s="31" t="e">
        <f>+basedata_passenger_cars!I10</f>
        <v>#N/A</v>
      </c>
      <c r="J10" s="31" t="e">
        <f>+basedata_passenger_cars!J10</f>
        <v>#N/A</v>
      </c>
      <c r="K10" s="31" t="e">
        <f>+basedata_passenger_cars!K10</f>
        <v>#N/A</v>
      </c>
      <c r="L10" s="31" t="e">
        <f>+basedata_passenger_cars!L10</f>
        <v>#N/A</v>
      </c>
      <c r="M10" s="31" t="e">
        <f>+basedata_passenger_cars!M10</f>
        <v>#N/A</v>
      </c>
      <c r="N10" s="31" t="e">
        <f>+basedata_passenger_cars!N10</f>
        <v>#N/A</v>
      </c>
      <c r="O10" s="31">
        <f>+basedata_passenger_cars!O10</f>
        <v>45736</v>
      </c>
    </row>
    <row r="11" spans="1:15" ht="11.25">
      <c r="A11" s="49">
        <v>1995</v>
      </c>
      <c r="B11" s="31" t="e">
        <f t="shared" si="0"/>
        <v>#N/A</v>
      </c>
      <c r="C11" s="31" t="e">
        <f>+basedata_passenger_cars!C11</f>
        <v>#N/A</v>
      </c>
      <c r="D11" s="31" t="e">
        <f>+basedata_passenger_cars!D11</f>
        <v>#N/A</v>
      </c>
      <c r="E11" s="31">
        <f>+basedata_passenger_cars!E11</f>
        <v>54500</v>
      </c>
      <c r="F11" s="31">
        <f>+basedata_passenger_cars!F11</f>
        <v>151</v>
      </c>
      <c r="G11" s="31" t="e">
        <f>+basedata_passenger_cars!G11</f>
        <v>#N/A</v>
      </c>
      <c r="H11" s="31" t="e">
        <f>+basedata_passenger_cars!H11</f>
        <v>#N/A</v>
      </c>
      <c r="I11" s="31" t="e">
        <f>+basedata_passenger_cars!I11</f>
        <v>#N/A</v>
      </c>
      <c r="J11" s="31" t="e">
        <f>+basedata_passenger_cars!J11</f>
        <v>#N/A</v>
      </c>
      <c r="K11" s="31" t="e">
        <f>+basedata_passenger_cars!K11</f>
        <v>#N/A</v>
      </c>
      <c r="L11" s="31" t="e">
        <f>+basedata_passenger_cars!L11</f>
        <v>#N/A</v>
      </c>
      <c r="M11" s="31" t="e">
        <f>+basedata_passenger_cars!M11</f>
        <v>#N/A</v>
      </c>
      <c r="N11" s="31" t="e">
        <f>+basedata_passenger_cars!N11</f>
        <v>#N/A</v>
      </c>
      <c r="O11" s="31" t="e">
        <f>+basedata_passenger_cars!O11</f>
        <v>#N/A</v>
      </c>
    </row>
    <row r="12" spans="1:15" ht="11.25">
      <c r="A12" s="49">
        <v>1996</v>
      </c>
      <c r="B12" s="31" t="e">
        <f t="shared" si="0"/>
        <v>#N/A</v>
      </c>
      <c r="C12" s="31" t="e">
        <f>+basedata_passenger_cars!C12</f>
        <v>#N/A</v>
      </c>
      <c r="D12" s="31" t="e">
        <f>+basedata_passenger_cars!D12</f>
        <v>#N/A</v>
      </c>
      <c r="E12" s="31">
        <f>+basedata_passenger_cars!E12</f>
        <v>57900</v>
      </c>
      <c r="F12" s="31">
        <f>+basedata_passenger_cars!F12</f>
        <v>158</v>
      </c>
      <c r="G12" s="31">
        <f>+basedata_passenger_cars!G12</f>
        <v>45800</v>
      </c>
      <c r="H12" s="31" t="e">
        <f>+basedata_passenger_cars!H12</f>
        <v>#N/A</v>
      </c>
      <c r="I12" s="31" t="e">
        <f>+basedata_passenger_cars!I12</f>
        <v>#N/A</v>
      </c>
      <c r="J12" s="31" t="e">
        <f>+basedata_passenger_cars!J12</f>
        <v>#N/A</v>
      </c>
      <c r="K12" s="31" t="e">
        <f>+basedata_passenger_cars!K12</f>
        <v>#N/A</v>
      </c>
      <c r="L12" s="31" t="e">
        <f>+basedata_passenger_cars!L12</f>
        <v>#N/A</v>
      </c>
      <c r="M12" s="31" t="e">
        <f>+basedata_passenger_cars!M12</f>
        <v>#N/A</v>
      </c>
      <c r="N12" s="31" t="e">
        <f>+basedata_passenger_cars!N12</f>
        <v>#N/A</v>
      </c>
      <c r="O12" s="31" t="e">
        <f>+basedata_passenger_cars!O12</f>
        <v>#N/A</v>
      </c>
    </row>
    <row r="13" spans="1:15" ht="11.25">
      <c r="A13" s="49">
        <v>1997</v>
      </c>
      <c r="B13" s="31" t="e">
        <f t="shared" si="0"/>
        <v>#N/A</v>
      </c>
      <c r="C13" s="31" t="e">
        <f>+basedata_passenger_cars!C13</f>
        <v>#N/A</v>
      </c>
      <c r="D13" s="31" t="e">
        <f>+basedata_passenger_cars!D13</f>
        <v>#N/A</v>
      </c>
      <c r="E13" s="31">
        <f>+basedata_passenger_cars!E13</f>
        <v>59000</v>
      </c>
      <c r="F13" s="31">
        <f>+basedata_passenger_cars!F13</f>
        <v>160</v>
      </c>
      <c r="G13" s="31">
        <f>+basedata_passenger_cars!G13</f>
        <v>46000</v>
      </c>
      <c r="H13" s="31" t="e">
        <f>+basedata_passenger_cars!H13</f>
        <v>#N/A</v>
      </c>
      <c r="I13" s="31" t="e">
        <f>+basedata_passenger_cars!I13</f>
        <v>#N/A</v>
      </c>
      <c r="J13" s="31" t="e">
        <f>+basedata_passenger_cars!J13</f>
        <v>#N/A</v>
      </c>
      <c r="K13" s="31" t="e">
        <f>+basedata_passenger_cars!K13</f>
        <v>#N/A</v>
      </c>
      <c r="L13" s="31" t="e">
        <f>+basedata_passenger_cars!L13</f>
        <v>#N/A</v>
      </c>
      <c r="M13" s="31" t="e">
        <f>+basedata_passenger_cars!M13</f>
        <v>#N/A</v>
      </c>
      <c r="N13" s="31" t="e">
        <f>+basedata_passenger_cars!N13</f>
        <v>#N/A</v>
      </c>
      <c r="O13" s="31" t="e">
        <f>+basedata_passenger_cars!O13</f>
        <v>#N/A</v>
      </c>
    </row>
    <row r="14" spans="1:15" ht="11.25">
      <c r="A14" s="49">
        <v>1998</v>
      </c>
      <c r="B14" s="31" t="e">
        <f t="shared" si="0"/>
        <v>#N/A</v>
      </c>
      <c r="C14" s="31" t="e">
        <f>+basedata_passenger_cars!C14</f>
        <v>#N/A</v>
      </c>
      <c r="D14" s="31" t="e">
        <f>+basedata_passenger_cars!D14</f>
        <v>#N/A</v>
      </c>
      <c r="E14" s="31">
        <f>+basedata_passenger_cars!E14</f>
        <v>60800</v>
      </c>
      <c r="F14" s="31" t="e">
        <f>+basedata_passenger_cars!F14</f>
        <v>#N/A</v>
      </c>
      <c r="G14" s="31">
        <f>+basedata_passenger_cars!G14</f>
        <v>46500</v>
      </c>
      <c r="H14" s="31" t="e">
        <f>+basedata_passenger_cars!H14</f>
        <v>#N/A</v>
      </c>
      <c r="I14" s="31" t="e">
        <f>+basedata_passenger_cars!I14</f>
        <v>#N/A</v>
      </c>
      <c r="J14" s="31" t="e">
        <f>+basedata_passenger_cars!J14</f>
        <v>#N/A</v>
      </c>
      <c r="K14" s="31" t="e">
        <f>+basedata_passenger_cars!K14</f>
        <v>#N/A</v>
      </c>
      <c r="L14" s="31" t="e">
        <f>+basedata_passenger_cars!L14</f>
        <v>#N/A</v>
      </c>
      <c r="M14" s="31" t="e">
        <f>+basedata_passenger_cars!M14</f>
        <v>#N/A</v>
      </c>
      <c r="N14" s="31" t="e">
        <f>+basedata_passenger_cars!N14</f>
        <v>#N/A</v>
      </c>
      <c r="O14" s="31" t="e">
        <f>+basedata_passenger_cars!O14</f>
        <v>#N/A</v>
      </c>
    </row>
    <row r="15" spans="1:15" ht="11.25">
      <c r="A15" s="49">
        <v>1999</v>
      </c>
      <c r="B15" s="31" t="e">
        <f t="shared" si="0"/>
        <v>#N/A</v>
      </c>
      <c r="C15" s="31" t="e">
        <f>+basedata_passenger_cars!C15</f>
        <v>#N/A</v>
      </c>
      <c r="D15" s="31" t="e">
        <f>+basedata_passenger_cars!D15</f>
        <v>#N/A</v>
      </c>
      <c r="E15" s="31">
        <f>+basedata_passenger_cars!E15</f>
        <v>62250</v>
      </c>
      <c r="F15" s="31" t="e">
        <f>+basedata_passenger_cars!F15</f>
        <v>#N/A</v>
      </c>
      <c r="G15" s="31">
        <f>+basedata_passenger_cars!G15</f>
        <v>46550</v>
      </c>
      <c r="H15" s="31" t="e">
        <f>+basedata_passenger_cars!H15</f>
        <v>#N/A</v>
      </c>
      <c r="I15" s="31" t="e">
        <f>+basedata_passenger_cars!I15</f>
        <v>#N/A</v>
      </c>
      <c r="J15" s="31" t="e">
        <f>+basedata_passenger_cars!J15</f>
        <v>#N/A</v>
      </c>
      <c r="K15" s="31" t="e">
        <f>+basedata_passenger_cars!K15</f>
        <v>#N/A</v>
      </c>
      <c r="L15" s="31" t="e">
        <f>+basedata_passenger_cars!L15</f>
        <v>#N/A</v>
      </c>
      <c r="M15" s="31" t="e">
        <f>+basedata_passenger_cars!M15</f>
        <v>#N/A</v>
      </c>
      <c r="N15" s="31" t="e">
        <f>+basedata_passenger_cars!N15</f>
        <v>#N/A</v>
      </c>
      <c r="O15" s="31" t="e">
        <f>+basedata_passenger_cars!O15</f>
        <v>#N/A</v>
      </c>
    </row>
    <row r="16" spans="1:15" ht="11.25">
      <c r="A16" s="49">
        <v>2000</v>
      </c>
      <c r="B16" s="31" t="e">
        <f t="shared" si="0"/>
        <v>#N/A</v>
      </c>
      <c r="C16" s="31" t="e">
        <f>+basedata_passenger_cars!C16</f>
        <v>#N/A</v>
      </c>
      <c r="D16" s="31" t="e">
        <f>+basedata_passenger_cars!D16</f>
        <v>#N/A</v>
      </c>
      <c r="E16" s="31">
        <f>+basedata_passenger_cars!E16</f>
        <v>63840</v>
      </c>
      <c r="F16" s="31" t="e">
        <f>+basedata_passenger_cars!F16</f>
        <v>#N/A</v>
      </c>
      <c r="G16" s="31" t="e">
        <f>+basedata_passenger_cars!G16</f>
        <v>#N/A</v>
      </c>
      <c r="H16" s="31" t="e">
        <f>+basedata_passenger_cars!H16</f>
        <v>#N/A</v>
      </c>
      <c r="I16" s="31" t="e">
        <f>+basedata_passenger_cars!I16</f>
        <v>#N/A</v>
      </c>
      <c r="J16" s="31" t="e">
        <f>+basedata_passenger_cars!J16</f>
        <v>#N/A</v>
      </c>
      <c r="K16" s="31" t="e">
        <f>+basedata_passenger_cars!K16</f>
        <v>#N/A</v>
      </c>
      <c r="L16" s="31" t="e">
        <f>+basedata_passenger_cars!L16</f>
        <v>#N/A</v>
      </c>
      <c r="M16" s="31" t="e">
        <f>+basedata_passenger_cars!M16</f>
        <v>#N/A</v>
      </c>
      <c r="N16" s="31" t="e">
        <f>+basedata_passenger_cars!N16</f>
        <v>#N/A</v>
      </c>
      <c r="O16" s="31" t="e">
        <f>+basedata_passenger_cars!O16</f>
        <v>#N/A</v>
      </c>
    </row>
    <row r="17" spans="1:15" ht="11.25">
      <c r="A17" s="49">
        <v>2001</v>
      </c>
      <c r="B17" s="31" t="e">
        <f t="shared" si="0"/>
        <v>#N/A</v>
      </c>
      <c r="C17" s="31" t="e">
        <f>+basedata_passenger_cars!C17</f>
        <v>#N/A</v>
      </c>
      <c r="D17" s="31" t="e">
        <f>+basedata_passenger_cars!D17</f>
        <v>#N/A</v>
      </c>
      <c r="E17" s="31">
        <f>+basedata_passenger_cars!E17</f>
        <v>65523</v>
      </c>
      <c r="F17" s="31" t="e">
        <f>+basedata_passenger_cars!F17</f>
        <v>#N/A</v>
      </c>
      <c r="G17" s="31" t="e">
        <f>+basedata_passenger_cars!G17</f>
        <v>#N/A</v>
      </c>
      <c r="H17" s="31" t="e">
        <f>+basedata_passenger_cars!H17</f>
        <v>#N/A</v>
      </c>
      <c r="I17" s="31" t="e">
        <f>+basedata_passenger_cars!I17</f>
        <v>#N/A</v>
      </c>
      <c r="J17" s="31" t="e">
        <f>+basedata_passenger_cars!J17</f>
        <v>#N/A</v>
      </c>
      <c r="K17" s="31" t="e">
        <f>+basedata_passenger_cars!K17</f>
        <v>#N/A</v>
      </c>
      <c r="L17" s="31" t="e">
        <f>+basedata_passenger_cars!L17</f>
        <v>#N/A</v>
      </c>
      <c r="M17" s="31" t="e">
        <f>+basedata_passenger_cars!M17</f>
        <v>#N/A</v>
      </c>
      <c r="N17" s="31" t="e">
        <f>+basedata_passenger_cars!N17</f>
        <v>#N/A</v>
      </c>
      <c r="O17" s="31" t="e">
        <f>+basedata_passenger_cars!O17</f>
        <v>#N/A</v>
      </c>
    </row>
    <row r="18" spans="1:15" ht="11.25">
      <c r="A18" s="5" t="s">
        <v>33</v>
      </c>
      <c r="B18" s="5" t="s">
        <v>10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"/>
    </row>
    <row r="19" spans="6:12" ht="11.25">
      <c r="F19" s="19"/>
      <c r="G19" s="19"/>
      <c r="H19" s="19"/>
      <c r="I19" s="19"/>
      <c r="J19" s="19"/>
      <c r="K19" s="28"/>
      <c r="L19" s="28"/>
    </row>
    <row r="20" spans="1:15" ht="11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9"/>
    </row>
    <row r="21" spans="1:15" ht="11.25">
      <c r="A21" s="24" t="s">
        <v>96</v>
      </c>
      <c r="B21" s="5"/>
      <c r="C21" s="5"/>
      <c r="D21" s="5"/>
      <c r="E21" s="5">
        <f>+E16/E9-1</f>
        <v>0.30285714285714294</v>
      </c>
      <c r="F21" s="5"/>
      <c r="H21" s="5"/>
      <c r="I21" s="5"/>
      <c r="J21" s="5"/>
      <c r="K21" s="5"/>
      <c r="L21" s="5"/>
      <c r="M21" s="5"/>
      <c r="N21" s="5"/>
      <c r="O21" s="9"/>
    </row>
    <row r="22" spans="1:15" ht="11.25">
      <c r="A22" s="24" t="s">
        <v>97</v>
      </c>
      <c r="B22" s="5"/>
      <c r="C22" s="5"/>
      <c r="D22" s="5"/>
      <c r="E22" s="5"/>
      <c r="F22" s="5"/>
      <c r="G22" s="5">
        <f>+G15/G12-1</f>
        <v>0.01637554585152845</v>
      </c>
      <c r="H22" s="5"/>
      <c r="I22" s="5"/>
      <c r="J22" s="5"/>
      <c r="K22" s="5"/>
      <c r="L22" s="5"/>
      <c r="M22" s="5"/>
      <c r="N22" s="5"/>
      <c r="O22" s="9"/>
    </row>
    <row r="23" spans="1:15" ht="11.25">
      <c r="A23" s="2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9"/>
    </row>
    <row r="24" spans="1:15" ht="11.25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6"/>
    </row>
    <row r="25" spans="1:15" ht="11.25">
      <c r="A25" s="5"/>
      <c r="B25" s="31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1.25">
      <c r="A26" s="5"/>
      <c r="B26" s="31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1.25">
      <c r="A27" s="5"/>
      <c r="B27" s="31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1.25">
      <c r="A28" s="5">
        <v>2000</v>
      </c>
      <c r="B28" s="31"/>
      <c r="C28" s="48" t="e">
        <f>+C17/'Car ownership'!B15*1000000</f>
        <v>#N/A</v>
      </c>
      <c r="D28" s="48" t="e">
        <f>+D17/'Car ownership'!C15*1000000</f>
        <v>#N/A</v>
      </c>
      <c r="E28" s="48">
        <f>+E17/'Car ownership'!D15*1000000</f>
        <v>18562.80809110998</v>
      </c>
      <c r="F28" s="48" t="e">
        <f>+F17/'Car ownership'!E15*1000000</f>
        <v>#N/A</v>
      </c>
      <c r="G28" s="48">
        <f>+G15/'Car ownership'!F13*1000000</f>
        <v>20633.86524822695</v>
      </c>
      <c r="H28" s="48" t="e">
        <f>+H17/'Car ownership'!G15*1000000</f>
        <v>#N/A</v>
      </c>
      <c r="I28" s="48" t="e">
        <f>+I17/'Car ownership'!H15*1000000</f>
        <v>#N/A</v>
      </c>
      <c r="J28" s="48" t="e">
        <f>+J17/'Car ownership'!I15*1000000</f>
        <v>#N/A</v>
      </c>
      <c r="K28" s="48" t="e">
        <f>+K17/'Car ownership'!J15*1000000</f>
        <v>#N/A</v>
      </c>
      <c r="L28" s="48" t="e">
        <f>+L17/'Car ownership'!K15*1000000</f>
        <v>#N/A</v>
      </c>
      <c r="M28" s="48" t="e">
        <f>+M17/'Car ownership'!L15*1000000</f>
        <v>#N/A</v>
      </c>
      <c r="N28" s="48" t="e">
        <f>+N17/'Car ownership'!M15*1000000</f>
        <v>#N/A</v>
      </c>
      <c r="O28" s="48">
        <f>+O10/'Car ownership'!N10*1000000</f>
        <v>13968.790735688832</v>
      </c>
    </row>
    <row r="29" spans="1:15" ht="11.25">
      <c r="A29" s="5"/>
      <c r="B29" s="3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1.25">
      <c r="A30" s="5"/>
      <c r="B30" s="3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1.25">
      <c r="A31" s="5"/>
      <c r="B31" s="31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1.25">
      <c r="A32" s="5"/>
      <c r="B32" s="31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1.25">
      <c r="A33" s="5"/>
      <c r="B33" s="31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1.25">
      <c r="A34" s="5"/>
      <c r="B34" s="31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9"/>
    </row>
    <row r="36" spans="1:15" ht="11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9"/>
    </row>
    <row r="38" ht="11.25">
      <c r="A38" s="15"/>
    </row>
    <row r="39" spans="1:15" ht="11.25">
      <c r="A39" s="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6"/>
    </row>
    <row r="40" spans="1:15" ht="11.25">
      <c r="A40" s="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1.25">
      <c r="A41" s="5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1.25">
      <c r="A42" s="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1.25">
      <c r="A43" s="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1.25">
      <c r="A44" s="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1.25">
      <c r="A45" s="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1.25">
      <c r="A46" s="5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1.25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1.25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1.25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1" spans="1:2" ht="11.25">
      <c r="A51" s="5"/>
      <c r="B51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TERM8 - passenger transport</dc:title>
  <dc:subject>TERM</dc:subject>
  <dc:creator>Wouter de Ridder</dc:creator>
  <cp:keywords/>
  <dc:description/>
  <cp:lastModifiedBy>EdB</cp:lastModifiedBy>
  <cp:lastPrinted>2001-12-05T13:07:06Z</cp:lastPrinted>
  <dcterms:created xsi:type="dcterms:W3CDTF">2000-12-08T05:39:23Z</dcterms:created>
  <dcterms:modified xsi:type="dcterms:W3CDTF">2004-01-22T16:13:20Z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