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115" windowHeight="10110" activeTab="3"/>
  </bookViews>
  <sheets>
    <sheet name="CSI_Data2009" sheetId="1" r:id="rId1"/>
    <sheet name="IEA_Data2009" sheetId="2" r:id="rId2"/>
    <sheet name="EIA_Data2009" sheetId="3" r:id="rId3"/>
    <sheet name="Fig1 Growth" sheetId="4" r:id="rId4"/>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Print_Area" localSheetId="0">'CSI_Data2009'!$A$535:$S$580</definedName>
    <definedName name="footnote_p" localSheetId="0">'CSI_Data2009'!#REF!</definedName>
    <definedName name="GDP" localSheetId="0">'[5]New Cronos'!$A$56:$M$87</definedName>
    <definedName name="GDP">'[1]New Cronos'!$A$56:$M$87</definedName>
    <definedName name="GDP_95_constant_prices" localSheetId="0">#REF!</definedName>
    <definedName name="GDP_95_constant_prices">#REF!</definedName>
    <definedName name="GDP_current_prices" localSheetId="0">#REF!</definedName>
    <definedName name="GDP_current_prices">#REF!</definedName>
    <definedName name="GIEC" localSheetId="0">#REF!</definedName>
    <definedName name="GIEC">#REF!</definedName>
    <definedName name="ncd" localSheetId="0">#REF!</definedName>
    <definedName name="ncd">#REF!</definedName>
    <definedName name="population" localSheetId="0">'[6]New Cronos Data'!$A$244:$N$275</definedName>
    <definedName name="population">'[2]New Cronos Data'!$A$244:$N$275</definedName>
    <definedName name="Summer" localSheetId="0">#REF!</definedName>
    <definedName name="Summer">#REF!</definedName>
    <definedName name="Summer1" localSheetId="0">#REF!</definedName>
    <definedName name="Summer1">#REF!</definedName>
    <definedName name="TECbyCountry" localSheetId="0">'[8]New Cronos data'!$A$7:$M$32</definedName>
    <definedName name="TECbyCountry">'[4]New Cronos data'!$A$7:$M$32</definedName>
    <definedName name="TECbyFuel" localSheetId="0">'[8]Data for graphs'!$A$2:$L$9</definedName>
    <definedName name="TECbyFuel">'[4]Data for graphs'!$A$2:$L$9</definedName>
    <definedName name="TSeg" localSheetId="0">#REF!</definedName>
    <definedName name="TSeg">#REF!</definedName>
    <definedName name="TSEG1" localSheetId="0">#REF!</definedName>
    <definedName name="TSEG1">#REF!</definedName>
    <definedName name="TSEG2" localSheetId="0">#REF!</definedName>
    <definedName name="TSEG2">#REF!</definedName>
    <definedName name="TSEG3" localSheetId="0">#REF!</definedName>
    <definedName name="TSEG3">#REF!</definedName>
    <definedName name="TSEG4" localSheetId="0">#REF!</definedName>
    <definedName name="TSEG4">#REF!</definedName>
    <definedName name="TSEG5" localSheetId="0">#REF!</definedName>
    <definedName name="TSEG5">#REF!</definedName>
    <definedName name="Winter" localSheetId="0">#REF!</definedName>
    <definedName name="Winter">#REF!</definedName>
  </definedNames>
  <calcPr fullCalcOnLoad="1"/>
</workbook>
</file>

<file path=xl/comments1.xml><?xml version="1.0" encoding="utf-8"?>
<comments xmlns="http://schemas.openxmlformats.org/spreadsheetml/2006/main">
  <authors>
    <author>Helpdesk</author>
    <author>Mart Bles</author>
  </authors>
  <commentList>
    <comment ref="A415" authorId="0">
      <text>
        <r>
          <rPr>
            <b/>
            <sz val="8"/>
            <rFont val="Tahoma"/>
            <family val="0"/>
          </rPr>
          <t xml:space="preserve">Ricardo:
</t>
        </r>
        <r>
          <rPr>
            <sz val="8"/>
            <rFont val="Tahoma"/>
            <family val="2"/>
          </rPr>
          <t>107001 Gross electricity generation - Hydro power plants includes pumping (as oposed to the numerator of the structural indicator). The breakdown by capacity (as with the table below), however, excludes pumping. There is hardly any pumping for medium and small, so all pumping should occur in large hydro plants. We can just subtract large plants from the structural indicator's primary production of hydro (both exclude pumping) to get a fairly accurate estimate of the primary production of non-large hydro excluding pumping, to be used in the chart.</t>
        </r>
        <r>
          <rPr>
            <sz val="8"/>
            <rFont val="Tahoma"/>
            <family val="0"/>
          </rPr>
          <t xml:space="preserve">
</t>
        </r>
      </text>
    </comment>
    <comment ref="T163" authorId="1">
      <text>
        <r>
          <rPr>
            <b/>
            <sz val="8"/>
            <rFont val="Tahoma"/>
            <family val="0"/>
          </rPr>
          <t>Mart Bles:</t>
        </r>
        <r>
          <rPr>
            <sz val="8"/>
            <rFont val="Tahoma"/>
            <family val="0"/>
          </rPr>
          <t xml:space="preserve">
No Eurostat Data, value copied from 2006</t>
        </r>
      </text>
    </comment>
    <comment ref="T204" authorId="1">
      <text>
        <r>
          <rPr>
            <b/>
            <sz val="8"/>
            <rFont val="Tahoma"/>
            <family val="0"/>
          </rPr>
          <t>Mart Bles:</t>
        </r>
        <r>
          <rPr>
            <sz val="8"/>
            <rFont val="Tahoma"/>
            <family val="0"/>
          </rPr>
          <t xml:space="preserve">
No data Eurostat, copied 2006 value</t>
        </r>
      </text>
    </comment>
    <comment ref="T81" authorId="1">
      <text>
        <r>
          <rPr>
            <b/>
            <sz val="8"/>
            <rFont val="Tahoma"/>
            <family val="0"/>
          </rPr>
          <t>Mart Bles:</t>
        </r>
        <r>
          <rPr>
            <sz val="8"/>
            <rFont val="Tahoma"/>
            <family val="0"/>
          </rPr>
          <t xml:space="preserve">
No data in Eurostat: copied 2006 value</t>
        </r>
      </text>
    </comment>
    <comment ref="T122" authorId="1">
      <text>
        <r>
          <rPr>
            <b/>
            <sz val="8"/>
            <rFont val="Tahoma"/>
            <family val="0"/>
          </rPr>
          <t>Mart Bles:</t>
        </r>
        <r>
          <rPr>
            <sz val="8"/>
            <rFont val="Tahoma"/>
            <family val="0"/>
          </rPr>
          <t xml:space="preserve">
No Eurostat data, copied 2006 value</t>
        </r>
      </text>
    </comment>
    <comment ref="T287" authorId="1">
      <text>
        <r>
          <rPr>
            <b/>
            <sz val="8"/>
            <rFont val="Tahoma"/>
            <family val="0"/>
          </rPr>
          <t>Mart Bles:</t>
        </r>
        <r>
          <rPr>
            <sz val="8"/>
            <rFont val="Tahoma"/>
            <family val="0"/>
          </rPr>
          <t xml:space="preserve">
No Eurostat data, copied 2006 value</t>
        </r>
      </text>
    </comment>
    <comment ref="T328" authorId="1">
      <text>
        <r>
          <rPr>
            <b/>
            <sz val="8"/>
            <rFont val="Tahoma"/>
            <family val="0"/>
          </rPr>
          <t>Mart Bles:</t>
        </r>
        <r>
          <rPr>
            <sz val="8"/>
            <rFont val="Tahoma"/>
            <family val="0"/>
          </rPr>
          <t xml:space="preserve">
No Eurostat data, copied 2006 value</t>
        </r>
      </text>
    </comment>
    <comment ref="B495" authorId="1">
      <text>
        <r>
          <rPr>
            <b/>
            <sz val="8"/>
            <rFont val="Tahoma"/>
            <family val="0"/>
          </rPr>
          <t>Mart Bles:</t>
        </r>
        <r>
          <rPr>
            <sz val="8"/>
            <rFont val="Tahoma"/>
            <family val="0"/>
          </rPr>
          <t xml:space="preserve">
Volgorde anders dan CSI!!! Ook daar niet consistent</t>
        </r>
      </text>
    </comment>
  </commentList>
</comments>
</file>

<file path=xl/comments2.xml><?xml version="1.0" encoding="utf-8"?>
<comments xmlns="http://schemas.openxmlformats.org/spreadsheetml/2006/main">
  <authors>
    <author>Mart Bles</author>
  </authors>
  <commentList>
    <comment ref="D15" authorId="0">
      <text>
        <r>
          <rPr>
            <b/>
            <sz val="8"/>
            <rFont val="Tahoma"/>
            <family val="0"/>
          </rPr>
          <t>Mart Bles:</t>
        </r>
        <r>
          <rPr>
            <sz val="8"/>
            <rFont val="Tahoma"/>
            <family val="0"/>
          </rPr>
          <t xml:space="preserve">
Data staan niet in nieuwe EIA stats</t>
        </r>
      </text>
    </comment>
  </commentList>
</comments>
</file>

<file path=xl/sharedStrings.xml><?xml version="1.0" encoding="utf-8"?>
<sst xmlns="http://schemas.openxmlformats.org/spreadsheetml/2006/main" count="1262" uniqueCount="314">
  <si>
    <t>unit</t>
  </si>
  <si>
    <t>indic_en</t>
  </si>
  <si>
    <t>product</t>
  </si>
  <si>
    <t>time</t>
  </si>
  <si>
    <t>1990a00</t>
  </si>
  <si>
    <t>1991a00</t>
  </si>
  <si>
    <t>1992a00</t>
  </si>
  <si>
    <t>1993a00</t>
  </si>
  <si>
    <t>1994a00</t>
  </si>
  <si>
    <t>1995a00</t>
  </si>
  <si>
    <t>1996a00</t>
  </si>
  <si>
    <t>1997a00</t>
  </si>
  <si>
    <t>1998a00</t>
  </si>
  <si>
    <t>1999a00</t>
  </si>
  <si>
    <t>2000a00</t>
  </si>
  <si>
    <t>2001a00</t>
  </si>
  <si>
    <t>2002a00</t>
  </si>
  <si>
    <t>geo</t>
  </si>
  <si>
    <t>2003a00</t>
  </si>
  <si>
    <t>2004a00</t>
  </si>
  <si>
    <t>2010 targets</t>
  </si>
  <si>
    <t>Solar</t>
  </si>
  <si>
    <t>Wind</t>
  </si>
  <si>
    <t>Geothermal</t>
  </si>
  <si>
    <t>Hydro</t>
  </si>
  <si>
    <t>EEA</t>
  </si>
  <si>
    <t>One table and one chart for indicator (see below)</t>
  </si>
  <si>
    <t>Indicative targets 2010</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</si>
  <si>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</si>
  <si>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</si>
  <si>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</si>
  <si>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</si>
  <si>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</si>
  <si>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</si>
  <si>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</si>
  <si>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</si>
  <si>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</si>
  <si>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</si>
  <si>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</si>
  <si>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</si>
  <si>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</si>
  <si>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</si>
  <si>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</si>
  <si>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</si>
  <si>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</si>
  <si>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</si>
  <si>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</si>
  <si>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</si>
  <si>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</si>
  <si>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</si>
  <si>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</si>
  <si>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</si>
  <si>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</si>
  <si>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</si>
  <si>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</si>
  <si>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</si>
  <si>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</si>
  <si>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</si>
  <si>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Note: The renewable electricity directive (2001/77/EC) defines renewable electricity as the share of electricity produced from renewable energy sources in total electricity consumption. The latter includes imports and exports of electricity. The electricity generated from pumping in hydropower plants is included in total electricity consumption but it is not included as a renewable source of energy. Large hydropower plants have a capacity of more than 10 MW.</t>
  </si>
  <si>
    <t xml:space="preserve">EEA </t>
  </si>
  <si>
    <t>Large hydro</t>
  </si>
  <si>
    <t>Other renewables</t>
  </si>
  <si>
    <t>EU-27</t>
  </si>
  <si>
    <t>check</t>
  </si>
  <si>
    <t>&lt;&gt;</t>
  </si>
  <si>
    <t>2005a00</t>
  </si>
  <si>
    <t>Source: EEA, Eurostat.</t>
  </si>
  <si>
    <t>be Belgium</t>
  </si>
  <si>
    <t>bg Bulgaria</t>
  </si>
  <si>
    <t>cz Czech Republic</t>
  </si>
  <si>
    <t>dk Denmark</t>
  </si>
  <si>
    <t>de Germany</t>
  </si>
  <si>
    <t>ee Estonia</t>
  </si>
  <si>
    <t>ie Ireland</t>
  </si>
  <si>
    <t>gr Greece</t>
  </si>
  <si>
    <t>es Spain</t>
  </si>
  <si>
    <t>fr France</t>
  </si>
  <si>
    <t>it Italy</t>
  </si>
  <si>
    <t>cy Cyprus</t>
  </si>
  <si>
    <t>lv Latvia</t>
  </si>
  <si>
    <t>lt Lithuania</t>
  </si>
  <si>
    <t>lu Luxembourg</t>
  </si>
  <si>
    <t>hu Hungary</t>
  </si>
  <si>
    <t>mt Malta</t>
  </si>
  <si>
    <t>nl Netherlands</t>
  </si>
  <si>
    <t>at Austria</t>
  </si>
  <si>
    <t>pl Poland</t>
  </si>
  <si>
    <t>pt Portugal</t>
  </si>
  <si>
    <t>ro Romania</t>
  </si>
  <si>
    <t>si Slovenia</t>
  </si>
  <si>
    <t>sk Slovakia</t>
  </si>
  <si>
    <t>fi Finland</t>
  </si>
  <si>
    <t>se Sweden</t>
  </si>
  <si>
    <t>uk United Kingdom</t>
  </si>
  <si>
    <t>tr Turkey</t>
  </si>
  <si>
    <t>is Iceland</t>
  </si>
  <si>
    <t>no Norway</t>
  </si>
  <si>
    <t>-</t>
  </si>
  <si>
    <t>Supply, transformation, consumption - electricity - annual data</t>
  </si>
  <si>
    <t>Share of renewable electricity in total electricity consumption</t>
  </si>
  <si>
    <t>Share of large hydro</t>
  </si>
  <si>
    <t>Share of other renewables (excludes large hydro)</t>
  </si>
  <si>
    <t>%</t>
  </si>
  <si>
    <t>Sorted by 'total'</t>
  </si>
  <si>
    <r>
      <t>100900</t>
    </r>
    <r>
      <rPr>
        <b/>
        <sz val="8"/>
        <color indexed="8"/>
        <rFont val="Arial"/>
        <family val="2"/>
      </rPr>
      <t> Gross inland consumption</t>
    </r>
  </si>
  <si>
    <r>
      <t>gwh</t>
    </r>
    <r>
      <rPr>
        <b/>
        <sz val="8"/>
        <color indexed="8"/>
        <rFont val="Arial"/>
        <family val="2"/>
      </rPr>
      <t> Gigawatt hour</t>
    </r>
  </si>
  <si>
    <r>
      <t>6000</t>
    </r>
    <r>
      <rPr>
        <b/>
        <sz val="8"/>
        <color indexed="8"/>
        <rFont val="Arial"/>
        <family val="2"/>
      </rPr>
      <t> Electrical Energy</t>
    </r>
  </si>
  <si>
    <r>
      <t>be</t>
    </r>
    <r>
      <rPr>
        <b/>
        <sz val="8"/>
        <color indexed="8"/>
        <rFont val="Arial"/>
        <family val="2"/>
      </rPr>
      <t> Belgium</t>
    </r>
  </si>
  <si>
    <r>
      <t>bg</t>
    </r>
    <r>
      <rPr>
        <b/>
        <sz val="8"/>
        <color indexed="8"/>
        <rFont val="Arial"/>
        <family val="2"/>
      </rPr>
      <t> Bulgaria</t>
    </r>
  </si>
  <si>
    <r>
      <t>cz</t>
    </r>
    <r>
      <rPr>
        <b/>
        <sz val="8"/>
        <color indexed="8"/>
        <rFont val="Arial"/>
        <family val="2"/>
      </rPr>
      <t> Czech Republic</t>
    </r>
  </si>
  <si>
    <r>
      <t>dk</t>
    </r>
    <r>
      <rPr>
        <b/>
        <sz val="8"/>
        <color indexed="8"/>
        <rFont val="Arial"/>
        <family val="2"/>
      </rPr>
      <t> Denmark</t>
    </r>
  </si>
  <si>
    <r>
      <t>ee</t>
    </r>
    <r>
      <rPr>
        <b/>
        <sz val="8"/>
        <color indexed="8"/>
        <rFont val="Arial"/>
        <family val="2"/>
      </rPr>
      <t> Estonia</t>
    </r>
  </si>
  <si>
    <r>
      <t>ie</t>
    </r>
    <r>
      <rPr>
        <b/>
        <sz val="8"/>
        <color indexed="8"/>
        <rFont val="Arial"/>
        <family val="2"/>
      </rPr>
      <t> Ireland</t>
    </r>
  </si>
  <si>
    <r>
      <t>gr</t>
    </r>
    <r>
      <rPr>
        <b/>
        <sz val="8"/>
        <color indexed="8"/>
        <rFont val="Arial"/>
        <family val="2"/>
      </rPr>
      <t> Greece</t>
    </r>
  </si>
  <si>
    <r>
      <t>es</t>
    </r>
    <r>
      <rPr>
        <b/>
        <sz val="8"/>
        <color indexed="8"/>
        <rFont val="Arial"/>
        <family val="2"/>
      </rPr>
      <t> Spain</t>
    </r>
  </si>
  <si>
    <r>
      <t>fr</t>
    </r>
    <r>
      <rPr>
        <b/>
        <sz val="8"/>
        <color indexed="8"/>
        <rFont val="Arial"/>
        <family val="2"/>
      </rPr>
      <t> France</t>
    </r>
  </si>
  <si>
    <r>
      <t>it</t>
    </r>
    <r>
      <rPr>
        <b/>
        <sz val="8"/>
        <color indexed="8"/>
        <rFont val="Arial"/>
        <family val="2"/>
      </rPr>
      <t> Italy</t>
    </r>
  </si>
  <si>
    <r>
      <t>cy</t>
    </r>
    <r>
      <rPr>
        <b/>
        <sz val="8"/>
        <color indexed="8"/>
        <rFont val="Arial"/>
        <family val="2"/>
      </rPr>
      <t> Cyprus</t>
    </r>
  </si>
  <si>
    <r>
      <t>lv</t>
    </r>
    <r>
      <rPr>
        <b/>
        <sz val="8"/>
        <color indexed="8"/>
        <rFont val="Arial"/>
        <family val="2"/>
      </rPr>
      <t> Latvia</t>
    </r>
  </si>
  <si>
    <r>
      <t>lt</t>
    </r>
    <r>
      <rPr>
        <b/>
        <sz val="8"/>
        <color indexed="8"/>
        <rFont val="Arial"/>
        <family val="2"/>
      </rPr>
      <t> Lithuania</t>
    </r>
  </si>
  <si>
    <r>
      <t>hu</t>
    </r>
    <r>
      <rPr>
        <b/>
        <sz val="8"/>
        <color indexed="8"/>
        <rFont val="Arial"/>
        <family val="2"/>
      </rPr>
      <t> Hungary</t>
    </r>
  </si>
  <si>
    <r>
      <t>mt</t>
    </r>
    <r>
      <rPr>
        <b/>
        <sz val="8"/>
        <color indexed="8"/>
        <rFont val="Arial"/>
        <family val="2"/>
      </rPr>
      <t> Malta</t>
    </r>
  </si>
  <si>
    <r>
      <t>nl</t>
    </r>
    <r>
      <rPr>
        <b/>
        <sz val="8"/>
        <color indexed="8"/>
        <rFont val="Arial"/>
        <family val="2"/>
      </rPr>
      <t> Netherlands</t>
    </r>
  </si>
  <si>
    <r>
      <t>at</t>
    </r>
    <r>
      <rPr>
        <b/>
        <sz val="8"/>
        <color indexed="8"/>
        <rFont val="Arial"/>
        <family val="2"/>
      </rPr>
      <t> Austria</t>
    </r>
  </si>
  <si>
    <r>
      <t>pl</t>
    </r>
    <r>
      <rPr>
        <b/>
        <sz val="8"/>
        <color indexed="8"/>
        <rFont val="Arial"/>
        <family val="2"/>
      </rPr>
      <t> Poland</t>
    </r>
  </si>
  <si>
    <r>
      <t>pt</t>
    </r>
    <r>
      <rPr>
        <b/>
        <sz val="8"/>
        <color indexed="8"/>
        <rFont val="Arial"/>
        <family val="2"/>
      </rPr>
      <t> Portugal</t>
    </r>
  </si>
  <si>
    <r>
      <t>ro</t>
    </r>
    <r>
      <rPr>
        <b/>
        <sz val="8"/>
        <color indexed="8"/>
        <rFont val="Arial"/>
        <family val="2"/>
      </rPr>
      <t> Romania</t>
    </r>
  </si>
  <si>
    <r>
      <t>si</t>
    </r>
    <r>
      <rPr>
        <b/>
        <sz val="8"/>
        <color indexed="8"/>
        <rFont val="Arial"/>
        <family val="2"/>
      </rPr>
      <t> Slovenia</t>
    </r>
  </si>
  <si>
    <r>
      <t>sk</t>
    </r>
    <r>
      <rPr>
        <b/>
        <sz val="8"/>
        <color indexed="8"/>
        <rFont val="Arial"/>
        <family val="2"/>
      </rPr>
      <t> Slovakia</t>
    </r>
  </si>
  <si>
    <r>
      <t>fi</t>
    </r>
    <r>
      <rPr>
        <b/>
        <sz val="8"/>
        <color indexed="8"/>
        <rFont val="Arial"/>
        <family val="2"/>
      </rPr>
      <t> Finland</t>
    </r>
  </si>
  <si>
    <r>
      <t>se</t>
    </r>
    <r>
      <rPr>
        <b/>
        <sz val="8"/>
        <color indexed="8"/>
        <rFont val="Arial"/>
        <family val="2"/>
      </rPr>
      <t> Sweden</t>
    </r>
  </si>
  <si>
    <r>
      <t>uk</t>
    </r>
    <r>
      <rPr>
        <b/>
        <sz val="8"/>
        <color indexed="8"/>
        <rFont val="Arial"/>
        <family val="2"/>
      </rPr>
      <t> United Kingdom</t>
    </r>
  </si>
  <si>
    <r>
      <t>tr</t>
    </r>
    <r>
      <rPr>
        <b/>
        <sz val="8"/>
        <color indexed="8"/>
        <rFont val="Arial"/>
        <family val="2"/>
      </rPr>
      <t> Turkey</t>
    </r>
  </si>
  <si>
    <r>
      <t>is</t>
    </r>
    <r>
      <rPr>
        <b/>
        <sz val="8"/>
        <color indexed="8"/>
        <rFont val="Arial"/>
        <family val="2"/>
      </rPr>
      <t> Iceland</t>
    </r>
  </si>
  <si>
    <r>
      <t>no</t>
    </r>
    <r>
      <rPr>
        <b/>
        <sz val="8"/>
        <color indexed="8"/>
        <rFont val="Arial"/>
        <family val="2"/>
      </rPr>
      <t> Norway</t>
    </r>
  </si>
  <si>
    <r>
      <t>107000</t>
    </r>
    <r>
      <rPr>
        <b/>
        <sz val="8"/>
        <color indexed="8"/>
        <rFont val="Arial"/>
        <family val="2"/>
      </rPr>
      <t> Total gross electricity generation</t>
    </r>
  </si>
  <si>
    <r>
      <t>107001</t>
    </r>
    <r>
      <rPr>
        <b/>
        <sz val="8"/>
        <color indexed="8"/>
        <rFont val="Arial"/>
        <family val="2"/>
      </rPr>
      <t> Gross electricity generation - Hydro power plants</t>
    </r>
  </si>
  <si>
    <r>
      <t>107002</t>
    </r>
    <r>
      <rPr>
        <b/>
        <sz val="8"/>
        <color indexed="8"/>
        <rFont val="Arial"/>
        <family val="2"/>
      </rPr>
      <t> Gross electricity generation - Geothermal power plants</t>
    </r>
  </si>
  <si>
    <r>
      <t>107011</t>
    </r>
    <r>
      <rPr>
        <b/>
        <sz val="8"/>
        <color indexed="8"/>
        <rFont val="Arial"/>
        <family val="2"/>
      </rPr>
      <t> Gross electricity generation - Biomass-fired power stations</t>
    </r>
  </si>
  <si>
    <r>
      <t>107017</t>
    </r>
    <r>
      <rPr>
        <b/>
        <sz val="8"/>
        <color indexed="8"/>
        <rFont val="Arial"/>
        <family val="2"/>
      </rPr>
      <t> Gross production from hydro power stations (Capacity &gt; 10 MW)</t>
    </r>
  </si>
  <si>
    <r>
      <t>5510</t>
    </r>
    <r>
      <rPr>
        <b/>
        <sz val="8"/>
        <color indexed="8"/>
        <rFont val="Arial"/>
        <family val="2"/>
      </rPr>
      <t> Hydro Power</t>
    </r>
  </si>
  <si>
    <r>
      <t>100100</t>
    </r>
    <r>
      <rPr>
        <b/>
        <sz val="8"/>
        <color indexed="8"/>
        <rFont val="Arial"/>
        <family val="2"/>
      </rPr>
      <t> Primary production</t>
    </r>
  </si>
  <si>
    <r>
      <t>5520</t>
    </r>
    <r>
      <rPr>
        <b/>
        <sz val="8"/>
        <color indexed="8"/>
        <rFont val="Arial"/>
        <family val="2"/>
      </rPr>
      <t> Wind Energy</t>
    </r>
  </si>
  <si>
    <r>
      <t>5534</t>
    </r>
    <r>
      <rPr>
        <b/>
        <sz val="8"/>
        <color indexed="8"/>
        <rFont val="Arial"/>
        <family val="2"/>
      </rPr>
      <t> Photovoltaic Power</t>
    </r>
  </si>
  <si>
    <t>OECD, Electricity and Heat Generation</t>
  </si>
  <si>
    <t>TIME</t>
  </si>
  <si>
    <t>1990</t>
  </si>
  <si>
    <t>1991</t>
  </si>
  <si>
    <t>1992</t>
  </si>
  <si>
    <t>1993</t>
  </si>
  <si>
    <t>1994</t>
  </si>
  <si>
    <t>1995</t>
  </si>
  <si>
    <t>1996</t>
  </si>
  <si>
    <t>1997</t>
  </si>
  <si>
    <t>1998</t>
  </si>
  <si>
    <t>1999</t>
  </si>
  <si>
    <t>2000</t>
  </si>
  <si>
    <t>2001</t>
  </si>
  <si>
    <t>2002</t>
  </si>
  <si>
    <t>2003</t>
  </si>
  <si>
    <t>2004</t>
  </si>
  <si>
    <t>2005</t>
  </si>
  <si>
    <t>COUNTRY</t>
  </si>
  <si>
    <t>BALANCE</t>
  </si>
  <si>
    <t>PLANT</t>
  </si>
  <si>
    <t>PRODUCT</t>
  </si>
  <si>
    <t>United States</t>
  </si>
  <si>
    <t>Gross Electricity Production (GWh)</t>
  </si>
  <si>
    <t>Total Plants</t>
  </si>
  <si>
    <t>Pumped Hydro Production</t>
  </si>
  <si>
    <t>Tide, Wave and Ocean</t>
  </si>
  <si>
    <t xml:space="preserve">     Municipal Waste (renew)</t>
  </si>
  <si>
    <t xml:space="preserve">     Municipal Waste (non-renew)</t>
  </si>
  <si>
    <t xml:space="preserve">     Wood/Woodwaste/Other solid waste</t>
  </si>
  <si>
    <t xml:space="preserve">     Landfill Gas</t>
  </si>
  <si>
    <t xml:space="preserve">     Sewage Sludge Gas</t>
  </si>
  <si>
    <t xml:space="preserve">     Other Biogas</t>
  </si>
  <si>
    <t xml:space="preserve">     Liquid Biofuels</t>
  </si>
  <si>
    <t xml:space="preserve">     Non-specified comb. renew and waste</t>
  </si>
  <si>
    <t xml:space="preserve">     Non-specified comb. fuels for Heat</t>
  </si>
  <si>
    <t>Other Sources</t>
  </si>
  <si>
    <t>Total Sources</t>
  </si>
  <si>
    <t>Energy Balances</t>
  </si>
  <si>
    <t>TIME PERIOD</t>
  </si>
  <si>
    <t>Electricity</t>
  </si>
  <si>
    <t>Production</t>
  </si>
  <si>
    <t>Imports</t>
  </si>
  <si>
    <t>Exports</t>
  </si>
  <si>
    <t>International Marine Bunkers</t>
  </si>
  <si>
    <t>Stock Changes</t>
  </si>
  <si>
    <r>
      <t xml:space="preserve">FLOW </t>
    </r>
    <r>
      <rPr>
        <b/>
        <sz val="10"/>
        <rFont val="Arial"/>
        <family val="2"/>
      </rPr>
      <t>(ktoe)</t>
    </r>
  </si>
  <si>
    <t>Gross Inland Consumption (GWh)</t>
  </si>
  <si>
    <t>Gross Inland Consumption (ktoe)</t>
  </si>
  <si>
    <t>Wind Energy</t>
  </si>
  <si>
    <t>Hydro Power</t>
  </si>
  <si>
    <t>Biomass</t>
  </si>
  <si>
    <t>Total renewables (GWh)</t>
  </si>
  <si>
    <t>Gross Inland Consumption</t>
  </si>
  <si>
    <t>Gross Electricity Generation</t>
  </si>
  <si>
    <t>Total Electricity Production (GWh)</t>
  </si>
  <si>
    <t>Share renewables electricity in total electricity consumption(%)</t>
  </si>
  <si>
    <t>Russia</t>
  </si>
  <si>
    <t>RS</t>
  </si>
  <si>
    <t>Region/Country</t>
  </si>
  <si>
    <t>Fipscd</t>
  </si>
  <si>
    <t xml:space="preserve">         (Billion Kilowatthours)</t>
  </si>
  <si>
    <t>China</t>
  </si>
  <si>
    <t>CH</t>
  </si>
  <si>
    <t>World Total</t>
  </si>
  <si>
    <t>ww</t>
  </si>
  <si>
    <t>United Arab Emirates</t>
  </si>
  <si>
    <t>TC</t>
  </si>
  <si>
    <t>Bahrain</t>
  </si>
  <si>
    <t>BA</t>
  </si>
  <si>
    <t>Djibouti</t>
  </si>
  <si>
    <t>DJ</t>
  </si>
  <si>
    <t>Algeria</t>
  </si>
  <si>
    <t>AG</t>
  </si>
  <si>
    <t>Egypt</t>
  </si>
  <si>
    <t>EG</t>
  </si>
  <si>
    <t>Israel</t>
  </si>
  <si>
    <t>IS</t>
  </si>
  <si>
    <t>Iran</t>
  </si>
  <si>
    <t>IR</t>
  </si>
  <si>
    <t>Iraq</t>
  </si>
  <si>
    <t>IZ</t>
  </si>
  <si>
    <t>Jordan</t>
  </si>
  <si>
    <t>JO</t>
  </si>
  <si>
    <t>Kuwait</t>
  </si>
  <si>
    <t>KU</t>
  </si>
  <si>
    <t>Lebanon</t>
  </si>
  <si>
    <t>LE</t>
  </si>
  <si>
    <t>Libya</t>
  </si>
  <si>
    <t>LY</t>
  </si>
  <si>
    <t>Morocco</t>
  </si>
  <si>
    <t>MO</t>
  </si>
  <si>
    <t>Oman</t>
  </si>
  <si>
    <t>MU</t>
  </si>
  <si>
    <t>Qatar</t>
  </si>
  <si>
    <t>QA</t>
  </si>
  <si>
    <t>Saudi Arabia</t>
  </si>
  <si>
    <t>SA</t>
  </si>
  <si>
    <t>Syria</t>
  </si>
  <si>
    <t>SY</t>
  </si>
  <si>
    <t>Tunisia</t>
  </si>
  <si>
    <t>TS</t>
  </si>
  <si>
    <t>Yemen</t>
  </si>
  <si>
    <t>YM</t>
  </si>
  <si>
    <t>MENA</t>
  </si>
  <si>
    <t xml:space="preserve">        (Billion Kilowatthours)</t>
  </si>
  <si>
    <t>World</t>
  </si>
  <si>
    <t>Share of hydro in renewable electricity (%) 1980-2005</t>
  </si>
  <si>
    <t>Share of renewable electricity in gross electricity consumption (%) 1980-2005</t>
  </si>
  <si>
    <t>Renewable Electricity</t>
  </si>
  <si>
    <t>Total renewable electricity</t>
  </si>
  <si>
    <t>Biomass and waste</t>
  </si>
  <si>
    <t>Hydropower</t>
  </si>
  <si>
    <t>Photovoltaics</t>
  </si>
  <si>
    <t>Annual</t>
  </si>
  <si>
    <t>Period 1990-2005</t>
  </si>
  <si>
    <t>Graph</t>
  </si>
  <si>
    <t>GWh</t>
  </si>
  <si>
    <t>Date of extraction: Thu, 7 Aug 08 10:23:44</t>
  </si>
  <si>
    <t>Last update: Tue May 13 20:21:13 MEST 2008</t>
  </si>
  <si>
    <t>2006a00</t>
  </si>
  <si>
    <t>Date of extraction: Thu, 7 Aug 08 10:26:41</t>
  </si>
  <si>
    <t>Last update: Tue May 13 20:21:17 MEST 2008</t>
  </si>
  <si>
    <t>ch Switzerland</t>
  </si>
  <si>
    <t>For chart (2006)</t>
  </si>
  <si>
    <t>Total %</t>
  </si>
  <si>
    <t>Switzerland</t>
  </si>
  <si>
    <t>Share of renewable electricity in gross electricity consumption (%) 1990-2006 and 2010 indicative targets</t>
  </si>
  <si>
    <r>
      <t>de</t>
    </r>
    <r>
      <rPr>
        <b/>
        <sz val="8"/>
        <color indexed="8"/>
        <rFont val="Arial"/>
        <family val="2"/>
      </rPr>
      <t> Germany</t>
    </r>
  </si>
  <si>
    <r>
      <t>lu</t>
    </r>
    <r>
      <rPr>
        <b/>
        <sz val="8"/>
        <color indexed="8"/>
        <rFont val="Arial"/>
        <family val="2"/>
      </rPr>
      <t xml:space="preserve"> Luxembourg </t>
    </r>
  </si>
  <si>
    <r>
      <t>ch</t>
    </r>
    <r>
      <rPr>
        <b/>
        <sz val="8"/>
        <color indexed="8"/>
        <rFont val="Arial"/>
        <family val="2"/>
      </rPr>
      <t> Switzerland</t>
    </r>
  </si>
  <si>
    <r>
      <t>lu</t>
    </r>
    <r>
      <rPr>
        <b/>
        <sz val="8"/>
        <color indexed="8"/>
        <rFont val="Arial"/>
        <family val="2"/>
      </rPr>
      <t> Luxembourg</t>
    </r>
  </si>
  <si>
    <r>
      <t>de</t>
    </r>
    <r>
      <rPr>
        <b/>
        <sz val="8"/>
        <color indexed="8"/>
        <rFont val="Arial"/>
        <family val="2"/>
      </rPr>
      <t xml:space="preserve"> Germany </t>
    </r>
  </si>
  <si>
    <t>2006</t>
  </si>
  <si>
    <t>Energy Information Administration</t>
  </si>
  <si>
    <t>Table Posted: September 13, 2007</t>
  </si>
  <si>
    <t>Next Update: When new or revised data are available.</t>
  </si>
  <si>
    <t>6.3w  World Total Electricity Generation 1980-2006</t>
  </si>
  <si>
    <t>Region</t>
  </si>
  <si>
    <t>Eurasia</t>
  </si>
  <si>
    <t>NA</t>
  </si>
  <si>
    <t>Middle East</t>
  </si>
  <si>
    <t>Africa</t>
  </si>
  <si>
    <t>Asia &amp; Oceania</t>
  </si>
  <si>
    <t xml:space="preserve">Table Posted: June 30,2008 </t>
  </si>
  <si>
    <t>Country</t>
  </si>
  <si>
    <t>DOWNLOAD 09-09-2008</t>
  </si>
  <si>
    <t>2.6  World Net Hydroelectric Power Generation, 1990-2006</t>
  </si>
  <si>
    <t>6.3  World Total Net Electricity Generation, Most Recent Annual Estimates, 1990-2006</t>
  </si>
  <si>
    <t>2.8  World Net Geothermal, Solar, Wind, and Wood and Waste Electric Power Generation, 1990-2006</t>
  </si>
  <si>
    <t>2007a00</t>
  </si>
  <si>
    <t>1990-2007</t>
  </si>
  <si>
    <t>2006-2007</t>
  </si>
  <si>
    <t>--</t>
  </si>
  <si>
    <t>N</t>
  </si>
  <si>
    <t/>
  </si>
  <si>
    <t>mt Malta</t>
  </si>
  <si>
    <t>Note: Almost all electricity generated in Iceland and Norway comes from renewable energy sources. The renewable electricity share in Norway is above 100% in some years because a part of the (renewable) electricity generated domestically is exported to other countries. The share of renewable electricity in Germany in 1990 refers to West Germany only. National indicative targets for the share of renewables electricity in 2010 are taken from directive 2001/77/EC. Notes to their 2010 indicative targets are made by Italy, Luxemburg, Austria, Portugal, Finland and Sweden in the directive; Austria and Sweden note that reaching the target is dependent upon climatic factors affecting hydropower production, with Sweden considering 52% a more realistic figure if long-range models on hydrologic and climatic conditions were applied. No energy data for Liechtenstein available from Eurostat.</t>
  </si>
  <si>
    <t>Share of renewable electricity in gross electricity consumption in EU-27 in 2007 (and 2010 indicative targets)</t>
  </si>
  <si>
    <t>Growth 2006-2007</t>
  </si>
  <si>
    <t>Growth 1990-2007</t>
  </si>
  <si>
    <t>Percentage Hydro van totaal renewables:</t>
  </si>
  <si>
    <t>Share different renewables EU-27</t>
  </si>
  <si>
    <t>Total</t>
  </si>
  <si>
    <t>PV</t>
  </si>
  <si>
    <t>geothermal</t>
  </si>
  <si>
    <t>Total gross electricity generation (%) 1990-2005</t>
  </si>
  <si>
    <t>Total renewable electricity in gross electricity generation (in GWh) 1990-2005</t>
  </si>
  <si>
    <t>India</t>
  </si>
  <si>
    <t>Share</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</si>
</sst>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000"/>
    <numFmt numFmtId="176" formatCode="0.00000"/>
    <numFmt numFmtId="177" formatCode="#,##0.0"/>
    <numFmt numFmtId="178" formatCode="0.000"/>
    <numFmt numFmtId="179" formatCode="0.000000"/>
    <numFmt numFmtId="180" formatCode="0.0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0.00000%"/>
    <numFmt numFmtId="189" formatCode="#,##0.000000"/>
    <numFmt numFmtId="190" formatCode="#,##0.0000"/>
    <numFmt numFmtId="191" formatCode="#,##0.00000"/>
    <numFmt numFmtId="192" formatCode="&quot;Ja&quot;;&quot;Ja&quot;;&quot;Nee&quot;"/>
    <numFmt numFmtId="193" formatCode="&quot;Waar&quot;;&quot;Waar&quot;;&quot;Niet waar&quot;"/>
    <numFmt numFmtId="194" formatCode="&quot;Aan&quot;;&quot;Aan&quot;;&quot;Uit&quot;"/>
    <numFmt numFmtId="195" formatCode="[$€-2]\ #.##000_);[Red]\([$€-2]\ #.##000\)"/>
    <numFmt numFmtId="196" formatCode="_-* #,##0.000_-;_-* #,##0.000\-;_-* &quot;-&quot;??_-;_-@_-"/>
    <numFmt numFmtId="197" formatCode="_-* #,##0.0_-;_-* #,##0.0\-;_-* &quot;-&quot;??_-;_-@_-"/>
    <numFmt numFmtId="198" formatCode="#,##0.0_ ;\-#,##0.0\ "/>
  </numFmts>
  <fonts count="26">
    <font>
      <sz val="10"/>
      <name val="Arial"/>
      <family val="0"/>
    </font>
    <font>
      <sz val="8"/>
      <name val="Arial"/>
      <family val="0"/>
    </font>
    <font>
      <u val="single"/>
      <sz val="10"/>
      <color indexed="36"/>
      <name val="Arial"/>
      <family val="0"/>
    </font>
    <font>
      <u val="single"/>
      <sz val="10"/>
      <color indexed="12"/>
      <name val="Arial"/>
      <family val="0"/>
    </font>
    <font>
      <sz val="11"/>
      <name val="Arial"/>
      <family val="2"/>
    </font>
    <font>
      <b/>
      <sz val="14"/>
      <color indexed="12"/>
      <name val="Arial"/>
      <family val="2"/>
    </font>
    <font>
      <b/>
      <i/>
      <sz val="8"/>
      <name val="Arial"/>
      <family val="2"/>
    </font>
    <font>
      <b/>
      <sz val="10"/>
      <color indexed="12"/>
      <name val="Arial"/>
      <family val="2"/>
    </font>
    <font>
      <b/>
      <i/>
      <sz val="8"/>
      <color indexed="8"/>
      <name val="Arial"/>
      <family val="2"/>
    </font>
    <font>
      <b/>
      <sz val="8"/>
      <color indexed="8"/>
      <name val="Arial"/>
      <family val="2"/>
    </font>
    <font>
      <sz val="8"/>
      <color indexed="8"/>
      <name val="Arial"/>
      <family val="2"/>
    </font>
    <font>
      <b/>
      <sz val="8"/>
      <color indexed="12"/>
      <name val="Arial"/>
      <family val="2"/>
    </font>
    <font>
      <sz val="10"/>
      <color indexed="12"/>
      <name val="Arial"/>
      <family val="2"/>
    </font>
    <font>
      <sz val="8"/>
      <color indexed="12"/>
      <name val="Arial"/>
      <family val="2"/>
    </font>
    <font>
      <sz val="12"/>
      <color indexed="9"/>
      <name val="Arial"/>
      <family val="2"/>
    </font>
    <font>
      <b/>
      <sz val="8"/>
      <name val="Tahoma"/>
      <family val="0"/>
    </font>
    <font>
      <sz val="8"/>
      <name val="Tahoma"/>
      <family val="2"/>
    </font>
    <font>
      <b/>
      <sz val="10"/>
      <name val="Arial"/>
      <family val="2"/>
    </font>
    <font>
      <b/>
      <sz val="10"/>
      <color indexed="10"/>
      <name val="Arial"/>
      <family val="2"/>
    </font>
    <font>
      <b/>
      <sz val="12"/>
      <name val="Arial"/>
      <family val="2"/>
    </font>
    <font>
      <sz val="8.75"/>
      <name val="Arial"/>
      <family val="2"/>
    </font>
    <font>
      <sz val="9"/>
      <name val="Times New Roman"/>
      <family val="1"/>
    </font>
    <font>
      <b/>
      <sz val="12"/>
      <color indexed="12"/>
      <name val="Arial"/>
      <family val="2"/>
    </font>
    <font>
      <sz val="11.25"/>
      <name val="Arial"/>
      <family val="2"/>
    </font>
    <font>
      <sz val="9"/>
      <name val="Arial"/>
      <family val="2"/>
    </font>
    <font>
      <b/>
      <sz val="8"/>
      <name val="Arial"/>
      <family val="2"/>
    </font>
  </fonts>
  <fills count="9">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31"/>
        <bgColor indexed="64"/>
      </patternFill>
    </fill>
    <fill>
      <patternFill patternType="solid">
        <fgColor indexed="17"/>
        <bgColor indexed="64"/>
      </patternFill>
    </fill>
  </fills>
  <borders count="13">
    <border>
      <left/>
      <right/>
      <top/>
      <bottom/>
      <diagonal/>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9"/>
      </left>
      <right style="thin">
        <color indexed="9"/>
      </right>
      <top style="thin">
        <color indexed="9"/>
      </top>
      <bottom style="medium">
        <color indexed="27"/>
      </bottom>
    </border>
    <border>
      <left style="thin">
        <color indexed="9"/>
      </left>
      <right style="medium">
        <color indexed="27"/>
      </right>
      <top style="thin">
        <color indexed="9"/>
      </top>
      <bottom style="medium">
        <color indexed="27"/>
      </bottom>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21" fillId="0" borderId="1" applyFill="0" applyBorder="0" applyProtection="0">
      <alignment horizontal="right" vertical="center"/>
    </xf>
    <xf numFmtId="9" fontId="0" fillId="0" borderId="0" applyFont="0" applyFill="0" applyBorder="0" applyAlignment="0" applyProtection="0"/>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102">
    <xf numFmtId="0" fontId="0" fillId="0" borderId="0" xfId="0" applyAlignment="1">
      <alignment/>
    </xf>
    <xf numFmtId="0" fontId="12" fillId="2" borderId="0" xfId="0" applyFont="1" applyFill="1" applyBorder="1" applyAlignment="1">
      <alignment/>
    </xf>
    <xf numFmtId="0" fontId="0" fillId="0" borderId="0" xfId="0" applyFill="1" applyBorder="1" applyAlignment="1">
      <alignment/>
    </xf>
    <xf numFmtId="0" fontId="17" fillId="0" borderId="0" xfId="0" applyFont="1" applyAlignment="1">
      <alignment/>
    </xf>
    <xf numFmtId="0" fontId="17" fillId="0" borderId="0" xfId="0" applyFont="1" applyAlignment="1">
      <alignment horizontal="left"/>
    </xf>
    <xf numFmtId="0" fontId="0" fillId="3" borderId="0" xfId="0" applyFill="1" applyAlignment="1">
      <alignment/>
    </xf>
    <xf numFmtId="1" fontId="0" fillId="0" borderId="0" xfId="0" applyNumberFormat="1" applyAlignment="1">
      <alignment/>
    </xf>
    <xf numFmtId="173" fontId="0" fillId="0" borderId="0" xfId="20" applyNumberFormat="1" applyAlignment="1">
      <alignment/>
    </xf>
    <xf numFmtId="0" fontId="18" fillId="0" borderId="0" xfId="0" applyFont="1" applyAlignment="1">
      <alignment/>
    </xf>
    <xf numFmtId="0" fontId="0" fillId="0" borderId="0" xfId="0" applyFont="1" applyAlignment="1">
      <alignment/>
    </xf>
    <xf numFmtId="0" fontId="19" fillId="0" borderId="0" xfId="0" applyFont="1" applyAlignment="1">
      <alignment/>
    </xf>
    <xf numFmtId="3" fontId="0" fillId="0" borderId="0" xfId="0" applyNumberFormat="1" applyAlignment="1">
      <alignment/>
    </xf>
    <xf numFmtId="172" fontId="0" fillId="0" borderId="0" xfId="0" applyNumberFormat="1" applyFont="1" applyFill="1" applyBorder="1" applyAlignment="1">
      <alignment horizontal="center"/>
    </xf>
    <xf numFmtId="0" fontId="0" fillId="4" borderId="0" xfId="0" applyFill="1" applyAlignment="1">
      <alignment/>
    </xf>
    <xf numFmtId="0" fontId="17" fillId="4" borderId="0" xfId="0" applyFont="1" applyFill="1" applyAlignment="1">
      <alignment/>
    </xf>
    <xf numFmtId="173" fontId="0" fillId="0" borderId="0" xfId="0" applyNumberFormat="1" applyAlignment="1">
      <alignment/>
    </xf>
    <xf numFmtId="173" fontId="0" fillId="0" borderId="2" xfId="20" applyNumberFormat="1" applyBorder="1" applyAlignment="1">
      <alignment/>
    </xf>
    <xf numFmtId="173" fontId="0" fillId="0" borderId="3" xfId="20" applyNumberFormat="1" applyBorder="1" applyAlignment="1">
      <alignment/>
    </xf>
    <xf numFmtId="173" fontId="0" fillId="0" borderId="4" xfId="20" applyNumberFormat="1" applyBorder="1" applyAlignment="1">
      <alignment/>
    </xf>
    <xf numFmtId="0" fontId="0" fillId="2" borderId="0" xfId="0"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ill="1" applyAlignment="1">
      <alignment/>
    </xf>
    <xf numFmtId="0" fontId="17" fillId="5" borderId="0" xfId="0" applyFont="1" applyFill="1" applyAlignment="1">
      <alignment/>
    </xf>
    <xf numFmtId="0" fontId="0" fillId="5" borderId="0" xfId="0" applyFill="1" applyAlignment="1">
      <alignment/>
    </xf>
    <xf numFmtId="173" fontId="0" fillId="0" borderId="0" xfId="20" applyNumberFormat="1" applyBorder="1" applyAlignment="1">
      <alignment/>
    </xf>
    <xf numFmtId="0" fontId="0" fillId="0" borderId="5" xfId="0" applyFill="1" applyBorder="1" applyAlignment="1">
      <alignment/>
    </xf>
    <xf numFmtId="0" fontId="0" fillId="0" borderId="6" xfId="0" applyFill="1" applyBorder="1" applyAlignment="1">
      <alignment/>
    </xf>
    <xf numFmtId="173" fontId="0" fillId="0" borderId="6" xfId="20" applyNumberFormat="1" applyFill="1" applyBorder="1" applyAlignment="1">
      <alignment/>
    </xf>
    <xf numFmtId="0" fontId="0" fillId="0" borderId="7" xfId="0" applyFill="1" applyBorder="1" applyAlignment="1">
      <alignment/>
    </xf>
    <xf numFmtId="173" fontId="0" fillId="0" borderId="0" xfId="20" applyNumberFormat="1" applyFill="1" applyBorder="1" applyAlignment="1">
      <alignment/>
    </xf>
    <xf numFmtId="0" fontId="0" fillId="0" borderId="8" xfId="0" applyFill="1" applyBorder="1" applyAlignment="1">
      <alignment/>
    </xf>
    <xf numFmtId="0" fontId="0" fillId="0" borderId="9" xfId="0" applyFill="1" applyBorder="1" applyAlignment="1">
      <alignment/>
    </xf>
    <xf numFmtId="173" fontId="0" fillId="0" borderId="9" xfId="20" applyNumberFormat="1" applyFill="1" applyBorder="1" applyAlignment="1">
      <alignment/>
    </xf>
    <xf numFmtId="0" fontId="0" fillId="6" borderId="0" xfId="0" applyFill="1" applyAlignment="1">
      <alignment/>
    </xf>
    <xf numFmtId="0" fontId="1" fillId="0" borderId="0" xfId="21" applyFont="1">
      <alignment/>
      <protection/>
    </xf>
    <xf numFmtId="0" fontId="12" fillId="0" borderId="0" xfId="0" applyFont="1" applyFill="1" applyBorder="1" applyAlignment="1">
      <alignment/>
    </xf>
    <xf numFmtId="172" fontId="12" fillId="0" borderId="0" xfId="0" applyNumberFormat="1" applyFont="1" applyFill="1" applyBorder="1" applyAlignment="1">
      <alignment/>
    </xf>
    <xf numFmtId="0" fontId="0" fillId="2" borderId="0" xfId="0" applyFill="1" applyBorder="1" applyAlignment="1">
      <alignment wrapText="1"/>
    </xf>
    <xf numFmtId="0" fontId="7" fillId="7" borderId="0" xfId="0" applyFont="1" applyFill="1" applyBorder="1" applyAlignment="1">
      <alignment horizontal="right" vertical="top" wrapText="1"/>
    </xf>
    <xf numFmtId="0" fontId="9" fillId="7" borderId="0" xfId="0" applyFont="1" applyFill="1" applyBorder="1" applyAlignment="1">
      <alignment horizontal="center" vertical="top" wrapText="1"/>
    </xf>
    <xf numFmtId="0" fontId="7" fillId="4" borderId="0" xfId="0" applyFont="1" applyFill="1" applyBorder="1" applyAlignment="1">
      <alignment horizontal="left" vertical="top" wrapText="1"/>
    </xf>
    <xf numFmtId="0" fontId="10" fillId="2" borderId="0" xfId="0" applyFont="1" applyFill="1" applyBorder="1" applyAlignment="1">
      <alignment horizontal="right"/>
    </xf>
    <xf numFmtId="0" fontId="0" fillId="0" borderId="0" xfId="0" applyBorder="1" applyAlignment="1">
      <alignment/>
    </xf>
    <xf numFmtId="0" fontId="8" fillId="4" borderId="0" xfId="0" applyFont="1" applyFill="1" applyBorder="1" applyAlignment="1">
      <alignment horizontal="left" vertical="top" wrapText="1"/>
    </xf>
    <xf numFmtId="0" fontId="1" fillId="0" borderId="0" xfId="0" applyNumberFormat="1" applyFont="1" applyFill="1" applyBorder="1" applyAlignment="1">
      <alignment/>
    </xf>
    <xf numFmtId="0" fontId="11" fillId="2" borderId="0" xfId="0" applyFont="1" applyFill="1" applyBorder="1" applyAlignment="1">
      <alignment horizontal="left"/>
    </xf>
    <xf numFmtId="3" fontId="13" fillId="2" borderId="0" xfId="0" applyNumberFormat="1" applyFont="1" applyFill="1" applyBorder="1" applyAlignment="1">
      <alignment horizontal="right"/>
    </xf>
    <xf numFmtId="0" fontId="7" fillId="2" borderId="0" xfId="0" applyFont="1" applyFill="1" applyBorder="1" applyAlignment="1">
      <alignment horizontal="left"/>
    </xf>
    <xf numFmtId="0" fontId="8" fillId="2" borderId="0" xfId="0" applyFont="1" applyFill="1" applyBorder="1" applyAlignment="1">
      <alignment horizontal="left"/>
    </xf>
    <xf numFmtId="0" fontId="0" fillId="2" borderId="0" xfId="0" applyFill="1" applyBorder="1" applyAlignment="1">
      <alignment/>
    </xf>
    <xf numFmtId="0" fontId="12" fillId="0" borderId="0" xfId="0" applyFont="1" applyBorder="1" applyAlignment="1">
      <alignment/>
    </xf>
    <xf numFmtId="0" fontId="7" fillId="0" borderId="0" xfId="0" applyFont="1" applyBorder="1" applyAlignment="1">
      <alignment/>
    </xf>
    <xf numFmtId="3" fontId="0" fillId="0" borderId="0" xfId="0" applyNumberFormat="1" applyBorder="1" applyAlignment="1">
      <alignment/>
    </xf>
    <xf numFmtId="0" fontId="12" fillId="0" borderId="0" xfId="0" applyFont="1" applyFill="1" applyBorder="1" applyAlignment="1">
      <alignment/>
    </xf>
    <xf numFmtId="0" fontId="12" fillId="0" borderId="0" xfId="0" applyFont="1" applyFill="1" applyBorder="1" applyAlignment="1">
      <alignment horizontal="center" wrapText="1"/>
    </xf>
    <xf numFmtId="0" fontId="12" fillId="0" borderId="0" xfId="0" applyFont="1" applyFill="1" applyBorder="1" applyAlignment="1">
      <alignment horizontal="center"/>
    </xf>
    <xf numFmtId="172" fontId="0" fillId="0" borderId="0" xfId="0" applyNumberFormat="1" applyBorder="1" applyAlignment="1">
      <alignment/>
    </xf>
    <xf numFmtId="0" fontId="0" fillId="8" borderId="0" xfId="0" applyFill="1" applyBorder="1" applyAlignment="1">
      <alignment/>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NumberFormat="1" applyBorder="1" applyAlignment="1">
      <alignment vertical="center" wrapText="1"/>
    </xf>
    <xf numFmtId="0" fontId="5" fillId="2" borderId="0" xfId="0" applyFont="1" applyFill="1" applyBorder="1" applyAlignment="1">
      <alignment/>
    </xf>
    <xf numFmtId="0" fontId="1" fillId="2" borderId="0" xfId="0" applyFont="1" applyFill="1" applyBorder="1" applyAlignment="1">
      <alignment/>
    </xf>
    <xf numFmtId="0" fontId="6" fillId="2" borderId="0" xfId="0" applyFont="1" applyFill="1" applyBorder="1" applyAlignment="1">
      <alignment/>
    </xf>
    <xf numFmtId="0" fontId="14" fillId="8" borderId="0" xfId="0" applyFont="1" applyFill="1" applyBorder="1" applyAlignment="1">
      <alignment/>
    </xf>
    <xf numFmtId="0" fontId="0" fillId="2" borderId="0" xfId="0" applyFont="1" applyFill="1" applyBorder="1" applyAlignment="1">
      <alignment/>
    </xf>
    <xf numFmtId="172" fontId="0" fillId="2" borderId="0" xfId="0" applyNumberFormat="1" applyFont="1" applyFill="1" applyBorder="1" applyAlignment="1">
      <alignment horizontal="center"/>
    </xf>
    <xf numFmtId="0" fontId="0" fillId="2" borderId="0" xfId="0" applyFill="1" applyBorder="1" applyAlignment="1">
      <alignment horizontal="center"/>
    </xf>
    <xf numFmtId="172" fontId="0" fillId="2" borderId="0" xfId="0" applyNumberFormat="1" applyFont="1" applyFill="1" applyBorder="1" applyAlignment="1">
      <alignment horizontal="center"/>
    </xf>
    <xf numFmtId="198" fontId="0" fillId="2" borderId="0" xfId="17" applyNumberFormat="1" applyFill="1" applyBorder="1" applyAlignment="1">
      <alignment horizontal="center"/>
    </xf>
    <xf numFmtId="0" fontId="0" fillId="2" borderId="0" xfId="0" applyFill="1" applyBorder="1" applyAlignment="1" quotePrefix="1">
      <alignment horizontal="center"/>
    </xf>
    <xf numFmtId="173" fontId="0" fillId="0" borderId="2" xfId="20" applyNumberFormat="1" applyFill="1" applyBorder="1" applyAlignment="1">
      <alignment/>
    </xf>
    <xf numFmtId="173" fontId="0" fillId="0" borderId="3" xfId="20" applyNumberFormat="1" applyFill="1" applyBorder="1" applyAlignment="1">
      <alignment/>
    </xf>
    <xf numFmtId="173" fontId="0" fillId="0" borderId="4" xfId="20" applyNumberFormat="1" applyFill="1" applyBorder="1" applyAlignment="1">
      <alignment/>
    </xf>
    <xf numFmtId="0" fontId="17" fillId="6" borderId="0" xfId="0" applyFont="1" applyFill="1" applyAlignment="1">
      <alignment/>
    </xf>
    <xf numFmtId="0" fontId="17" fillId="6" borderId="0" xfId="0" applyFont="1" applyFill="1" applyAlignment="1">
      <alignment horizontal="right"/>
    </xf>
    <xf numFmtId="2" fontId="24" fillId="6" borderId="0" xfId="22" applyNumberFormat="1" applyFont="1" applyFill="1" applyAlignment="1">
      <alignment horizontal="right"/>
      <protection/>
    </xf>
    <xf numFmtId="0" fontId="0" fillId="6" borderId="0" xfId="0" applyFont="1" applyFill="1" applyAlignment="1">
      <alignment/>
    </xf>
    <xf numFmtId="0" fontId="24" fillId="6" borderId="0" xfId="22" applyFont="1" applyFill="1" applyAlignment="1">
      <alignment horizontal="right"/>
      <protection/>
    </xf>
    <xf numFmtId="2" fontId="0" fillId="6" borderId="0" xfId="0" applyNumberFormat="1" applyFont="1" applyFill="1" applyAlignment="1">
      <alignment/>
    </xf>
    <xf numFmtId="186" fontId="0" fillId="6" borderId="0" xfId="0" applyNumberFormat="1" applyFill="1" applyAlignment="1">
      <alignment/>
    </xf>
    <xf numFmtId="0" fontId="24" fillId="6" borderId="10" xfId="0" applyFont="1" applyFill="1" applyBorder="1" applyAlignment="1">
      <alignment horizontal="right"/>
    </xf>
    <xf numFmtId="3" fontId="24" fillId="6" borderId="10" xfId="0" applyNumberFormat="1" applyFont="1" applyFill="1" applyBorder="1" applyAlignment="1">
      <alignment horizontal="right"/>
    </xf>
    <xf numFmtId="3" fontId="24" fillId="6" borderId="11" xfId="0" applyNumberFormat="1" applyFont="1" applyFill="1" applyBorder="1" applyAlignment="1">
      <alignment horizontal="right"/>
    </xf>
    <xf numFmtId="0" fontId="24" fillId="6" borderId="0" xfId="0" applyFont="1" applyFill="1" applyAlignment="1">
      <alignment horizontal="right"/>
    </xf>
    <xf numFmtId="186" fontId="0" fillId="6" borderId="0" xfId="0" applyNumberFormat="1" applyFont="1" applyFill="1" applyAlignment="1">
      <alignment/>
    </xf>
    <xf numFmtId="0" fontId="19" fillId="6" borderId="0" xfId="0" applyFont="1" applyFill="1" applyAlignment="1">
      <alignment/>
    </xf>
    <xf numFmtId="0" fontId="24" fillId="6" borderId="11" xfId="0" applyFont="1" applyFill="1" applyBorder="1" applyAlignment="1">
      <alignment horizontal="right"/>
    </xf>
    <xf numFmtId="178" fontId="24" fillId="6" borderId="0" xfId="0" applyNumberFormat="1" applyFont="1" applyFill="1" applyAlignment="1">
      <alignment horizontal="right"/>
    </xf>
    <xf numFmtId="1" fontId="0" fillId="0" borderId="0" xfId="20" applyNumberFormat="1" applyAlignment="1">
      <alignment/>
    </xf>
    <xf numFmtId="0" fontId="0" fillId="0" borderId="12" xfId="0" applyBorder="1" applyAlignment="1">
      <alignment/>
    </xf>
    <xf numFmtId="9" fontId="0" fillId="6" borderId="0" xfId="20" applyFill="1" applyAlignment="1">
      <alignment/>
    </xf>
    <xf numFmtId="10" fontId="0" fillId="6" borderId="0" xfId="20" applyNumberFormat="1" applyFill="1" applyAlignment="1">
      <alignment/>
    </xf>
    <xf numFmtId="197" fontId="12" fillId="0" borderId="0" xfId="17" applyNumberFormat="1" applyFont="1" applyFill="1" applyBorder="1" applyAlignment="1" quotePrefix="1">
      <alignment horizontal="center"/>
    </xf>
    <xf numFmtId="186" fontId="0" fillId="0" borderId="0" xfId="0" applyNumberFormat="1" applyAlignment="1">
      <alignment/>
    </xf>
    <xf numFmtId="198" fontId="0" fillId="0" borderId="0" xfId="0" applyNumberFormat="1" applyBorder="1" applyAlignment="1">
      <alignment/>
    </xf>
    <xf numFmtId="0" fontId="0" fillId="2" borderId="0" xfId="0" applyFill="1" applyBorder="1" applyAlignment="1">
      <alignment wrapText="1"/>
    </xf>
    <xf numFmtId="0" fontId="22" fillId="0" borderId="0" xfId="0" applyFont="1" applyBorder="1" applyAlignment="1">
      <alignment horizontal="left" vertical="center" wrapText="1"/>
    </xf>
    <xf numFmtId="0" fontId="0" fillId="2" borderId="0" xfId="0"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xf>
  </cellXfs>
  <cellStyles count="11">
    <cellStyle name="Normal" xfId="0"/>
    <cellStyle name="Followed Hyperlink" xfId="15"/>
    <cellStyle name="Hyperlink" xfId="16"/>
    <cellStyle name="Comma" xfId="17"/>
    <cellStyle name="Comma [0]" xfId="18"/>
    <cellStyle name="Normal GHG Numbers (0.00)" xfId="19"/>
    <cellStyle name="Percent" xfId="20"/>
    <cellStyle name="Standaard_Blad2" xfId="21"/>
    <cellStyle name="Standaard_Dynamic_Table_Querying_System_Total_Electricity_Net_Generation_(Billion_Kilowatthours)(1)"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25"/>
          <c:y val="0.0635"/>
          <c:w val="0.93"/>
          <c:h val="0.9365"/>
        </c:manualLayout>
      </c:layout>
      <c:barChart>
        <c:barDir val="col"/>
        <c:grouping val="stacked"/>
        <c:varyColors val="0"/>
        <c:ser>
          <c:idx val="0"/>
          <c:order val="0"/>
          <c:tx>
            <c:strRef>
              <c:f>CSI_Data2009!$K$495</c:f>
              <c:strCache>
                <c:ptCount val="1"/>
                <c:pt idx="0">
                  <c:v>Large hydro</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(CSI_Data2009!$I$496:$I$497,CSI_Data2009!$I$499:$I$529)</c:f>
              <c:strCache/>
            </c:strRef>
          </c:cat>
          <c:val>
            <c:numRef>
              <c:f>(CSI_Data2009!$K$496:$K$497,CSI_Data2009!$K$499:$K$529)</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ser>
          <c:idx val="1"/>
          <c:order val="1"/>
          <c:tx>
            <c:strRef>
              <c:f>CSI_Data2009!$L$495</c:f>
              <c:strCache>
                <c:ptCount val="1"/>
                <c:pt idx="0">
                  <c:v>Other renewables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(CSI_Data2009!$I$496:$I$497,CSI_Data2009!$I$499:$I$529)</c:f>
              <c:strCache/>
            </c:strRef>
          </c:cat>
          <c:val>
            <c:numRef>
              <c:f>(CSI_Data2009!$L$496:$L$497,CSI_Data2009!$L$499:$L$529)</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overlap val="100"/>
        <c:gapWidth val="50"/>
        <c:axId val="51944194"/>
        <c:axId val="64844563"/>
      </c:barChart>
      <c:lineChart>
        <c:grouping val="standard"/>
        <c:varyColors val="0"/>
        <c:ser>
          <c:idx val="2"/>
          <c:order val="2"/>
          <c:tx>
            <c:strRef>
              <c:f>CSI_Data2009!$J$495</c:f>
              <c:strCache>
                <c:ptCount val="1"/>
                <c:pt idx="0">
                  <c:v>Indicative targets 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0000"/>
                </a:solidFill>
              </a:ln>
            </c:spPr>
          </c:marker>
          <c:cat>
            <c:strRef>
              <c:f>(CSI_Data2009!$I$496:$I$497,CSI_Data2009!$I$499:$I$529)</c:f>
              <c:strCache/>
            </c:strRef>
          </c:cat>
          <c:val>
            <c:numRef>
              <c:f>(CSI_Data2009!$J$496:$J$497,CSI_Data2009!$J$499:$J$529)</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axId val="51944194"/>
        <c:axId val="64844563"/>
      </c:lineChart>
      <c:catAx>
        <c:axId val="51944194"/>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64844563"/>
        <c:crosses val="autoZero"/>
        <c:auto val="1"/>
        <c:lblOffset val="100"/>
        <c:tickLblSkip val="1"/>
        <c:noMultiLvlLbl val="0"/>
      </c:catAx>
      <c:valAx>
        <c:axId val="64844563"/>
        <c:scaling>
          <c:orientation val="minMax"/>
          <c:max val="110"/>
          <c:min val="0"/>
        </c:scaling>
        <c:axPos val="l"/>
        <c:title>
          <c:tx>
            <c:rich>
              <a:bodyPr vert="horz" rot="-5400000" anchor="ctr"/>
              <a:lstStyle/>
              <a:p>
                <a:pPr algn="ctr">
                  <a:defRPr/>
                </a:pPr>
                <a:r>
                  <a:rPr lang="en-US" cap="none" sz="1125" b="0" i="0" u="none" baseline="0">
                    <a:latin typeface="Arial"/>
                    <a:ea typeface="Arial"/>
                    <a:cs typeface="Arial"/>
                  </a:rPr>
                  <a:t>Share of renewable electricity (%)</a:t>
                </a:r>
              </a:p>
            </c:rich>
          </c:tx>
          <c:layout>
            <c:manualLayout>
              <c:xMode val="factor"/>
              <c:yMode val="factor"/>
              <c:x val="-0.0045"/>
              <c:y val="0.0032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1944194"/>
        <c:crossesAt val="1"/>
        <c:crossBetween val="between"/>
        <c:dispUnits/>
        <c:majorUnit val="20"/>
      </c:valAx>
      <c:spPr>
        <a:noFill/>
        <a:ln>
          <a:noFill/>
        </a:ln>
      </c:spPr>
    </c:plotArea>
    <c:legend>
      <c:legendPos val="r"/>
      <c:layout>
        <c:manualLayout>
          <c:xMode val="edge"/>
          <c:yMode val="edge"/>
          <c:x val="0.66825"/>
          <c:y val="0.09575"/>
          <c:w val="0.32675"/>
          <c:h val="0.1685"/>
        </c:manualLayout>
      </c:layout>
      <c:overlay val="0"/>
      <c:spPr>
        <a:noFill/>
      </c:sp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925"/>
          <c:w val="0.967"/>
          <c:h val="0.94175"/>
        </c:manualLayout>
      </c:layout>
      <c:barChart>
        <c:barDir val="bar"/>
        <c:grouping val="clustered"/>
        <c:varyColors val="0"/>
        <c:ser>
          <c:idx val="0"/>
          <c:order val="0"/>
          <c:tx>
            <c:strRef>
              <c:f>'Fig1 Growth'!$C$29</c:f>
              <c:strCache>
                <c:ptCount val="1"/>
                <c:pt idx="0">
                  <c:v>1990-2007</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multiLvlStrRef>
              <c:f>'Fig1 Growth'!$A$30:$B$35</c:f>
              <c:multiLvlStrCache/>
            </c:multiLvlStrRef>
          </c:cat>
          <c:val>
            <c:numRef>
              <c:f>'Fig1 Growth'!$C$30:$C$35</c:f>
              <c:numCache/>
            </c:numRef>
          </c:val>
        </c:ser>
        <c:ser>
          <c:idx val="1"/>
          <c:order val="1"/>
          <c:tx>
            <c:strRef>
              <c:f>'Fig1 Growth'!$D$29</c:f>
              <c:strCache>
                <c:ptCount val="1"/>
                <c:pt idx="0">
                  <c:v>2006-2007</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multiLvlStrRef>
              <c:f>'Fig1 Growth'!$A$30:$B$35</c:f>
              <c:multiLvlStrCache/>
            </c:multiLvlStrRef>
          </c:cat>
          <c:val>
            <c:numRef>
              <c:f>'Fig1 Growth'!$D$30:$D$35</c:f>
              <c:numCache/>
            </c:numRef>
          </c:val>
        </c:ser>
        <c:axId val="46730156"/>
        <c:axId val="17918221"/>
      </c:barChart>
      <c:catAx>
        <c:axId val="46730156"/>
        <c:scaling>
          <c:orientation val="minMax"/>
        </c:scaling>
        <c:axPos val="l"/>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7918221"/>
        <c:crosses val="autoZero"/>
        <c:auto val="1"/>
        <c:lblOffset val="700"/>
        <c:noMultiLvlLbl val="0"/>
      </c:catAx>
      <c:valAx>
        <c:axId val="17918221"/>
        <c:scaling>
          <c:orientation val="minMax"/>
        </c:scaling>
        <c:axPos val="b"/>
        <c:majorGridlines>
          <c:spPr>
            <a:ln w="3175">
              <a:solidFill>
                <a:srgbClr val="C0C0C0"/>
              </a:solidFill>
            </a:ln>
          </c:spPr>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46730156"/>
        <c:crossesAt val="1"/>
        <c:crossBetween val="between"/>
        <c:dispUnits/>
      </c:valAx>
      <c:spPr>
        <a:noFill/>
        <a:ln w="12700">
          <a:solidFill>
            <a:srgbClr val="808080"/>
          </a:solidFill>
        </a:ln>
      </c:spPr>
    </c:plotArea>
    <c:legend>
      <c:legendPos val="r"/>
      <c:layout>
        <c:manualLayout>
          <c:xMode val="edge"/>
          <c:yMode val="edge"/>
          <c:x val="0.85325"/>
          <c:y val="0.032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537</xdr:row>
      <xdr:rowOff>85725</xdr:rowOff>
    </xdr:from>
    <xdr:to>
      <xdr:col>21</xdr:col>
      <xdr:colOff>409575</xdr:colOff>
      <xdr:row>575</xdr:row>
      <xdr:rowOff>57150</xdr:rowOff>
    </xdr:to>
    <xdr:graphicFrame>
      <xdr:nvGraphicFramePr>
        <xdr:cNvPr id="1" name="Chart 2"/>
        <xdr:cNvGraphicFramePr/>
      </xdr:nvGraphicFramePr>
      <xdr:xfrm>
        <a:off x="9086850" y="98117025"/>
        <a:ext cx="6943725" cy="6124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28</xdr:row>
      <xdr:rowOff>9525</xdr:rowOff>
    </xdr:from>
    <xdr:to>
      <xdr:col>18</xdr:col>
      <xdr:colOff>0</xdr:colOff>
      <xdr:row>54</xdr:row>
      <xdr:rowOff>152400</xdr:rowOff>
    </xdr:to>
    <xdr:graphicFrame>
      <xdr:nvGraphicFramePr>
        <xdr:cNvPr id="1" name="Chart 2"/>
        <xdr:cNvGraphicFramePr/>
      </xdr:nvGraphicFramePr>
      <xdr:xfrm>
        <a:off x="3962400" y="4581525"/>
        <a:ext cx="7924800" cy="4352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storage\Data\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storage\Data\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storage\Data\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storage\Data\Projects\EEA%20E&amp;E%20Framework%20Contract\Factsheets\European%20Union\Revised%20Fact%20Sheets\Spreadsheets\EN26%20Total%20energy%20consumption%20by%20fuel%20(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7%20Total%20energy%20consumption%20intensity%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8%20Electricity%20consumption%20(20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ETC-ACC%202004\7.4.4%20EER%20factsheets\2004%20FS\First%20draft\EN01_EU15_1st%20draft_August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Z592"/>
  <sheetViews>
    <sheetView zoomScale="85" zoomScaleNormal="85" workbookViewId="0" topLeftCell="A126">
      <selection activeCell="I550" sqref="I550:I576"/>
    </sheetView>
  </sheetViews>
  <sheetFormatPr defaultColWidth="9.140625" defaultRowHeight="12.75"/>
  <cols>
    <col min="1" max="1" width="23.57421875" style="43" customWidth="1"/>
    <col min="2" max="4" width="12.7109375" style="43" customWidth="1"/>
    <col min="5" max="5" width="13.28125" style="43" customWidth="1"/>
    <col min="6" max="6" width="12.7109375" style="43" customWidth="1"/>
    <col min="7" max="7" width="12.28125" style="43" bestFit="1" customWidth="1"/>
    <col min="8" max="8" width="11.00390625" style="43" customWidth="1"/>
    <col min="9" max="9" width="13.57421875" style="43" customWidth="1"/>
    <col min="10" max="16384" width="9.140625" style="43" customWidth="1"/>
  </cols>
  <sheetData>
    <row r="1" spans="1:19" ht="18">
      <c r="A1" s="62" t="s">
        <v>98</v>
      </c>
      <c r="B1" s="19"/>
      <c r="C1" s="19"/>
      <c r="D1" s="19"/>
      <c r="E1" s="19"/>
      <c r="F1" s="19"/>
      <c r="G1" s="19"/>
      <c r="H1" s="19"/>
      <c r="I1" s="19"/>
      <c r="J1" s="19"/>
      <c r="K1" s="19"/>
      <c r="L1" s="19"/>
      <c r="M1" s="19"/>
      <c r="N1" s="19"/>
      <c r="O1" s="19"/>
      <c r="P1" s="19"/>
      <c r="Q1" s="19"/>
      <c r="R1" s="19"/>
      <c r="S1" s="19"/>
    </row>
    <row r="2" spans="1:19" ht="12.75">
      <c r="A2" s="63"/>
      <c r="B2" s="19"/>
      <c r="C2" s="19"/>
      <c r="D2" s="19"/>
      <c r="E2" s="19"/>
      <c r="F2" s="19"/>
      <c r="G2" s="19"/>
      <c r="H2" s="19"/>
      <c r="I2" s="19"/>
      <c r="J2" s="19"/>
      <c r="K2" s="19"/>
      <c r="L2" s="19"/>
      <c r="M2" s="19"/>
      <c r="N2" s="19"/>
      <c r="O2" s="19"/>
      <c r="P2" s="19"/>
      <c r="Q2" s="19"/>
      <c r="R2" s="19"/>
      <c r="S2" s="19"/>
    </row>
    <row r="3" spans="1:19" ht="12.75">
      <c r="A3" s="19"/>
      <c r="B3" s="19"/>
      <c r="C3" s="19"/>
      <c r="D3" s="19"/>
      <c r="E3" s="19"/>
      <c r="F3" s="19"/>
      <c r="G3" s="19"/>
      <c r="H3" s="19"/>
      <c r="I3" s="19"/>
      <c r="J3" s="19"/>
      <c r="K3" s="19"/>
      <c r="L3" s="19"/>
      <c r="M3" s="19"/>
      <c r="N3" s="19"/>
      <c r="O3" s="19"/>
      <c r="P3" s="19"/>
      <c r="Q3" s="19"/>
      <c r="R3" s="19"/>
      <c r="S3" s="19"/>
    </row>
    <row r="4" spans="1:19" ht="12.75">
      <c r="A4" s="64" t="s">
        <v>262</v>
      </c>
      <c r="B4" s="19"/>
      <c r="C4" s="19"/>
      <c r="D4" s="19"/>
      <c r="E4" s="19"/>
      <c r="F4" s="19"/>
      <c r="G4" s="19"/>
      <c r="H4" s="19"/>
      <c r="I4" s="19"/>
      <c r="J4" s="19"/>
      <c r="K4" s="19"/>
      <c r="L4" s="19"/>
      <c r="M4" s="19"/>
      <c r="N4" s="19"/>
      <c r="O4" s="19"/>
      <c r="P4" s="19"/>
      <c r="Q4" s="19"/>
      <c r="R4" s="19"/>
      <c r="S4" s="19"/>
    </row>
    <row r="5" spans="1:19" ht="12.75">
      <c r="A5" s="64" t="s">
        <v>263</v>
      </c>
      <c r="B5" s="19"/>
      <c r="C5" s="19"/>
      <c r="D5" s="19"/>
      <c r="E5" s="19"/>
      <c r="F5" s="19"/>
      <c r="G5" s="19"/>
      <c r="H5" s="19"/>
      <c r="I5" s="19"/>
      <c r="J5" s="19"/>
      <c r="K5" s="19"/>
      <c r="L5" s="19"/>
      <c r="M5" s="19"/>
      <c r="N5" s="19"/>
      <c r="O5" s="19"/>
      <c r="P5" s="19"/>
      <c r="Q5" s="19"/>
      <c r="R5" s="19"/>
      <c r="S5" s="19"/>
    </row>
    <row r="6" spans="1:19" ht="12.75">
      <c r="A6" s="19"/>
      <c r="B6" s="48" t="s">
        <v>1</v>
      </c>
      <c r="C6" s="49" t="s">
        <v>104</v>
      </c>
      <c r="D6" s="19"/>
      <c r="E6" s="19"/>
      <c r="F6" s="19"/>
      <c r="G6" s="19"/>
      <c r="H6" s="19"/>
      <c r="I6" s="19"/>
      <c r="J6" s="19"/>
      <c r="K6" s="19"/>
      <c r="L6" s="19"/>
      <c r="M6" s="19"/>
      <c r="N6" s="19"/>
      <c r="O6" s="19"/>
      <c r="P6" s="19"/>
      <c r="Q6" s="19"/>
      <c r="R6" s="19"/>
      <c r="S6" s="19"/>
    </row>
    <row r="7" spans="1:19" ht="12.75">
      <c r="A7" s="19"/>
      <c r="B7" s="48" t="s">
        <v>0</v>
      </c>
      <c r="C7" s="49" t="s">
        <v>105</v>
      </c>
      <c r="D7" s="19"/>
      <c r="E7" s="19"/>
      <c r="F7" s="19"/>
      <c r="G7" s="19"/>
      <c r="H7" s="19"/>
      <c r="I7" s="19"/>
      <c r="J7" s="19"/>
      <c r="K7" s="19"/>
      <c r="L7" s="19"/>
      <c r="M7" s="19"/>
      <c r="N7" s="19"/>
      <c r="O7" s="19"/>
      <c r="P7" s="19"/>
      <c r="Q7" s="19"/>
      <c r="R7" s="19"/>
      <c r="S7" s="19"/>
    </row>
    <row r="8" spans="1:19" ht="12.75">
      <c r="A8" s="19"/>
      <c r="B8" s="48" t="s">
        <v>2</v>
      </c>
      <c r="C8" s="49" t="s">
        <v>106</v>
      </c>
      <c r="D8" s="19"/>
      <c r="E8" s="19"/>
      <c r="F8" s="19"/>
      <c r="G8" s="19"/>
      <c r="H8" s="19"/>
      <c r="I8" s="19"/>
      <c r="J8" s="19"/>
      <c r="K8" s="19"/>
      <c r="L8" s="19"/>
      <c r="M8" s="19"/>
      <c r="N8" s="19"/>
      <c r="O8" s="19"/>
      <c r="P8" s="19"/>
      <c r="Q8" s="19"/>
      <c r="R8" s="19"/>
      <c r="S8" s="19"/>
    </row>
    <row r="9" spans="1:19" ht="12.75">
      <c r="A9" s="97"/>
      <c r="B9" s="97"/>
      <c r="C9" s="97"/>
      <c r="D9" s="97"/>
      <c r="E9" s="97"/>
      <c r="F9" s="97"/>
      <c r="G9" s="97"/>
      <c r="H9" s="97"/>
      <c r="I9" s="97"/>
      <c r="J9" s="97"/>
      <c r="K9" s="97"/>
      <c r="L9" s="97"/>
      <c r="M9" s="97"/>
      <c r="N9" s="97"/>
      <c r="O9" s="97"/>
      <c r="P9" s="97"/>
      <c r="Q9" s="97"/>
      <c r="R9" s="97"/>
      <c r="S9" s="97"/>
    </row>
    <row r="10" spans="1:20" ht="15" customHeight="1">
      <c r="A10" s="39" t="s">
        <v>64</v>
      </c>
      <c r="B10" s="39" t="s">
        <v>3</v>
      </c>
      <c r="C10" s="40" t="s">
        <v>4</v>
      </c>
      <c r="D10" s="40" t="s">
        <v>5</v>
      </c>
      <c r="E10" s="40" t="s">
        <v>6</v>
      </c>
      <c r="F10" s="40" t="s">
        <v>7</v>
      </c>
      <c r="G10" s="40" t="s">
        <v>8</v>
      </c>
      <c r="H10" s="40" t="s">
        <v>9</v>
      </c>
      <c r="I10" s="40" t="s">
        <v>10</v>
      </c>
      <c r="J10" s="40" t="s">
        <v>11</v>
      </c>
      <c r="K10" s="40" t="s">
        <v>12</v>
      </c>
      <c r="L10" s="40" t="s">
        <v>13</v>
      </c>
      <c r="M10" s="40" t="s">
        <v>14</v>
      </c>
      <c r="N10" s="40" t="s">
        <v>15</v>
      </c>
      <c r="O10" s="40" t="s">
        <v>16</v>
      </c>
      <c r="P10" s="40" t="s">
        <v>18</v>
      </c>
      <c r="Q10" s="40" t="s">
        <v>19</v>
      </c>
      <c r="R10" s="40" t="s">
        <v>65</v>
      </c>
      <c r="S10" s="40" t="s">
        <v>264</v>
      </c>
      <c r="T10" s="40" t="s">
        <v>294</v>
      </c>
    </row>
    <row r="11" spans="1:20" ht="15" customHeight="1">
      <c r="A11" s="41" t="s">
        <v>17</v>
      </c>
      <c r="B11" s="45"/>
      <c r="C11" s="45"/>
      <c r="D11" s="45"/>
      <c r="E11" s="45"/>
      <c r="F11" s="45"/>
      <c r="G11" s="45"/>
      <c r="H11" s="45"/>
      <c r="I11" s="45"/>
      <c r="J11" s="45"/>
      <c r="K11" s="45"/>
      <c r="L11" s="45"/>
      <c r="M11" s="45"/>
      <c r="N11" s="45"/>
      <c r="O11" s="45"/>
      <c r="P11" s="45"/>
      <c r="Q11" s="45"/>
      <c r="R11" s="45"/>
      <c r="S11" s="45"/>
      <c r="T11" s="45"/>
    </row>
    <row r="12" spans="1:20" ht="15" customHeight="1">
      <c r="A12" s="44" t="s">
        <v>107</v>
      </c>
      <c r="B12" s="45"/>
      <c r="C12" s="45">
        <v>-3724</v>
      </c>
      <c r="D12" s="45">
        <v>-1847</v>
      </c>
      <c r="E12" s="45">
        <v>128</v>
      </c>
      <c r="F12" s="45">
        <v>2231</v>
      </c>
      <c r="G12" s="45">
        <v>3983</v>
      </c>
      <c r="H12" s="45">
        <v>4072</v>
      </c>
      <c r="I12" s="45">
        <v>4191</v>
      </c>
      <c r="J12" s="45">
        <v>3270</v>
      </c>
      <c r="K12" s="45">
        <v>1393</v>
      </c>
      <c r="L12" s="45">
        <v>852</v>
      </c>
      <c r="M12" s="45">
        <v>4326</v>
      </c>
      <c r="N12" s="45">
        <v>9106</v>
      </c>
      <c r="O12" s="45">
        <v>7588</v>
      </c>
      <c r="P12" s="45">
        <v>6410</v>
      </c>
      <c r="Q12" s="45">
        <v>7777</v>
      </c>
      <c r="R12" s="45">
        <v>6304</v>
      </c>
      <c r="S12" s="45">
        <v>10157</v>
      </c>
      <c r="T12" s="45">
        <v>6779</v>
      </c>
    </row>
    <row r="13" spans="1:20" ht="15" customHeight="1">
      <c r="A13" s="44" t="s">
        <v>108</v>
      </c>
      <c r="B13" s="45"/>
      <c r="C13" s="45">
        <v>3790</v>
      </c>
      <c r="D13" s="45">
        <v>2124</v>
      </c>
      <c r="E13" s="45">
        <v>2705</v>
      </c>
      <c r="F13" s="45">
        <v>110</v>
      </c>
      <c r="G13" s="45">
        <v>-72</v>
      </c>
      <c r="H13" s="45">
        <v>-160</v>
      </c>
      <c r="I13" s="45">
        <v>-449</v>
      </c>
      <c r="J13" s="45">
        <v>-3550</v>
      </c>
      <c r="K13" s="45">
        <v>-3647</v>
      </c>
      <c r="L13" s="45">
        <v>-1957</v>
      </c>
      <c r="M13" s="45">
        <v>-4620</v>
      </c>
      <c r="N13" s="45">
        <v>-6925</v>
      </c>
      <c r="O13" s="45">
        <v>-6295</v>
      </c>
      <c r="P13" s="45">
        <v>-3931</v>
      </c>
      <c r="Q13" s="45">
        <v>-5879</v>
      </c>
      <c r="R13" s="45">
        <v>-7581</v>
      </c>
      <c r="S13" s="45">
        <v>-7743</v>
      </c>
      <c r="T13" s="45">
        <v>-4475</v>
      </c>
    </row>
    <row r="14" spans="1:20" ht="15" customHeight="1">
      <c r="A14" s="44" t="s">
        <v>109</v>
      </c>
      <c r="B14" s="45"/>
      <c r="C14" s="45">
        <v>-692</v>
      </c>
      <c r="D14" s="45">
        <v>-2530</v>
      </c>
      <c r="E14" s="45">
        <v>-3036</v>
      </c>
      <c r="F14" s="45">
        <v>-2104</v>
      </c>
      <c r="G14" s="45">
        <v>-445</v>
      </c>
      <c r="H14" s="45">
        <v>418</v>
      </c>
      <c r="I14" s="45">
        <v>-3</v>
      </c>
      <c r="J14" s="45">
        <v>-1188</v>
      </c>
      <c r="K14" s="45">
        <v>-2461</v>
      </c>
      <c r="L14" s="45">
        <v>-3275</v>
      </c>
      <c r="M14" s="45">
        <v>-10017</v>
      </c>
      <c r="N14" s="45">
        <v>-9539</v>
      </c>
      <c r="O14" s="45">
        <v>-11387</v>
      </c>
      <c r="P14" s="45">
        <v>-16213</v>
      </c>
      <c r="Q14" s="45">
        <v>-15717</v>
      </c>
      <c r="R14" s="45">
        <v>-12634</v>
      </c>
      <c r="S14" s="45">
        <v>-12631</v>
      </c>
      <c r="T14" s="45">
        <v>-16153</v>
      </c>
    </row>
    <row r="15" spans="1:20" ht="15" customHeight="1">
      <c r="A15" s="44" t="s">
        <v>110</v>
      </c>
      <c r="B15" s="45"/>
      <c r="C15" s="45">
        <v>7048</v>
      </c>
      <c r="D15" s="45">
        <v>-1972</v>
      </c>
      <c r="E15" s="45">
        <v>3746</v>
      </c>
      <c r="F15" s="45">
        <v>1185</v>
      </c>
      <c r="G15" s="45">
        <v>-4840</v>
      </c>
      <c r="H15" s="45">
        <v>-794</v>
      </c>
      <c r="I15" s="45">
        <v>-15401</v>
      </c>
      <c r="J15" s="45">
        <v>-7252</v>
      </c>
      <c r="K15" s="45">
        <v>-4320</v>
      </c>
      <c r="L15" s="45">
        <v>-2313</v>
      </c>
      <c r="M15" s="45">
        <v>665</v>
      </c>
      <c r="N15" s="45">
        <v>-575</v>
      </c>
      <c r="O15" s="45">
        <v>-2071</v>
      </c>
      <c r="P15" s="45">
        <v>-8545</v>
      </c>
      <c r="Q15" s="45">
        <v>-2872</v>
      </c>
      <c r="R15" s="45">
        <v>1369</v>
      </c>
      <c r="S15" s="45">
        <v>-6935</v>
      </c>
      <c r="T15" s="45">
        <v>-950</v>
      </c>
    </row>
    <row r="16" spans="1:20" ht="15" customHeight="1">
      <c r="A16" s="44" t="s">
        <v>272</v>
      </c>
      <c r="B16" s="45"/>
      <c r="C16" s="45">
        <v>789</v>
      </c>
      <c r="D16" s="45">
        <v>-575</v>
      </c>
      <c r="E16" s="45">
        <v>-5320</v>
      </c>
      <c r="F16" s="45">
        <v>869</v>
      </c>
      <c r="G16" s="45">
        <v>2337</v>
      </c>
      <c r="H16" s="45">
        <v>4824</v>
      </c>
      <c r="I16" s="45">
        <v>-5266</v>
      </c>
      <c r="J16" s="45">
        <v>-2349</v>
      </c>
      <c r="K16" s="45">
        <v>-638</v>
      </c>
      <c r="L16" s="45">
        <v>1040</v>
      </c>
      <c r="M16" s="45">
        <v>3057</v>
      </c>
      <c r="N16" s="45">
        <v>3657</v>
      </c>
      <c r="O16" s="45">
        <v>9998</v>
      </c>
      <c r="P16" s="45">
        <v>-3272</v>
      </c>
      <c r="Q16" s="45">
        <v>-2621</v>
      </c>
      <c r="R16" s="45">
        <v>-4566</v>
      </c>
      <c r="S16" s="45">
        <v>-16977</v>
      </c>
      <c r="T16" s="45">
        <v>-16555</v>
      </c>
    </row>
    <row r="17" spans="1:20" ht="15" customHeight="1">
      <c r="A17" s="44" t="s">
        <v>111</v>
      </c>
      <c r="B17" s="45"/>
      <c r="C17" s="45">
        <v>-7002</v>
      </c>
      <c r="D17" s="45">
        <v>-4771</v>
      </c>
      <c r="E17" s="45">
        <v>-3238</v>
      </c>
      <c r="F17" s="45">
        <v>-1596</v>
      </c>
      <c r="G17" s="45">
        <v>-1191</v>
      </c>
      <c r="H17" s="45">
        <v>-760</v>
      </c>
      <c r="I17" s="45">
        <v>-860</v>
      </c>
      <c r="J17" s="45">
        <v>-974</v>
      </c>
      <c r="K17" s="45">
        <v>-390</v>
      </c>
      <c r="L17" s="45">
        <v>-596</v>
      </c>
      <c r="M17" s="45">
        <v>-929</v>
      </c>
      <c r="N17" s="45">
        <v>-622</v>
      </c>
      <c r="O17" s="45">
        <v>-690</v>
      </c>
      <c r="P17" s="45">
        <v>-1896</v>
      </c>
      <c r="Q17" s="45">
        <v>-1794</v>
      </c>
      <c r="R17" s="45">
        <v>-1608</v>
      </c>
      <c r="S17" s="45">
        <v>-750</v>
      </c>
      <c r="T17" s="45">
        <v>-2420</v>
      </c>
    </row>
    <row r="18" spans="1:20" ht="15" customHeight="1">
      <c r="A18" s="44" t="s">
        <v>112</v>
      </c>
      <c r="B18" s="45"/>
      <c r="C18" s="45">
        <v>0</v>
      </c>
      <c r="D18" s="45">
        <v>0</v>
      </c>
      <c r="E18" s="45">
        <v>0</v>
      </c>
      <c r="F18" s="45">
        <v>0</v>
      </c>
      <c r="G18" s="45">
        <v>0</v>
      </c>
      <c r="H18" s="45">
        <v>-15</v>
      </c>
      <c r="I18" s="45">
        <v>-129</v>
      </c>
      <c r="J18" s="45">
        <v>-12</v>
      </c>
      <c r="K18" s="45">
        <v>79</v>
      </c>
      <c r="L18" s="45">
        <v>241</v>
      </c>
      <c r="M18" s="45">
        <v>98</v>
      </c>
      <c r="N18" s="45">
        <v>-250</v>
      </c>
      <c r="O18" s="45">
        <v>503</v>
      </c>
      <c r="P18" s="45">
        <v>1166</v>
      </c>
      <c r="Q18" s="45">
        <v>1574</v>
      </c>
      <c r="R18" s="45">
        <v>2044</v>
      </c>
      <c r="S18" s="45">
        <v>1778</v>
      </c>
      <c r="T18" s="45">
        <v>1330</v>
      </c>
    </row>
    <row r="19" spans="1:20" ht="15" customHeight="1">
      <c r="A19" s="44" t="s">
        <v>113</v>
      </c>
      <c r="B19" s="45"/>
      <c r="C19" s="45">
        <v>711</v>
      </c>
      <c r="D19" s="45">
        <v>644</v>
      </c>
      <c r="E19" s="45">
        <v>605</v>
      </c>
      <c r="F19" s="45">
        <v>809</v>
      </c>
      <c r="G19" s="45">
        <v>382</v>
      </c>
      <c r="H19" s="45">
        <v>797</v>
      </c>
      <c r="I19" s="45">
        <v>1350</v>
      </c>
      <c r="J19" s="45">
        <v>2294</v>
      </c>
      <c r="K19" s="45">
        <v>1610</v>
      </c>
      <c r="L19" s="45">
        <v>164</v>
      </c>
      <c r="M19" s="45">
        <v>-11</v>
      </c>
      <c r="N19" s="45">
        <v>2500</v>
      </c>
      <c r="O19" s="45">
        <v>2896</v>
      </c>
      <c r="P19" s="45">
        <v>2093</v>
      </c>
      <c r="Q19" s="45">
        <v>2820</v>
      </c>
      <c r="R19" s="45">
        <v>3780</v>
      </c>
      <c r="S19" s="45">
        <v>4202</v>
      </c>
      <c r="T19" s="45">
        <v>4355</v>
      </c>
    </row>
    <row r="20" spans="1:20" ht="15" customHeight="1">
      <c r="A20" s="44" t="s">
        <v>114</v>
      </c>
      <c r="B20" s="45"/>
      <c r="C20" s="45">
        <v>-420</v>
      </c>
      <c r="D20" s="45">
        <v>-679</v>
      </c>
      <c r="E20" s="45">
        <v>641</v>
      </c>
      <c r="F20" s="45">
        <v>1267</v>
      </c>
      <c r="G20" s="45">
        <v>1855</v>
      </c>
      <c r="H20" s="45">
        <v>4486</v>
      </c>
      <c r="I20" s="45">
        <v>1060</v>
      </c>
      <c r="J20" s="45">
        <v>-3073</v>
      </c>
      <c r="K20" s="45">
        <v>3402</v>
      </c>
      <c r="L20" s="45">
        <v>5719</v>
      </c>
      <c r="M20" s="45">
        <v>4441</v>
      </c>
      <c r="N20" s="45">
        <v>3450</v>
      </c>
      <c r="O20" s="45">
        <v>5329</v>
      </c>
      <c r="P20" s="45">
        <v>1263</v>
      </c>
      <c r="Q20" s="45">
        <v>-3028</v>
      </c>
      <c r="R20" s="45">
        <v>-1343</v>
      </c>
      <c r="S20" s="45">
        <v>-3280</v>
      </c>
      <c r="T20" s="45">
        <v>-5751</v>
      </c>
    </row>
    <row r="21" spans="1:20" ht="15" customHeight="1">
      <c r="A21" s="44" t="s">
        <v>115</v>
      </c>
      <c r="B21" s="45"/>
      <c r="C21" s="45">
        <v>-45438</v>
      </c>
      <c r="D21" s="45">
        <v>-52893</v>
      </c>
      <c r="E21" s="45">
        <v>-53796</v>
      </c>
      <c r="F21" s="45">
        <v>-61430</v>
      </c>
      <c r="G21" s="45">
        <v>-63168</v>
      </c>
      <c r="H21" s="45">
        <v>-69841</v>
      </c>
      <c r="I21" s="45">
        <v>-68811</v>
      </c>
      <c r="J21" s="45">
        <v>-65396</v>
      </c>
      <c r="K21" s="45">
        <v>-57562</v>
      </c>
      <c r="L21" s="45">
        <v>-63143</v>
      </c>
      <c r="M21" s="45">
        <v>-69479</v>
      </c>
      <c r="N21" s="45">
        <v>-68390</v>
      </c>
      <c r="O21" s="45">
        <v>-77034</v>
      </c>
      <c r="P21" s="45">
        <v>-66414</v>
      </c>
      <c r="Q21" s="45">
        <v>-61906</v>
      </c>
      <c r="R21" s="45">
        <v>-60328</v>
      </c>
      <c r="S21" s="45">
        <v>-63341</v>
      </c>
      <c r="T21" s="45">
        <v>-56813</v>
      </c>
    </row>
    <row r="22" spans="1:20" ht="15" customHeight="1">
      <c r="A22" s="44" t="s">
        <v>116</v>
      </c>
      <c r="B22" s="45"/>
      <c r="C22" s="45">
        <v>34655</v>
      </c>
      <c r="D22" s="45">
        <v>35082</v>
      </c>
      <c r="E22" s="45">
        <v>35300</v>
      </c>
      <c r="F22" s="45">
        <v>39432</v>
      </c>
      <c r="G22" s="45">
        <v>37599</v>
      </c>
      <c r="H22" s="45">
        <v>37427</v>
      </c>
      <c r="I22" s="45">
        <v>37389</v>
      </c>
      <c r="J22" s="45">
        <v>38832</v>
      </c>
      <c r="K22" s="45">
        <v>40732</v>
      </c>
      <c r="L22" s="45">
        <v>42010</v>
      </c>
      <c r="M22" s="45">
        <v>44347</v>
      </c>
      <c r="N22" s="45">
        <v>48378</v>
      </c>
      <c r="O22" s="45">
        <v>50597</v>
      </c>
      <c r="P22" s="45">
        <v>50968</v>
      </c>
      <c r="Q22" s="45">
        <v>45635</v>
      </c>
      <c r="R22" s="45">
        <v>49155</v>
      </c>
      <c r="S22" s="45">
        <v>44985</v>
      </c>
      <c r="T22" s="45">
        <v>46283</v>
      </c>
    </row>
    <row r="23" spans="1:20" ht="15" customHeight="1">
      <c r="A23" s="44" t="s">
        <v>117</v>
      </c>
      <c r="B23" s="45"/>
      <c r="C23" s="45">
        <v>0</v>
      </c>
      <c r="D23" s="45">
        <v>0</v>
      </c>
      <c r="E23" s="45">
        <v>0</v>
      </c>
      <c r="F23" s="45">
        <v>0</v>
      </c>
      <c r="G23" s="45">
        <v>0</v>
      </c>
      <c r="H23" s="45">
        <v>0</v>
      </c>
      <c r="I23" s="45">
        <v>0</v>
      </c>
      <c r="J23" s="45">
        <v>0</v>
      </c>
      <c r="K23" s="45">
        <v>0</v>
      </c>
      <c r="L23" s="45">
        <v>0</v>
      </c>
      <c r="M23" s="45">
        <v>0</v>
      </c>
      <c r="N23" s="45">
        <v>0</v>
      </c>
      <c r="O23" s="45">
        <v>0</v>
      </c>
      <c r="P23" s="45">
        <v>0</v>
      </c>
      <c r="Q23" s="45">
        <v>0</v>
      </c>
      <c r="R23" s="45">
        <v>0</v>
      </c>
      <c r="S23" s="45">
        <v>0</v>
      </c>
      <c r="T23" s="45">
        <v>0</v>
      </c>
    </row>
    <row r="24" spans="1:20" ht="15" customHeight="1">
      <c r="A24" s="44" t="s">
        <v>118</v>
      </c>
      <c r="B24" s="45"/>
      <c r="C24" s="45">
        <v>3584</v>
      </c>
      <c r="D24" s="45">
        <v>4225</v>
      </c>
      <c r="E24" s="45">
        <v>4078</v>
      </c>
      <c r="F24" s="45">
        <v>2502</v>
      </c>
      <c r="G24" s="45">
        <v>1818</v>
      </c>
      <c r="H24" s="45">
        <v>2256</v>
      </c>
      <c r="I24" s="45">
        <v>3227</v>
      </c>
      <c r="J24" s="45">
        <v>1823</v>
      </c>
      <c r="K24" s="45">
        <v>530</v>
      </c>
      <c r="L24" s="45">
        <v>1955</v>
      </c>
      <c r="M24" s="45">
        <v>1786</v>
      </c>
      <c r="N24" s="45">
        <v>1883</v>
      </c>
      <c r="O24" s="45">
        <v>2348</v>
      </c>
      <c r="P24" s="45">
        <v>2633</v>
      </c>
      <c r="Q24" s="45">
        <v>2097</v>
      </c>
      <c r="R24" s="45">
        <v>2148</v>
      </c>
      <c r="S24" s="45">
        <v>2508</v>
      </c>
      <c r="T24" s="45">
        <v>3000</v>
      </c>
    </row>
    <row r="25" spans="1:20" ht="15" customHeight="1">
      <c r="A25" s="44" t="s">
        <v>119</v>
      </c>
      <c r="B25" s="45"/>
      <c r="C25" s="45">
        <v>-11975</v>
      </c>
      <c r="D25" s="45">
        <v>-12749</v>
      </c>
      <c r="E25" s="45">
        <v>-5303</v>
      </c>
      <c r="F25" s="45">
        <v>-2731</v>
      </c>
      <c r="G25" s="45">
        <v>1099</v>
      </c>
      <c r="H25" s="45">
        <v>-2678</v>
      </c>
      <c r="I25" s="45">
        <v>-5159</v>
      </c>
      <c r="J25" s="45">
        <v>-3525</v>
      </c>
      <c r="K25" s="45">
        <v>-6082</v>
      </c>
      <c r="L25" s="45">
        <v>-2682</v>
      </c>
      <c r="M25" s="45">
        <v>-1336</v>
      </c>
      <c r="N25" s="45">
        <v>-3964</v>
      </c>
      <c r="O25" s="45">
        <v>-6486</v>
      </c>
      <c r="P25" s="45">
        <v>-7530</v>
      </c>
      <c r="Q25" s="45">
        <v>-7195</v>
      </c>
      <c r="R25" s="45">
        <v>-2966</v>
      </c>
      <c r="S25" s="45">
        <v>-428</v>
      </c>
      <c r="T25" s="45">
        <v>-1372</v>
      </c>
    </row>
    <row r="26" spans="1:20" ht="15" customHeight="1">
      <c r="A26" s="44" t="s">
        <v>273</v>
      </c>
      <c r="B26" s="45"/>
      <c r="C26" s="45">
        <v>3910</v>
      </c>
      <c r="D26" s="45">
        <v>3996</v>
      </c>
      <c r="E26" s="45">
        <v>3978</v>
      </c>
      <c r="F26" s="45">
        <v>4051</v>
      </c>
      <c r="G26" s="45">
        <v>4455</v>
      </c>
      <c r="H26" s="45">
        <v>5003</v>
      </c>
      <c r="I26" s="45">
        <v>4906</v>
      </c>
      <c r="J26" s="45">
        <v>5186</v>
      </c>
      <c r="K26" s="45">
        <v>5414</v>
      </c>
      <c r="L26" s="45">
        <v>5557</v>
      </c>
      <c r="M26" s="45">
        <v>5722</v>
      </c>
      <c r="N26" s="45">
        <v>5646</v>
      </c>
      <c r="O26" s="45">
        <v>3438</v>
      </c>
      <c r="P26" s="45">
        <v>3704</v>
      </c>
      <c r="Q26" s="45">
        <v>3374</v>
      </c>
      <c r="R26" s="45">
        <v>3261</v>
      </c>
      <c r="S26" s="45">
        <v>3557</v>
      </c>
      <c r="T26" s="45">
        <v>3960</v>
      </c>
    </row>
    <row r="27" spans="1:20" ht="15" customHeight="1">
      <c r="A27" s="44" t="s">
        <v>120</v>
      </c>
      <c r="B27" s="45"/>
      <c r="C27" s="45">
        <v>11147</v>
      </c>
      <c r="D27" s="45">
        <v>7351</v>
      </c>
      <c r="E27" s="45">
        <v>3467</v>
      </c>
      <c r="F27" s="45">
        <v>2474</v>
      </c>
      <c r="G27" s="45">
        <v>2034</v>
      </c>
      <c r="H27" s="45">
        <v>2405</v>
      </c>
      <c r="I27" s="45">
        <v>2197</v>
      </c>
      <c r="J27" s="45">
        <v>2149</v>
      </c>
      <c r="K27" s="45">
        <v>740</v>
      </c>
      <c r="L27" s="45">
        <v>1063</v>
      </c>
      <c r="M27" s="45">
        <v>3440</v>
      </c>
      <c r="N27" s="45">
        <v>3171</v>
      </c>
      <c r="O27" s="45">
        <v>4256</v>
      </c>
      <c r="P27" s="45">
        <v>6939</v>
      </c>
      <c r="Q27" s="45">
        <v>7468</v>
      </c>
      <c r="R27" s="45">
        <v>6227</v>
      </c>
      <c r="S27" s="45">
        <v>7207</v>
      </c>
      <c r="T27" s="45">
        <v>3986</v>
      </c>
    </row>
    <row r="28" spans="1:20" ht="15" customHeight="1">
      <c r="A28" s="44" t="s">
        <v>121</v>
      </c>
      <c r="B28" s="45"/>
      <c r="C28" s="45">
        <v>0</v>
      </c>
      <c r="D28" s="45">
        <v>0</v>
      </c>
      <c r="E28" s="45">
        <v>0</v>
      </c>
      <c r="F28" s="45">
        <v>0</v>
      </c>
      <c r="G28" s="45">
        <v>0</v>
      </c>
      <c r="H28" s="45">
        <v>0</v>
      </c>
      <c r="I28" s="45">
        <v>0</v>
      </c>
      <c r="J28" s="45">
        <v>0</v>
      </c>
      <c r="K28" s="45">
        <v>0</v>
      </c>
      <c r="L28" s="45">
        <v>0</v>
      </c>
      <c r="M28" s="45">
        <v>0</v>
      </c>
      <c r="N28" s="45">
        <v>0</v>
      </c>
      <c r="O28" s="45">
        <v>0</v>
      </c>
      <c r="P28" s="45">
        <v>0</v>
      </c>
      <c r="Q28" s="45">
        <v>0</v>
      </c>
      <c r="R28" s="45">
        <v>0</v>
      </c>
      <c r="S28" s="45">
        <v>0</v>
      </c>
      <c r="T28" s="45">
        <v>0</v>
      </c>
    </row>
    <row r="29" spans="1:20" ht="15" customHeight="1">
      <c r="A29" s="44" t="s">
        <v>122</v>
      </c>
      <c r="B29" s="45"/>
      <c r="C29" s="45">
        <v>9208</v>
      </c>
      <c r="D29" s="45">
        <v>9154</v>
      </c>
      <c r="E29" s="45">
        <v>8678</v>
      </c>
      <c r="F29" s="45">
        <v>10303</v>
      </c>
      <c r="G29" s="45">
        <v>10562</v>
      </c>
      <c r="H29" s="45">
        <v>11393</v>
      </c>
      <c r="I29" s="45">
        <v>10589</v>
      </c>
      <c r="J29" s="45">
        <v>12632</v>
      </c>
      <c r="K29" s="45">
        <v>11814</v>
      </c>
      <c r="L29" s="45">
        <v>18440</v>
      </c>
      <c r="M29" s="45">
        <v>18915</v>
      </c>
      <c r="N29" s="45">
        <v>17283</v>
      </c>
      <c r="O29" s="45">
        <v>16382</v>
      </c>
      <c r="P29" s="45">
        <v>16992</v>
      </c>
      <c r="Q29" s="45">
        <v>16217</v>
      </c>
      <c r="R29" s="45">
        <v>18293</v>
      </c>
      <c r="S29" s="45">
        <v>21459</v>
      </c>
      <c r="T29" s="45">
        <v>17574</v>
      </c>
    </row>
    <row r="30" spans="1:20" ht="15" customHeight="1">
      <c r="A30" s="44" t="s">
        <v>123</v>
      </c>
      <c r="B30" s="45"/>
      <c r="C30" s="45">
        <v>-460</v>
      </c>
      <c r="D30" s="45">
        <v>765</v>
      </c>
      <c r="E30" s="45">
        <v>555</v>
      </c>
      <c r="F30" s="45">
        <v>-734</v>
      </c>
      <c r="G30" s="45">
        <v>-823</v>
      </c>
      <c r="H30" s="45">
        <v>-2470</v>
      </c>
      <c r="I30" s="45">
        <v>952</v>
      </c>
      <c r="J30" s="45">
        <v>-768</v>
      </c>
      <c r="K30" s="45">
        <v>-163</v>
      </c>
      <c r="L30" s="45">
        <v>-1899</v>
      </c>
      <c r="M30" s="45">
        <v>-1368</v>
      </c>
      <c r="N30" s="45">
        <v>215</v>
      </c>
      <c r="O30" s="45">
        <v>699</v>
      </c>
      <c r="P30" s="45">
        <v>5613</v>
      </c>
      <c r="Q30" s="45">
        <v>3081</v>
      </c>
      <c r="R30" s="45">
        <v>2665</v>
      </c>
      <c r="S30" s="45">
        <v>6850</v>
      </c>
      <c r="T30" s="45">
        <v>6619</v>
      </c>
    </row>
    <row r="31" spans="1:20" ht="15" customHeight="1">
      <c r="A31" s="44" t="s">
        <v>124</v>
      </c>
      <c r="B31" s="45"/>
      <c r="C31" s="45">
        <v>-1041</v>
      </c>
      <c r="D31" s="45">
        <v>-2618</v>
      </c>
      <c r="E31" s="45">
        <v>-4032</v>
      </c>
      <c r="F31" s="45">
        <v>-2411</v>
      </c>
      <c r="G31" s="45">
        <v>-2679</v>
      </c>
      <c r="H31" s="45">
        <v>-2801</v>
      </c>
      <c r="I31" s="45">
        <v>-3124</v>
      </c>
      <c r="J31" s="45">
        <v>-2185</v>
      </c>
      <c r="K31" s="45">
        <v>-3474</v>
      </c>
      <c r="L31" s="45">
        <v>-4935</v>
      </c>
      <c r="M31" s="45">
        <v>-6373</v>
      </c>
      <c r="N31" s="45">
        <v>-6729</v>
      </c>
      <c r="O31" s="45">
        <v>-7068</v>
      </c>
      <c r="P31" s="45">
        <v>-10161</v>
      </c>
      <c r="Q31" s="45">
        <v>-9293</v>
      </c>
      <c r="R31" s="45">
        <v>-11186</v>
      </c>
      <c r="S31" s="45">
        <v>-10986</v>
      </c>
      <c r="T31" s="45">
        <v>-5348</v>
      </c>
    </row>
    <row r="32" spans="1:20" ht="15" customHeight="1">
      <c r="A32" s="44" t="s">
        <v>125</v>
      </c>
      <c r="B32" s="45"/>
      <c r="C32" s="45">
        <v>37</v>
      </c>
      <c r="D32" s="45">
        <v>92</v>
      </c>
      <c r="E32" s="45">
        <v>1341</v>
      </c>
      <c r="F32" s="45">
        <v>175</v>
      </c>
      <c r="G32" s="45">
        <v>888</v>
      </c>
      <c r="H32" s="45">
        <v>914</v>
      </c>
      <c r="I32" s="45">
        <v>1111</v>
      </c>
      <c r="J32" s="45">
        <v>2899</v>
      </c>
      <c r="K32" s="45">
        <v>274</v>
      </c>
      <c r="L32" s="45">
        <v>-860</v>
      </c>
      <c r="M32" s="45">
        <v>931</v>
      </c>
      <c r="N32" s="45">
        <v>239</v>
      </c>
      <c r="O32" s="45">
        <v>1899</v>
      </c>
      <c r="P32" s="45">
        <v>2794</v>
      </c>
      <c r="Q32" s="45">
        <v>6481</v>
      </c>
      <c r="R32" s="45">
        <v>6824</v>
      </c>
      <c r="S32" s="45">
        <v>5441</v>
      </c>
      <c r="T32" s="45">
        <v>7488</v>
      </c>
    </row>
    <row r="33" spans="1:20" ht="15" customHeight="1">
      <c r="A33" s="44" t="s">
        <v>126</v>
      </c>
      <c r="B33" s="45"/>
      <c r="C33" s="45">
        <v>9476</v>
      </c>
      <c r="D33" s="45">
        <v>7047</v>
      </c>
      <c r="E33" s="45">
        <v>4203</v>
      </c>
      <c r="F33" s="45">
        <v>1873</v>
      </c>
      <c r="G33" s="45">
        <v>725</v>
      </c>
      <c r="H33" s="45">
        <v>299</v>
      </c>
      <c r="I33" s="45">
        <v>807</v>
      </c>
      <c r="J33" s="45">
        <v>221</v>
      </c>
      <c r="K33" s="45">
        <v>466</v>
      </c>
      <c r="L33" s="45">
        <v>-827</v>
      </c>
      <c r="M33" s="45">
        <v>-696</v>
      </c>
      <c r="N33" s="45">
        <v>-1310</v>
      </c>
      <c r="O33" s="45">
        <v>-2854</v>
      </c>
      <c r="P33" s="45">
        <v>-2084</v>
      </c>
      <c r="Q33" s="45">
        <v>-1182</v>
      </c>
      <c r="R33" s="45">
        <v>-2903</v>
      </c>
      <c r="S33" s="45">
        <v>-4273</v>
      </c>
      <c r="T33" s="45">
        <v>-2090</v>
      </c>
    </row>
    <row r="34" spans="1:20" ht="15" customHeight="1">
      <c r="A34" s="44" t="s">
        <v>127</v>
      </c>
      <c r="B34" s="45"/>
      <c r="C34" s="45">
        <v>-988</v>
      </c>
      <c r="D34" s="45">
        <v>-2019</v>
      </c>
      <c r="E34" s="45">
        <v>-1813</v>
      </c>
      <c r="F34" s="45">
        <v>-1418</v>
      </c>
      <c r="G34" s="45">
        <v>-1934</v>
      </c>
      <c r="H34" s="45">
        <v>-1652</v>
      </c>
      <c r="I34" s="45">
        <v>-1661</v>
      </c>
      <c r="J34" s="45">
        <v>-1696</v>
      </c>
      <c r="K34" s="45">
        <v>-1919</v>
      </c>
      <c r="L34" s="45">
        <v>-1338</v>
      </c>
      <c r="M34" s="45">
        <v>-1321</v>
      </c>
      <c r="N34" s="45">
        <v>-1772</v>
      </c>
      <c r="O34" s="45">
        <v>-1134</v>
      </c>
      <c r="P34" s="45">
        <v>164</v>
      </c>
      <c r="Q34" s="45">
        <v>-780</v>
      </c>
      <c r="R34" s="45">
        <v>-324</v>
      </c>
      <c r="S34" s="45">
        <v>51</v>
      </c>
      <c r="T34" s="45">
        <v>229</v>
      </c>
    </row>
    <row r="35" spans="1:20" ht="15" customHeight="1">
      <c r="A35" s="44" t="s">
        <v>128</v>
      </c>
      <c r="B35" s="45"/>
      <c r="C35" s="45">
        <v>5196</v>
      </c>
      <c r="D35" s="45">
        <v>4338</v>
      </c>
      <c r="E35" s="45">
        <v>3468</v>
      </c>
      <c r="F35" s="45">
        <v>1113</v>
      </c>
      <c r="G35" s="45">
        <v>438</v>
      </c>
      <c r="H35" s="45">
        <v>1383</v>
      </c>
      <c r="I35" s="45">
        <v>3592</v>
      </c>
      <c r="J35" s="45">
        <v>4082</v>
      </c>
      <c r="K35" s="45">
        <v>2251</v>
      </c>
      <c r="L35" s="45">
        <v>138</v>
      </c>
      <c r="M35" s="45">
        <v>-2696</v>
      </c>
      <c r="N35" s="45">
        <v>-3678</v>
      </c>
      <c r="O35" s="45">
        <v>-4157</v>
      </c>
      <c r="P35" s="45">
        <v>-2255</v>
      </c>
      <c r="Q35" s="45">
        <v>-1862</v>
      </c>
      <c r="R35" s="45">
        <v>-3265</v>
      </c>
      <c r="S35" s="45">
        <v>-2331</v>
      </c>
      <c r="T35" s="45">
        <v>1725</v>
      </c>
    </row>
    <row r="36" spans="1:20" ht="15" customHeight="1">
      <c r="A36" s="44" t="s">
        <v>129</v>
      </c>
      <c r="B36" s="45"/>
      <c r="C36" s="45">
        <v>10643</v>
      </c>
      <c r="D36" s="45">
        <v>7290</v>
      </c>
      <c r="E36" s="45">
        <v>8394</v>
      </c>
      <c r="F36" s="45">
        <v>7584</v>
      </c>
      <c r="G36" s="45">
        <v>6541</v>
      </c>
      <c r="H36" s="45">
        <v>8405</v>
      </c>
      <c r="I36" s="45">
        <v>3661</v>
      </c>
      <c r="J36" s="45">
        <v>7653</v>
      </c>
      <c r="K36" s="45">
        <v>9306</v>
      </c>
      <c r="L36" s="45">
        <v>11124</v>
      </c>
      <c r="M36" s="45">
        <v>11880</v>
      </c>
      <c r="N36" s="45">
        <v>9959</v>
      </c>
      <c r="O36" s="45">
        <v>11925</v>
      </c>
      <c r="P36" s="45">
        <v>4852</v>
      </c>
      <c r="Q36" s="45">
        <v>4870</v>
      </c>
      <c r="R36" s="45">
        <v>17015</v>
      </c>
      <c r="S36" s="45">
        <v>11401</v>
      </c>
      <c r="T36" s="45">
        <v>12557</v>
      </c>
    </row>
    <row r="37" spans="1:20" ht="15" customHeight="1">
      <c r="A37" s="44" t="s">
        <v>130</v>
      </c>
      <c r="B37" s="45"/>
      <c r="C37" s="45">
        <v>-1768</v>
      </c>
      <c r="D37" s="45">
        <v>-1294</v>
      </c>
      <c r="E37" s="45">
        <v>-2150</v>
      </c>
      <c r="F37" s="45">
        <v>-586</v>
      </c>
      <c r="G37" s="45">
        <v>261</v>
      </c>
      <c r="H37" s="45">
        <v>-1681</v>
      </c>
      <c r="I37" s="45">
        <v>6139</v>
      </c>
      <c r="J37" s="45">
        <v>-2708</v>
      </c>
      <c r="K37" s="45">
        <v>-10697</v>
      </c>
      <c r="L37" s="45">
        <v>-7482</v>
      </c>
      <c r="M37" s="45">
        <v>4678</v>
      </c>
      <c r="N37" s="45">
        <v>-7290</v>
      </c>
      <c r="O37" s="45">
        <v>5356</v>
      </c>
      <c r="P37" s="45">
        <v>12830</v>
      </c>
      <c r="Q37" s="45">
        <v>-2104</v>
      </c>
      <c r="R37" s="45">
        <v>-7392</v>
      </c>
      <c r="S37" s="45">
        <v>6040</v>
      </c>
      <c r="T37" s="45">
        <v>1316</v>
      </c>
    </row>
    <row r="38" spans="1:20" ht="15" customHeight="1">
      <c r="A38" s="44" t="s">
        <v>131</v>
      </c>
      <c r="B38" s="45"/>
      <c r="C38" s="45">
        <v>11943</v>
      </c>
      <c r="D38" s="45">
        <v>16407</v>
      </c>
      <c r="E38" s="45">
        <v>16693</v>
      </c>
      <c r="F38" s="45">
        <v>16716</v>
      </c>
      <c r="G38" s="45">
        <v>16887</v>
      </c>
      <c r="H38" s="45">
        <v>16313</v>
      </c>
      <c r="I38" s="45">
        <v>16677</v>
      </c>
      <c r="J38" s="45">
        <v>16574</v>
      </c>
      <c r="K38" s="45">
        <v>12468</v>
      </c>
      <c r="L38" s="45">
        <v>14244</v>
      </c>
      <c r="M38" s="45">
        <v>14174</v>
      </c>
      <c r="N38" s="45">
        <v>10399</v>
      </c>
      <c r="O38" s="45">
        <v>8414</v>
      </c>
      <c r="P38" s="45">
        <v>2160</v>
      </c>
      <c r="Q38" s="45">
        <v>7490</v>
      </c>
      <c r="R38" s="45">
        <v>8321</v>
      </c>
      <c r="S38" s="45">
        <v>7517</v>
      </c>
      <c r="T38" s="45">
        <v>5215</v>
      </c>
    </row>
    <row r="39" spans="1:20" ht="15" customHeight="1">
      <c r="A39" s="44" t="s">
        <v>132</v>
      </c>
      <c r="B39" s="45"/>
      <c r="C39" s="45">
        <v>-731</v>
      </c>
      <c r="D39" s="45">
        <v>253</v>
      </c>
      <c r="E39" s="45">
        <v>-125</v>
      </c>
      <c r="F39" s="45">
        <v>-376</v>
      </c>
      <c r="G39" s="45">
        <v>-539</v>
      </c>
      <c r="H39" s="45">
        <v>-696</v>
      </c>
      <c r="I39" s="45">
        <v>-73</v>
      </c>
      <c r="J39" s="45">
        <v>2221</v>
      </c>
      <c r="K39" s="45">
        <v>3000</v>
      </c>
      <c r="L39" s="45">
        <v>2045</v>
      </c>
      <c r="M39" s="45">
        <v>3354</v>
      </c>
      <c r="N39" s="45">
        <v>4146</v>
      </c>
      <c r="O39" s="45">
        <v>3153</v>
      </c>
      <c r="P39" s="45">
        <v>570</v>
      </c>
      <c r="Q39" s="45">
        <v>-681</v>
      </c>
      <c r="R39" s="45">
        <v>-1162</v>
      </c>
      <c r="S39" s="45">
        <v>-1663</v>
      </c>
      <c r="T39" s="45">
        <v>-1558</v>
      </c>
    </row>
    <row r="40" spans="1:20" ht="15" customHeight="1">
      <c r="A40" s="44" t="s">
        <v>133</v>
      </c>
      <c r="B40" s="45"/>
      <c r="C40" s="45">
        <v>0</v>
      </c>
      <c r="D40" s="45">
        <v>0</v>
      </c>
      <c r="E40" s="45">
        <v>0</v>
      </c>
      <c r="F40" s="45">
        <v>0</v>
      </c>
      <c r="G40" s="45">
        <v>0</v>
      </c>
      <c r="H40" s="45">
        <v>0</v>
      </c>
      <c r="I40" s="45">
        <v>0</v>
      </c>
      <c r="J40" s="45">
        <v>0</v>
      </c>
      <c r="K40" s="45">
        <v>0</v>
      </c>
      <c r="L40" s="45">
        <v>0</v>
      </c>
      <c r="M40" s="45">
        <v>0</v>
      </c>
      <c r="N40" s="45">
        <v>0</v>
      </c>
      <c r="O40" s="45">
        <v>0</v>
      </c>
      <c r="P40" s="45">
        <v>0</v>
      </c>
      <c r="Q40" s="45">
        <v>0</v>
      </c>
      <c r="R40" s="45">
        <v>0</v>
      </c>
      <c r="S40" s="45">
        <v>0</v>
      </c>
      <c r="T40" s="45">
        <v>0</v>
      </c>
    </row>
    <row r="41" spans="1:20" ht="15" customHeight="1">
      <c r="A41" s="44" t="s">
        <v>134</v>
      </c>
      <c r="B41" s="45"/>
      <c r="C41" s="45">
        <v>-15907</v>
      </c>
      <c r="D41" s="45">
        <v>-2775</v>
      </c>
      <c r="E41" s="45">
        <v>-8730</v>
      </c>
      <c r="F41" s="45">
        <v>-7782</v>
      </c>
      <c r="G41" s="45">
        <v>-132</v>
      </c>
      <c r="H41" s="45">
        <v>-6666</v>
      </c>
      <c r="I41" s="45">
        <v>8976</v>
      </c>
      <c r="J41" s="45">
        <v>3818</v>
      </c>
      <c r="K41" s="45">
        <v>3634</v>
      </c>
      <c r="L41" s="45">
        <v>-1919</v>
      </c>
      <c r="M41" s="45">
        <v>-19055</v>
      </c>
      <c r="N41" s="45">
        <v>3571</v>
      </c>
      <c r="O41" s="45">
        <v>-9711</v>
      </c>
      <c r="P41" s="45">
        <v>7874</v>
      </c>
      <c r="Q41" s="45">
        <v>11455</v>
      </c>
      <c r="R41" s="45">
        <v>-12042</v>
      </c>
      <c r="S41" s="45">
        <v>854</v>
      </c>
      <c r="T41" s="45">
        <v>-10035</v>
      </c>
    </row>
    <row r="42" spans="1:20" ht="15" customHeight="1">
      <c r="A42" s="44" t="s">
        <v>274</v>
      </c>
      <c r="B42" s="45"/>
      <c r="C42" s="45">
        <v>-2108</v>
      </c>
      <c r="D42" s="45">
        <v>-2796</v>
      </c>
      <c r="E42" s="45">
        <v>-4289</v>
      </c>
      <c r="F42" s="45">
        <v>-7199</v>
      </c>
      <c r="G42" s="45">
        <v>-11843</v>
      </c>
      <c r="H42" s="45">
        <v>-7271</v>
      </c>
      <c r="I42" s="45">
        <v>-946</v>
      </c>
      <c r="J42" s="45">
        <v>-6754</v>
      </c>
      <c r="K42" s="45">
        <v>-5954</v>
      </c>
      <c r="L42" s="45">
        <v>-10229</v>
      </c>
      <c r="M42" s="45">
        <v>-7070</v>
      </c>
      <c r="N42" s="45">
        <v>-10444</v>
      </c>
      <c r="O42" s="45">
        <v>-4508</v>
      </c>
      <c r="P42" s="45">
        <v>-3112</v>
      </c>
      <c r="Q42" s="45">
        <v>-703</v>
      </c>
      <c r="R42" s="45">
        <v>6350</v>
      </c>
      <c r="S42" s="45">
        <v>2703</v>
      </c>
      <c r="T42" s="45">
        <v>-2062</v>
      </c>
    </row>
    <row r="43" spans="1:26" ht="12.75">
      <c r="A43" s="46" t="s">
        <v>25</v>
      </c>
      <c r="B43" s="45"/>
      <c r="C43" s="45">
        <f aca="true" t="shared" si="0" ref="C43:T43">SUM(C12:C42)</f>
        <v>19883</v>
      </c>
      <c r="D43" s="45">
        <f t="shared" si="0"/>
        <v>9250</v>
      </c>
      <c r="E43" s="45">
        <f t="shared" si="0"/>
        <v>6148</v>
      </c>
      <c r="F43" s="45">
        <f t="shared" si="0"/>
        <v>4327</v>
      </c>
      <c r="G43" s="45">
        <f t="shared" si="0"/>
        <v>4198</v>
      </c>
      <c r="H43" s="45">
        <f t="shared" si="0"/>
        <v>2910</v>
      </c>
      <c r="I43" s="45">
        <f t="shared" si="0"/>
        <v>4942</v>
      </c>
      <c r="J43" s="45">
        <f t="shared" si="0"/>
        <v>2224</v>
      </c>
      <c r="K43" s="45">
        <f t="shared" si="0"/>
        <v>-194</v>
      </c>
      <c r="L43" s="45">
        <f t="shared" si="0"/>
        <v>1137</v>
      </c>
      <c r="M43" s="45">
        <f t="shared" si="0"/>
        <v>-3157</v>
      </c>
      <c r="N43" s="45">
        <f t="shared" si="0"/>
        <v>2115</v>
      </c>
      <c r="O43" s="45">
        <f t="shared" si="0"/>
        <v>1386</v>
      </c>
      <c r="P43" s="45">
        <f t="shared" si="0"/>
        <v>3612</v>
      </c>
      <c r="Q43" s="45">
        <f t="shared" si="0"/>
        <v>2722</v>
      </c>
      <c r="R43" s="45">
        <f t="shared" si="0"/>
        <v>4456</v>
      </c>
      <c r="S43" s="45">
        <f t="shared" si="0"/>
        <v>5372</v>
      </c>
      <c r="T43" s="45">
        <f t="shared" si="0"/>
        <v>-3166</v>
      </c>
      <c r="U43" s="46"/>
      <c r="W43" s="47"/>
      <c r="Z43" s="20"/>
    </row>
    <row r="44" spans="1:26" ht="12.75">
      <c r="A44" s="46" t="s">
        <v>62</v>
      </c>
      <c r="B44" s="45"/>
      <c r="C44" s="45">
        <f aca="true" t="shared" si="1" ref="C44:S44">SUM(C12:C38)</f>
        <v>38629</v>
      </c>
      <c r="D44" s="45">
        <f t="shared" si="1"/>
        <v>14568</v>
      </c>
      <c r="E44" s="45">
        <f t="shared" si="1"/>
        <v>19292</v>
      </c>
      <c r="F44" s="45">
        <f t="shared" si="1"/>
        <v>19684</v>
      </c>
      <c r="G44" s="45">
        <f t="shared" si="1"/>
        <v>16712</v>
      </c>
      <c r="H44" s="45">
        <f t="shared" si="1"/>
        <v>17543</v>
      </c>
      <c r="I44" s="45">
        <f t="shared" si="1"/>
        <v>-3015</v>
      </c>
      <c r="J44" s="45">
        <f t="shared" si="1"/>
        <v>2939</v>
      </c>
      <c r="K44" s="45">
        <f t="shared" si="1"/>
        <v>-874</v>
      </c>
      <c r="L44" s="45">
        <f t="shared" si="1"/>
        <v>11240</v>
      </c>
      <c r="M44" s="45">
        <f t="shared" si="1"/>
        <v>19614</v>
      </c>
      <c r="N44" s="45">
        <f t="shared" si="1"/>
        <v>4842</v>
      </c>
      <c r="O44" s="45">
        <f t="shared" si="1"/>
        <v>12452</v>
      </c>
      <c r="P44" s="45">
        <f t="shared" si="1"/>
        <v>-1720</v>
      </c>
      <c r="Q44" s="45">
        <f t="shared" si="1"/>
        <v>-7349</v>
      </c>
      <c r="R44" s="45">
        <f t="shared" si="1"/>
        <v>11310</v>
      </c>
      <c r="S44" s="45">
        <f t="shared" si="1"/>
        <v>3478</v>
      </c>
      <c r="T44" s="45">
        <f>SUM(T12:T38)</f>
        <v>10489</v>
      </c>
      <c r="U44" s="46"/>
      <c r="W44" s="47"/>
      <c r="Z44" s="20"/>
    </row>
    <row r="45" spans="1:19" ht="15" customHeight="1">
      <c r="A45" s="50"/>
      <c r="B45" s="50"/>
      <c r="C45" s="50"/>
      <c r="D45" s="50"/>
      <c r="E45" s="50"/>
      <c r="F45" s="50"/>
      <c r="G45" s="50"/>
      <c r="H45" s="50"/>
      <c r="I45" s="50"/>
      <c r="J45" s="50"/>
      <c r="K45" s="50"/>
      <c r="L45" s="50"/>
      <c r="M45" s="50"/>
      <c r="N45" s="50"/>
      <c r="O45" s="50"/>
      <c r="P45" s="50"/>
      <c r="Q45" s="50"/>
      <c r="R45" s="50"/>
      <c r="S45" s="50"/>
    </row>
    <row r="46" spans="1:19" ht="15" customHeight="1">
      <c r="A46" s="97"/>
      <c r="B46" s="97"/>
      <c r="C46" s="97"/>
      <c r="D46" s="97"/>
      <c r="E46" s="97"/>
      <c r="F46" s="97"/>
      <c r="G46" s="97"/>
      <c r="H46" s="97"/>
      <c r="I46" s="97"/>
      <c r="J46" s="97"/>
      <c r="K46" s="97"/>
      <c r="L46" s="97"/>
      <c r="M46" s="97"/>
      <c r="N46" s="97"/>
      <c r="O46" s="97"/>
      <c r="P46" s="97"/>
      <c r="Q46" s="97"/>
      <c r="R46" s="97"/>
      <c r="S46" s="97"/>
    </row>
    <row r="47" spans="1:19" ht="15" customHeight="1">
      <c r="A47" s="38"/>
      <c r="B47" s="48" t="s">
        <v>1</v>
      </c>
      <c r="C47" s="49" t="s">
        <v>135</v>
      </c>
      <c r="D47" s="50"/>
      <c r="E47" s="50"/>
      <c r="F47" s="50"/>
      <c r="G47" s="50"/>
      <c r="H47" s="50"/>
      <c r="I47" s="50"/>
      <c r="J47" s="50"/>
      <c r="K47" s="50"/>
      <c r="L47" s="50"/>
      <c r="M47" s="50"/>
      <c r="N47" s="50"/>
      <c r="O47" s="50"/>
      <c r="P47" s="50"/>
      <c r="Q47" s="50"/>
      <c r="R47" s="50"/>
      <c r="S47" s="50"/>
    </row>
    <row r="48" spans="1:19" ht="15" customHeight="1">
      <c r="A48" s="38"/>
      <c r="B48" s="48" t="s">
        <v>0</v>
      </c>
      <c r="C48" s="49" t="s">
        <v>105</v>
      </c>
      <c r="D48" s="50"/>
      <c r="E48" s="50"/>
      <c r="F48" s="50"/>
      <c r="G48" s="50"/>
      <c r="H48" s="50"/>
      <c r="I48" s="50"/>
      <c r="J48" s="50"/>
      <c r="K48" s="50"/>
      <c r="L48" s="50"/>
      <c r="M48" s="50"/>
      <c r="N48" s="50"/>
      <c r="O48" s="50"/>
      <c r="P48" s="50"/>
      <c r="Q48" s="50"/>
      <c r="R48" s="50"/>
      <c r="S48" s="50"/>
    </row>
    <row r="49" spans="1:19" ht="15" customHeight="1">
      <c r="A49" s="38"/>
      <c r="B49" s="48" t="s">
        <v>2</v>
      </c>
      <c r="C49" s="49" t="s">
        <v>106</v>
      </c>
      <c r="D49" s="50"/>
      <c r="E49" s="50"/>
      <c r="F49" s="50"/>
      <c r="G49" s="50"/>
      <c r="H49" s="50"/>
      <c r="I49" s="50"/>
      <c r="J49" s="50"/>
      <c r="K49" s="50"/>
      <c r="L49" s="50"/>
      <c r="M49" s="50"/>
      <c r="N49" s="50"/>
      <c r="O49" s="50"/>
      <c r="P49" s="50"/>
      <c r="Q49" s="50"/>
      <c r="R49" s="50"/>
      <c r="S49" s="50"/>
    </row>
    <row r="50" spans="1:19" ht="15" customHeight="1">
      <c r="A50" s="97"/>
      <c r="B50" s="97"/>
      <c r="C50" s="97"/>
      <c r="D50" s="97"/>
      <c r="E50" s="97"/>
      <c r="F50" s="97"/>
      <c r="G50" s="97"/>
      <c r="H50" s="97"/>
      <c r="I50" s="97"/>
      <c r="J50" s="97"/>
      <c r="K50" s="97"/>
      <c r="L50" s="97"/>
      <c r="M50" s="97"/>
      <c r="N50" s="97"/>
      <c r="O50" s="97"/>
      <c r="P50" s="97"/>
      <c r="Q50" s="97"/>
      <c r="R50" s="97"/>
      <c r="S50" s="97"/>
    </row>
    <row r="51" spans="1:20" ht="15" customHeight="1">
      <c r="A51" s="39" t="s">
        <v>64</v>
      </c>
      <c r="B51" s="39" t="s">
        <v>3</v>
      </c>
      <c r="C51" s="40" t="s">
        <v>4</v>
      </c>
      <c r="D51" s="40" t="s">
        <v>5</v>
      </c>
      <c r="E51" s="40" t="s">
        <v>6</v>
      </c>
      <c r="F51" s="40" t="s">
        <v>7</v>
      </c>
      <c r="G51" s="40" t="s">
        <v>8</v>
      </c>
      <c r="H51" s="40" t="s">
        <v>9</v>
      </c>
      <c r="I51" s="40" t="s">
        <v>10</v>
      </c>
      <c r="J51" s="40" t="s">
        <v>11</v>
      </c>
      <c r="K51" s="40" t="s">
        <v>12</v>
      </c>
      <c r="L51" s="40" t="s">
        <v>13</v>
      </c>
      <c r="M51" s="40" t="s">
        <v>14</v>
      </c>
      <c r="N51" s="40" t="s">
        <v>15</v>
      </c>
      <c r="O51" s="40" t="s">
        <v>16</v>
      </c>
      <c r="P51" s="40" t="s">
        <v>18</v>
      </c>
      <c r="Q51" s="40" t="s">
        <v>19</v>
      </c>
      <c r="R51" s="40" t="s">
        <v>65</v>
      </c>
      <c r="S51" s="40" t="s">
        <v>264</v>
      </c>
      <c r="T51" s="40" t="s">
        <v>294</v>
      </c>
    </row>
    <row r="52" spans="1:20" ht="15" customHeight="1">
      <c r="A52" s="41" t="s">
        <v>17</v>
      </c>
      <c r="B52" s="38"/>
      <c r="C52" s="45"/>
      <c r="D52" s="45"/>
      <c r="E52" s="45"/>
      <c r="F52" s="45"/>
      <c r="G52" s="45"/>
      <c r="H52" s="45"/>
      <c r="I52" s="45"/>
      <c r="J52" s="45"/>
      <c r="K52" s="45"/>
      <c r="L52" s="45"/>
      <c r="M52" s="45"/>
      <c r="N52" s="45"/>
      <c r="O52" s="45"/>
      <c r="P52" s="45"/>
      <c r="Q52" s="45"/>
      <c r="R52" s="45"/>
      <c r="S52" s="45"/>
      <c r="T52" s="45"/>
    </row>
    <row r="53" spans="1:20" ht="15" customHeight="1">
      <c r="A53" s="44" t="s">
        <v>107</v>
      </c>
      <c r="B53" s="42"/>
      <c r="C53" s="45">
        <v>70845</v>
      </c>
      <c r="D53" s="45">
        <v>71945</v>
      </c>
      <c r="E53" s="45">
        <v>72259</v>
      </c>
      <c r="F53" s="45">
        <v>70845</v>
      </c>
      <c r="G53" s="45">
        <v>72236</v>
      </c>
      <c r="H53" s="45">
        <v>74429</v>
      </c>
      <c r="I53" s="45">
        <v>76148</v>
      </c>
      <c r="J53" s="45">
        <v>78892</v>
      </c>
      <c r="K53" s="45">
        <v>83241</v>
      </c>
      <c r="L53" s="45">
        <v>84521</v>
      </c>
      <c r="M53" s="45">
        <v>83894</v>
      </c>
      <c r="N53" s="45">
        <v>79697</v>
      </c>
      <c r="O53" s="45">
        <v>82060</v>
      </c>
      <c r="P53" s="45">
        <v>84616</v>
      </c>
      <c r="Q53" s="45">
        <v>85441</v>
      </c>
      <c r="R53" s="45">
        <v>87025</v>
      </c>
      <c r="S53" s="45">
        <v>85535</v>
      </c>
      <c r="T53" s="45">
        <v>88820</v>
      </c>
    </row>
    <row r="54" spans="1:20" ht="15" customHeight="1">
      <c r="A54" s="44" t="s">
        <v>108</v>
      </c>
      <c r="B54" s="42"/>
      <c r="C54" s="45">
        <v>42141</v>
      </c>
      <c r="D54" s="45">
        <v>38917</v>
      </c>
      <c r="E54" s="45">
        <v>35610</v>
      </c>
      <c r="F54" s="45">
        <v>37997</v>
      </c>
      <c r="G54" s="45">
        <v>38133</v>
      </c>
      <c r="H54" s="45">
        <v>41789</v>
      </c>
      <c r="I54" s="45">
        <v>42716</v>
      </c>
      <c r="J54" s="45">
        <v>42803</v>
      </c>
      <c r="K54" s="45">
        <v>41711</v>
      </c>
      <c r="L54" s="45">
        <v>38248</v>
      </c>
      <c r="M54" s="45">
        <v>40924</v>
      </c>
      <c r="N54" s="45">
        <v>43968</v>
      </c>
      <c r="O54" s="45">
        <v>42679</v>
      </c>
      <c r="P54" s="45">
        <v>42600</v>
      </c>
      <c r="Q54" s="45">
        <v>41621</v>
      </c>
      <c r="R54" s="45">
        <v>44365</v>
      </c>
      <c r="S54" s="45">
        <v>45843</v>
      </c>
      <c r="T54" s="45">
        <v>43297</v>
      </c>
    </row>
    <row r="55" spans="1:20" ht="15" customHeight="1">
      <c r="A55" s="44" t="s">
        <v>109</v>
      </c>
      <c r="B55" s="42"/>
      <c r="C55" s="45">
        <v>62559</v>
      </c>
      <c r="D55" s="45">
        <v>60528</v>
      </c>
      <c r="E55" s="45">
        <v>59293</v>
      </c>
      <c r="F55" s="45">
        <v>58881</v>
      </c>
      <c r="G55" s="45">
        <v>58705</v>
      </c>
      <c r="H55" s="45">
        <v>60847</v>
      </c>
      <c r="I55" s="45">
        <v>64257</v>
      </c>
      <c r="J55" s="45">
        <v>64598</v>
      </c>
      <c r="K55" s="45">
        <v>65112</v>
      </c>
      <c r="L55" s="45">
        <v>64694</v>
      </c>
      <c r="M55" s="45">
        <v>73466</v>
      </c>
      <c r="N55" s="45">
        <v>74647</v>
      </c>
      <c r="O55" s="45">
        <v>76348</v>
      </c>
      <c r="P55" s="45">
        <v>83227</v>
      </c>
      <c r="Q55" s="45">
        <v>84333</v>
      </c>
      <c r="R55" s="45">
        <v>82578</v>
      </c>
      <c r="S55" s="45">
        <v>84361</v>
      </c>
      <c r="T55" s="45">
        <v>88198</v>
      </c>
    </row>
    <row r="56" spans="1:20" ht="15" customHeight="1">
      <c r="A56" s="44" t="s">
        <v>110</v>
      </c>
      <c r="B56" s="42"/>
      <c r="C56" s="45">
        <v>25977</v>
      </c>
      <c r="D56" s="45">
        <v>36543</v>
      </c>
      <c r="E56" s="45">
        <v>30733</v>
      </c>
      <c r="F56" s="45">
        <v>33969</v>
      </c>
      <c r="G56" s="45">
        <v>40190</v>
      </c>
      <c r="H56" s="45">
        <v>36654</v>
      </c>
      <c r="I56" s="45">
        <v>53576</v>
      </c>
      <c r="J56" s="45">
        <v>44310</v>
      </c>
      <c r="K56" s="45">
        <v>41110</v>
      </c>
      <c r="L56" s="45">
        <v>38916</v>
      </c>
      <c r="M56" s="45">
        <v>36049</v>
      </c>
      <c r="N56" s="45">
        <v>37726</v>
      </c>
      <c r="O56" s="45">
        <v>39283</v>
      </c>
      <c r="P56" s="45">
        <v>46181</v>
      </c>
      <c r="Q56" s="45">
        <v>40431</v>
      </c>
      <c r="R56" s="45">
        <v>36241</v>
      </c>
      <c r="S56" s="45">
        <v>45612</v>
      </c>
      <c r="T56" s="45">
        <v>39154</v>
      </c>
    </row>
    <row r="57" spans="1:20" ht="15" customHeight="1">
      <c r="A57" s="44" t="s">
        <v>272</v>
      </c>
      <c r="B57" s="42"/>
      <c r="C57" s="45">
        <v>549944</v>
      </c>
      <c r="D57" s="45">
        <v>539606</v>
      </c>
      <c r="E57" s="45">
        <v>537425</v>
      </c>
      <c r="F57" s="45">
        <v>526395</v>
      </c>
      <c r="G57" s="45">
        <v>528271</v>
      </c>
      <c r="H57" s="45">
        <v>536244</v>
      </c>
      <c r="I57" s="45">
        <v>555019</v>
      </c>
      <c r="J57" s="45">
        <v>551604</v>
      </c>
      <c r="K57" s="45">
        <v>556749</v>
      </c>
      <c r="L57" s="45">
        <v>555493</v>
      </c>
      <c r="M57" s="45">
        <v>571551</v>
      </c>
      <c r="N57" s="45">
        <v>586340</v>
      </c>
      <c r="O57" s="45">
        <v>571645</v>
      </c>
      <c r="P57" s="45">
        <v>599470</v>
      </c>
      <c r="Q57" s="45">
        <v>616785</v>
      </c>
      <c r="R57" s="45">
        <v>620300</v>
      </c>
      <c r="S57" s="45">
        <v>636600</v>
      </c>
      <c r="T57" s="45">
        <v>637101</v>
      </c>
    </row>
    <row r="58" spans="1:20" ht="15" customHeight="1">
      <c r="A58" s="44" t="s">
        <v>111</v>
      </c>
      <c r="B58" s="42"/>
      <c r="C58" s="45">
        <v>17181</v>
      </c>
      <c r="D58" s="45">
        <v>14627</v>
      </c>
      <c r="E58" s="45">
        <v>11832</v>
      </c>
      <c r="F58" s="45">
        <v>9118</v>
      </c>
      <c r="G58" s="45">
        <v>9151</v>
      </c>
      <c r="H58" s="45">
        <v>8693</v>
      </c>
      <c r="I58" s="45">
        <v>9103</v>
      </c>
      <c r="J58" s="45">
        <v>9218</v>
      </c>
      <c r="K58" s="45">
        <v>8521</v>
      </c>
      <c r="L58" s="45">
        <v>8268</v>
      </c>
      <c r="M58" s="45">
        <v>8513</v>
      </c>
      <c r="N58" s="45">
        <v>8484</v>
      </c>
      <c r="O58" s="45">
        <v>8527</v>
      </c>
      <c r="P58" s="45">
        <v>10159</v>
      </c>
      <c r="Q58" s="45">
        <v>10304</v>
      </c>
      <c r="R58" s="45">
        <v>10205</v>
      </c>
      <c r="S58" s="45">
        <v>9731</v>
      </c>
      <c r="T58" s="45">
        <v>12190</v>
      </c>
    </row>
    <row r="59" spans="1:20" ht="15" customHeight="1">
      <c r="A59" s="44" t="s">
        <v>112</v>
      </c>
      <c r="B59" s="42"/>
      <c r="C59" s="45">
        <v>14521</v>
      </c>
      <c r="D59" s="45">
        <v>15155</v>
      </c>
      <c r="E59" s="45">
        <v>16027</v>
      </c>
      <c r="F59" s="45">
        <v>16408</v>
      </c>
      <c r="G59" s="45">
        <v>17121</v>
      </c>
      <c r="H59" s="45">
        <v>17880</v>
      </c>
      <c r="I59" s="45">
        <v>19195</v>
      </c>
      <c r="J59" s="45">
        <v>19953</v>
      </c>
      <c r="K59" s="45">
        <v>21166</v>
      </c>
      <c r="L59" s="45">
        <v>22029</v>
      </c>
      <c r="M59" s="45">
        <v>24003</v>
      </c>
      <c r="N59" s="45">
        <v>24981</v>
      </c>
      <c r="O59" s="45">
        <v>25217</v>
      </c>
      <c r="P59" s="45">
        <v>25225</v>
      </c>
      <c r="Q59" s="45">
        <v>25575</v>
      </c>
      <c r="R59" s="45">
        <v>25357</v>
      </c>
      <c r="S59" s="45">
        <v>27480</v>
      </c>
      <c r="T59" s="45">
        <v>28226</v>
      </c>
    </row>
    <row r="60" spans="1:20" ht="15" customHeight="1">
      <c r="A60" s="44" t="s">
        <v>113</v>
      </c>
      <c r="B60" s="42"/>
      <c r="C60" s="45">
        <v>35002</v>
      </c>
      <c r="D60" s="45">
        <v>35815</v>
      </c>
      <c r="E60" s="45">
        <v>37410</v>
      </c>
      <c r="F60" s="45">
        <v>38395</v>
      </c>
      <c r="G60" s="45">
        <v>40623</v>
      </c>
      <c r="H60" s="45">
        <v>41551</v>
      </c>
      <c r="I60" s="45">
        <v>42555</v>
      </c>
      <c r="J60" s="45">
        <v>43507</v>
      </c>
      <c r="K60" s="45">
        <v>46332</v>
      </c>
      <c r="L60" s="45">
        <v>49860</v>
      </c>
      <c r="M60" s="45">
        <v>53843</v>
      </c>
      <c r="N60" s="45">
        <v>53704</v>
      </c>
      <c r="O60" s="45">
        <v>54608</v>
      </c>
      <c r="P60" s="45">
        <v>58471</v>
      </c>
      <c r="Q60" s="45">
        <v>59346</v>
      </c>
      <c r="R60" s="45">
        <v>60020</v>
      </c>
      <c r="S60" s="45">
        <v>60789</v>
      </c>
      <c r="T60" s="45">
        <v>63497</v>
      </c>
    </row>
    <row r="61" spans="1:20" ht="15" customHeight="1">
      <c r="A61" s="44" t="s">
        <v>114</v>
      </c>
      <c r="B61" s="42"/>
      <c r="C61" s="45">
        <v>151838</v>
      </c>
      <c r="D61" s="45">
        <v>155719</v>
      </c>
      <c r="E61" s="45">
        <v>158638</v>
      </c>
      <c r="F61" s="45">
        <v>157073</v>
      </c>
      <c r="G61" s="45">
        <v>161777</v>
      </c>
      <c r="H61" s="45">
        <v>167330</v>
      </c>
      <c r="I61" s="45">
        <v>174246</v>
      </c>
      <c r="J61" s="45">
        <v>190250</v>
      </c>
      <c r="K61" s="45">
        <v>195209</v>
      </c>
      <c r="L61" s="45">
        <v>209047</v>
      </c>
      <c r="M61" s="45">
        <v>225153</v>
      </c>
      <c r="N61" s="45">
        <v>238002</v>
      </c>
      <c r="O61" s="45">
        <v>246079</v>
      </c>
      <c r="P61" s="45">
        <v>262860</v>
      </c>
      <c r="Q61" s="45">
        <v>280007</v>
      </c>
      <c r="R61" s="45">
        <v>294040</v>
      </c>
      <c r="S61" s="45">
        <v>299460</v>
      </c>
      <c r="T61" s="45">
        <v>303293</v>
      </c>
    </row>
    <row r="62" spans="1:20" ht="15" customHeight="1">
      <c r="A62" s="44" t="s">
        <v>115</v>
      </c>
      <c r="B62" s="42"/>
      <c r="C62" s="45">
        <v>420744</v>
      </c>
      <c r="D62" s="45">
        <v>455320</v>
      </c>
      <c r="E62" s="45">
        <v>463440</v>
      </c>
      <c r="F62" s="45">
        <v>472650</v>
      </c>
      <c r="G62" s="45">
        <v>476904</v>
      </c>
      <c r="H62" s="45">
        <v>493897</v>
      </c>
      <c r="I62" s="45">
        <v>513113</v>
      </c>
      <c r="J62" s="45">
        <v>504500</v>
      </c>
      <c r="K62" s="45">
        <v>511027</v>
      </c>
      <c r="L62" s="45">
        <v>523985</v>
      </c>
      <c r="M62" s="45">
        <v>540734</v>
      </c>
      <c r="N62" s="45">
        <v>549836</v>
      </c>
      <c r="O62" s="45">
        <v>559197</v>
      </c>
      <c r="P62" s="45">
        <v>566944</v>
      </c>
      <c r="Q62" s="45">
        <v>574274</v>
      </c>
      <c r="R62" s="45">
        <v>576165</v>
      </c>
      <c r="S62" s="45">
        <v>574558</v>
      </c>
      <c r="T62" s="45">
        <v>569841</v>
      </c>
    </row>
    <row r="63" spans="1:20" ht="15" customHeight="1">
      <c r="A63" s="44" t="s">
        <v>116</v>
      </c>
      <c r="B63" s="42"/>
      <c r="C63" s="45">
        <v>216890</v>
      </c>
      <c r="D63" s="45">
        <v>222039</v>
      </c>
      <c r="E63" s="45">
        <v>226235</v>
      </c>
      <c r="F63" s="45">
        <v>222780</v>
      </c>
      <c r="G63" s="45">
        <v>231788</v>
      </c>
      <c r="H63" s="45">
        <v>241466</v>
      </c>
      <c r="I63" s="45">
        <v>244410</v>
      </c>
      <c r="J63" s="45">
        <v>251447</v>
      </c>
      <c r="K63" s="45">
        <v>259771</v>
      </c>
      <c r="L63" s="45">
        <v>265640</v>
      </c>
      <c r="M63" s="45">
        <v>276611</v>
      </c>
      <c r="N63" s="45">
        <v>278990</v>
      </c>
      <c r="O63" s="45">
        <v>284397</v>
      </c>
      <c r="P63" s="45">
        <v>293884</v>
      </c>
      <c r="Q63" s="45">
        <v>303322</v>
      </c>
      <c r="R63" s="45">
        <v>303699</v>
      </c>
      <c r="S63" s="45">
        <v>314122</v>
      </c>
      <c r="T63" s="45">
        <v>313887</v>
      </c>
    </row>
    <row r="64" spans="1:20" ht="15" customHeight="1">
      <c r="A64" s="44" t="s">
        <v>117</v>
      </c>
      <c r="B64" s="42"/>
      <c r="C64" s="45">
        <v>1974</v>
      </c>
      <c r="D64" s="45">
        <v>2077</v>
      </c>
      <c r="E64" s="45">
        <v>2404</v>
      </c>
      <c r="F64" s="45">
        <v>2581</v>
      </c>
      <c r="G64" s="45">
        <v>2681</v>
      </c>
      <c r="H64" s="45">
        <v>2473</v>
      </c>
      <c r="I64" s="45">
        <v>2592</v>
      </c>
      <c r="J64" s="45">
        <v>2711</v>
      </c>
      <c r="K64" s="45">
        <v>2954</v>
      </c>
      <c r="L64" s="45">
        <v>3139</v>
      </c>
      <c r="M64" s="45">
        <v>3370</v>
      </c>
      <c r="N64" s="45">
        <v>3551</v>
      </c>
      <c r="O64" s="45">
        <v>3785</v>
      </c>
      <c r="P64" s="45">
        <v>4053</v>
      </c>
      <c r="Q64" s="45">
        <v>4201</v>
      </c>
      <c r="R64" s="45">
        <v>4377</v>
      </c>
      <c r="S64" s="45">
        <v>4652</v>
      </c>
      <c r="T64" s="45">
        <v>4871</v>
      </c>
    </row>
    <row r="65" spans="1:20" ht="15" customHeight="1">
      <c r="A65" s="44" t="s">
        <v>118</v>
      </c>
      <c r="B65" s="42"/>
      <c r="C65" s="45">
        <v>6648</v>
      </c>
      <c r="D65" s="45">
        <v>5644</v>
      </c>
      <c r="E65" s="45">
        <v>3834</v>
      </c>
      <c r="F65" s="45">
        <v>3924</v>
      </c>
      <c r="G65" s="45">
        <v>4440</v>
      </c>
      <c r="H65" s="45">
        <v>3979</v>
      </c>
      <c r="I65" s="45">
        <v>3126</v>
      </c>
      <c r="J65" s="45">
        <v>4505</v>
      </c>
      <c r="K65" s="45">
        <v>5797</v>
      </c>
      <c r="L65" s="45">
        <v>4110</v>
      </c>
      <c r="M65" s="45">
        <v>4136</v>
      </c>
      <c r="N65" s="45">
        <v>4280</v>
      </c>
      <c r="O65" s="45">
        <v>3975</v>
      </c>
      <c r="P65" s="45">
        <v>3975</v>
      </c>
      <c r="Q65" s="45">
        <v>4689</v>
      </c>
      <c r="R65" s="45">
        <v>4905</v>
      </c>
      <c r="S65" s="45">
        <v>4891</v>
      </c>
      <c r="T65" s="45">
        <v>4771</v>
      </c>
    </row>
    <row r="66" spans="1:20" ht="15" customHeight="1">
      <c r="A66" s="44" t="s">
        <v>119</v>
      </c>
      <c r="B66" s="42"/>
      <c r="C66" s="45">
        <v>28405</v>
      </c>
      <c r="D66" s="45">
        <v>29363</v>
      </c>
      <c r="E66" s="45">
        <v>18707</v>
      </c>
      <c r="F66" s="45">
        <v>14121</v>
      </c>
      <c r="G66" s="45">
        <v>10021</v>
      </c>
      <c r="H66" s="45">
        <v>13898</v>
      </c>
      <c r="I66" s="45">
        <v>16789</v>
      </c>
      <c r="J66" s="45">
        <v>14861</v>
      </c>
      <c r="K66" s="45">
        <v>17631</v>
      </c>
      <c r="L66" s="45">
        <v>13535</v>
      </c>
      <c r="M66" s="45">
        <v>11424</v>
      </c>
      <c r="N66" s="45">
        <v>14737</v>
      </c>
      <c r="O66" s="45">
        <v>17721</v>
      </c>
      <c r="P66" s="45">
        <v>19488</v>
      </c>
      <c r="Q66" s="45">
        <v>19274</v>
      </c>
      <c r="R66" s="45">
        <v>14784</v>
      </c>
      <c r="S66" s="45">
        <v>12482</v>
      </c>
      <c r="T66" s="45">
        <v>14007</v>
      </c>
    </row>
    <row r="67" spans="1:20" ht="15" customHeight="1">
      <c r="A67" s="44" t="s">
        <v>275</v>
      </c>
      <c r="B67" s="42"/>
      <c r="C67" s="45">
        <v>1381</v>
      </c>
      <c r="D67" s="45">
        <v>1396</v>
      </c>
      <c r="E67" s="45">
        <v>1208</v>
      </c>
      <c r="F67" s="45">
        <v>1077</v>
      </c>
      <c r="G67" s="45">
        <v>1190</v>
      </c>
      <c r="H67" s="45">
        <v>1241</v>
      </c>
      <c r="I67" s="45">
        <v>1312</v>
      </c>
      <c r="J67" s="45">
        <v>1263</v>
      </c>
      <c r="K67" s="45">
        <v>1309</v>
      </c>
      <c r="L67" s="45">
        <v>1021</v>
      </c>
      <c r="M67" s="45">
        <v>1175</v>
      </c>
      <c r="N67" s="45">
        <v>1243</v>
      </c>
      <c r="O67" s="45">
        <v>3676</v>
      </c>
      <c r="P67" s="45">
        <v>3612</v>
      </c>
      <c r="Q67" s="45">
        <v>4145</v>
      </c>
      <c r="R67" s="45">
        <v>4129</v>
      </c>
      <c r="S67" s="45">
        <v>4333</v>
      </c>
      <c r="T67" s="45">
        <v>4001</v>
      </c>
    </row>
    <row r="68" spans="1:20" ht="15" customHeight="1">
      <c r="A68" s="44" t="s">
        <v>120</v>
      </c>
      <c r="B68" s="42"/>
      <c r="C68" s="45">
        <v>28470</v>
      </c>
      <c r="D68" s="45">
        <v>30011</v>
      </c>
      <c r="E68" s="45">
        <v>31776</v>
      </c>
      <c r="F68" s="45">
        <v>32992</v>
      </c>
      <c r="G68" s="45">
        <v>33605</v>
      </c>
      <c r="H68" s="45">
        <v>34112</v>
      </c>
      <c r="I68" s="45">
        <v>35172</v>
      </c>
      <c r="J68" s="45">
        <v>35396</v>
      </c>
      <c r="K68" s="45">
        <v>37188</v>
      </c>
      <c r="L68" s="45">
        <v>37719</v>
      </c>
      <c r="M68" s="45">
        <v>35191</v>
      </c>
      <c r="N68" s="45">
        <v>36418</v>
      </c>
      <c r="O68" s="45">
        <v>36161</v>
      </c>
      <c r="P68" s="45">
        <v>34145</v>
      </c>
      <c r="Q68" s="45">
        <v>33708</v>
      </c>
      <c r="R68" s="45">
        <v>35755</v>
      </c>
      <c r="S68" s="45">
        <v>35859</v>
      </c>
      <c r="T68" s="45">
        <v>39959</v>
      </c>
    </row>
    <row r="69" spans="1:20" ht="15" customHeight="1">
      <c r="A69" s="44" t="s">
        <v>121</v>
      </c>
      <c r="B69" s="42"/>
      <c r="C69" s="45">
        <v>1100</v>
      </c>
      <c r="D69" s="45">
        <v>1419</v>
      </c>
      <c r="E69" s="45">
        <v>1490</v>
      </c>
      <c r="F69" s="45">
        <v>1500</v>
      </c>
      <c r="G69" s="45">
        <v>1541</v>
      </c>
      <c r="H69" s="45">
        <v>1632</v>
      </c>
      <c r="I69" s="45">
        <v>1658</v>
      </c>
      <c r="J69" s="45">
        <v>1686</v>
      </c>
      <c r="K69" s="45">
        <v>1721</v>
      </c>
      <c r="L69" s="45">
        <v>1792</v>
      </c>
      <c r="M69" s="45">
        <v>1917</v>
      </c>
      <c r="N69" s="45">
        <v>1987</v>
      </c>
      <c r="O69" s="45">
        <v>2052</v>
      </c>
      <c r="P69" s="45">
        <v>2236</v>
      </c>
      <c r="Q69" s="45">
        <v>2216</v>
      </c>
      <c r="R69" s="45">
        <v>2240</v>
      </c>
      <c r="S69" s="45">
        <v>2296</v>
      </c>
      <c r="T69" s="45">
        <v>2296</v>
      </c>
    </row>
    <row r="70" spans="1:20" ht="15" customHeight="1">
      <c r="A70" s="44" t="s">
        <v>122</v>
      </c>
      <c r="B70" s="42"/>
      <c r="C70" s="45">
        <v>71970</v>
      </c>
      <c r="D70" s="45">
        <v>74392</v>
      </c>
      <c r="E70" s="45">
        <v>77194</v>
      </c>
      <c r="F70" s="45">
        <v>76988</v>
      </c>
      <c r="G70" s="45">
        <v>79646</v>
      </c>
      <c r="H70" s="45">
        <v>81071</v>
      </c>
      <c r="I70" s="45">
        <v>85325</v>
      </c>
      <c r="J70" s="45">
        <v>86661</v>
      </c>
      <c r="K70" s="45">
        <v>91115</v>
      </c>
      <c r="L70" s="45">
        <v>86680</v>
      </c>
      <c r="M70" s="45">
        <v>89615</v>
      </c>
      <c r="N70" s="45">
        <v>93747</v>
      </c>
      <c r="O70" s="45">
        <v>95965</v>
      </c>
      <c r="P70" s="45">
        <v>96775</v>
      </c>
      <c r="Q70" s="45">
        <v>100769</v>
      </c>
      <c r="R70" s="45">
        <v>100219</v>
      </c>
      <c r="S70" s="45">
        <v>98392</v>
      </c>
      <c r="T70" s="45">
        <v>103241</v>
      </c>
    </row>
    <row r="71" spans="1:20" ht="15" customHeight="1">
      <c r="A71" s="44" t="s">
        <v>123</v>
      </c>
      <c r="B71" s="42"/>
      <c r="C71" s="45">
        <v>50294</v>
      </c>
      <c r="D71" s="45">
        <v>51483</v>
      </c>
      <c r="E71" s="45">
        <v>51180</v>
      </c>
      <c r="F71" s="45">
        <v>52676</v>
      </c>
      <c r="G71" s="45">
        <v>53310</v>
      </c>
      <c r="H71" s="45">
        <v>56589</v>
      </c>
      <c r="I71" s="45">
        <v>54938</v>
      </c>
      <c r="J71" s="45">
        <v>56873</v>
      </c>
      <c r="K71" s="45">
        <v>57463</v>
      </c>
      <c r="L71" s="45">
        <v>60943</v>
      </c>
      <c r="M71" s="45">
        <v>61517</v>
      </c>
      <c r="N71" s="45">
        <v>62377</v>
      </c>
      <c r="O71" s="45">
        <v>62420</v>
      </c>
      <c r="P71" s="45">
        <v>60098</v>
      </c>
      <c r="Q71" s="45">
        <v>64127</v>
      </c>
      <c r="R71" s="45">
        <v>65699</v>
      </c>
      <c r="S71" s="45">
        <v>63537</v>
      </c>
      <c r="T71" s="45">
        <v>63430</v>
      </c>
    </row>
    <row r="72" spans="1:20" ht="15" customHeight="1">
      <c r="A72" s="44" t="s">
        <v>124</v>
      </c>
      <c r="B72" s="42"/>
      <c r="C72" s="45">
        <v>136311</v>
      </c>
      <c r="D72" s="45">
        <v>134714</v>
      </c>
      <c r="E72" s="45">
        <v>132750</v>
      </c>
      <c r="F72" s="45">
        <v>133867</v>
      </c>
      <c r="G72" s="45">
        <v>135347</v>
      </c>
      <c r="H72" s="45">
        <v>138993</v>
      </c>
      <c r="I72" s="45">
        <v>143173</v>
      </c>
      <c r="J72" s="45">
        <v>142790</v>
      </c>
      <c r="K72" s="45">
        <v>142789</v>
      </c>
      <c r="L72" s="45">
        <v>142128</v>
      </c>
      <c r="M72" s="45">
        <v>145184</v>
      </c>
      <c r="N72" s="45">
        <v>145616</v>
      </c>
      <c r="O72" s="45">
        <v>144126</v>
      </c>
      <c r="P72" s="45">
        <v>151631</v>
      </c>
      <c r="Q72" s="45">
        <v>154159</v>
      </c>
      <c r="R72" s="45">
        <v>156936</v>
      </c>
      <c r="S72" s="45">
        <v>161742</v>
      </c>
      <c r="T72" s="45">
        <v>159348</v>
      </c>
    </row>
    <row r="73" spans="1:20" ht="15" customHeight="1">
      <c r="A73" s="44" t="s">
        <v>125</v>
      </c>
      <c r="B73" s="42"/>
      <c r="C73" s="45">
        <v>28501</v>
      </c>
      <c r="D73" s="45">
        <v>29872</v>
      </c>
      <c r="E73" s="45">
        <v>30088</v>
      </c>
      <c r="F73" s="45">
        <v>31206</v>
      </c>
      <c r="G73" s="45">
        <v>31382</v>
      </c>
      <c r="H73" s="45">
        <v>33265</v>
      </c>
      <c r="I73" s="45">
        <v>34521</v>
      </c>
      <c r="J73" s="45">
        <v>34205</v>
      </c>
      <c r="K73" s="45">
        <v>38983</v>
      </c>
      <c r="L73" s="45">
        <v>43275</v>
      </c>
      <c r="M73" s="45">
        <v>43765</v>
      </c>
      <c r="N73" s="45">
        <v>46510</v>
      </c>
      <c r="O73" s="45">
        <v>46109</v>
      </c>
      <c r="P73" s="45">
        <v>46855</v>
      </c>
      <c r="Q73" s="45">
        <v>45108</v>
      </c>
      <c r="R73" s="45">
        <v>46578</v>
      </c>
      <c r="S73" s="45">
        <v>49041</v>
      </c>
      <c r="T73" s="45">
        <v>47253</v>
      </c>
    </row>
    <row r="74" spans="1:20" ht="15" customHeight="1">
      <c r="A74" s="44" t="s">
        <v>126</v>
      </c>
      <c r="B74" s="42"/>
      <c r="C74" s="45">
        <v>64309</v>
      </c>
      <c r="D74" s="45">
        <v>56912</v>
      </c>
      <c r="E74" s="45">
        <v>54195</v>
      </c>
      <c r="F74" s="45">
        <v>55476</v>
      </c>
      <c r="G74" s="45">
        <v>55136</v>
      </c>
      <c r="H74" s="45">
        <v>59266</v>
      </c>
      <c r="I74" s="45">
        <v>61350</v>
      </c>
      <c r="J74" s="45">
        <v>57148</v>
      </c>
      <c r="K74" s="45">
        <v>53496</v>
      </c>
      <c r="L74" s="45">
        <v>50710</v>
      </c>
      <c r="M74" s="45">
        <v>51934</v>
      </c>
      <c r="N74" s="45">
        <v>53866</v>
      </c>
      <c r="O74" s="45">
        <v>54935</v>
      </c>
      <c r="P74" s="45">
        <v>56645</v>
      </c>
      <c r="Q74" s="45">
        <v>56482</v>
      </c>
      <c r="R74" s="45">
        <v>59413</v>
      </c>
      <c r="S74" s="45">
        <v>62698</v>
      </c>
      <c r="T74" s="45">
        <v>61673</v>
      </c>
    </row>
    <row r="75" spans="1:20" ht="15" customHeight="1">
      <c r="A75" s="44" t="s">
        <v>127</v>
      </c>
      <c r="B75" s="42"/>
      <c r="C75" s="45">
        <v>12442</v>
      </c>
      <c r="D75" s="45">
        <v>12742</v>
      </c>
      <c r="E75" s="45">
        <v>12086</v>
      </c>
      <c r="F75" s="45">
        <v>11692</v>
      </c>
      <c r="G75" s="45">
        <v>12631</v>
      </c>
      <c r="H75" s="45">
        <v>12654</v>
      </c>
      <c r="I75" s="45">
        <v>12778</v>
      </c>
      <c r="J75" s="45">
        <v>13176</v>
      </c>
      <c r="K75" s="45">
        <v>13728</v>
      </c>
      <c r="L75" s="45">
        <v>13262</v>
      </c>
      <c r="M75" s="45">
        <v>13624</v>
      </c>
      <c r="N75" s="45">
        <v>14466</v>
      </c>
      <c r="O75" s="45">
        <v>14599</v>
      </c>
      <c r="P75" s="45">
        <v>13820</v>
      </c>
      <c r="Q75" s="45">
        <v>15271</v>
      </c>
      <c r="R75" s="45">
        <v>15117</v>
      </c>
      <c r="S75" s="45">
        <v>15115</v>
      </c>
      <c r="T75" s="45">
        <v>15043</v>
      </c>
    </row>
    <row r="76" spans="1:20" ht="15" customHeight="1">
      <c r="A76" s="44" t="s">
        <v>128</v>
      </c>
      <c r="B76" s="42"/>
      <c r="C76" s="45">
        <v>24067</v>
      </c>
      <c r="D76" s="45">
        <v>22746</v>
      </c>
      <c r="E76" s="45">
        <v>22347</v>
      </c>
      <c r="F76" s="45">
        <v>23417</v>
      </c>
      <c r="G76" s="45">
        <v>24795</v>
      </c>
      <c r="H76" s="45">
        <v>26306</v>
      </c>
      <c r="I76" s="45">
        <v>25290</v>
      </c>
      <c r="J76" s="45">
        <v>24547</v>
      </c>
      <c r="K76" s="45">
        <v>25466</v>
      </c>
      <c r="L76" s="45">
        <v>27743</v>
      </c>
      <c r="M76" s="45">
        <v>30685</v>
      </c>
      <c r="N76" s="45">
        <v>32046</v>
      </c>
      <c r="O76" s="45">
        <v>32427</v>
      </c>
      <c r="P76" s="45">
        <v>31178</v>
      </c>
      <c r="Q76" s="45">
        <v>30567</v>
      </c>
      <c r="R76" s="45">
        <v>31455</v>
      </c>
      <c r="S76" s="45">
        <v>31368</v>
      </c>
      <c r="T76" s="45">
        <v>28056</v>
      </c>
    </row>
    <row r="77" spans="1:20" ht="15" customHeight="1">
      <c r="A77" s="44" t="s">
        <v>129</v>
      </c>
      <c r="B77" s="42"/>
      <c r="C77" s="45">
        <v>54364</v>
      </c>
      <c r="D77" s="45">
        <v>57986</v>
      </c>
      <c r="E77" s="45">
        <v>57733</v>
      </c>
      <c r="F77" s="45">
        <v>61079</v>
      </c>
      <c r="G77" s="45">
        <v>65642</v>
      </c>
      <c r="H77" s="45">
        <v>64064</v>
      </c>
      <c r="I77" s="45">
        <v>69372</v>
      </c>
      <c r="J77" s="45">
        <v>69176</v>
      </c>
      <c r="K77" s="45">
        <v>70170</v>
      </c>
      <c r="L77" s="45">
        <v>69433</v>
      </c>
      <c r="M77" s="45">
        <v>69989</v>
      </c>
      <c r="N77" s="45">
        <v>74450</v>
      </c>
      <c r="O77" s="45">
        <v>74899</v>
      </c>
      <c r="P77" s="45">
        <v>84230</v>
      </c>
      <c r="Q77" s="45">
        <v>85817</v>
      </c>
      <c r="R77" s="45">
        <v>70550</v>
      </c>
      <c r="S77" s="45">
        <v>82304</v>
      </c>
      <c r="T77" s="45">
        <v>81249</v>
      </c>
    </row>
    <row r="78" spans="1:20" ht="15" customHeight="1">
      <c r="A78" s="44" t="s">
        <v>130</v>
      </c>
      <c r="B78" s="42"/>
      <c r="C78" s="45">
        <v>146917</v>
      </c>
      <c r="D78" s="45">
        <v>147825</v>
      </c>
      <c r="E78" s="45">
        <v>146774</v>
      </c>
      <c r="F78" s="45">
        <v>146241</v>
      </c>
      <c r="G78" s="45">
        <v>143571</v>
      </c>
      <c r="H78" s="45">
        <v>148379</v>
      </c>
      <c r="I78" s="45">
        <v>140633</v>
      </c>
      <c r="J78" s="45">
        <v>149422</v>
      </c>
      <c r="K78" s="45">
        <v>158275</v>
      </c>
      <c r="L78" s="45">
        <v>155158</v>
      </c>
      <c r="M78" s="45">
        <v>145585</v>
      </c>
      <c r="N78" s="45">
        <v>161617</v>
      </c>
      <c r="O78" s="45">
        <v>146733</v>
      </c>
      <c r="P78" s="45">
        <v>135435</v>
      </c>
      <c r="Q78" s="45">
        <v>151727</v>
      </c>
      <c r="R78" s="45">
        <v>158435</v>
      </c>
      <c r="S78" s="45">
        <v>143299</v>
      </c>
      <c r="T78" s="45">
        <v>148849</v>
      </c>
    </row>
    <row r="79" spans="1:20" ht="15" customHeight="1">
      <c r="A79" s="44" t="s">
        <v>131</v>
      </c>
      <c r="B79" s="42"/>
      <c r="C79" s="45">
        <v>318963</v>
      </c>
      <c r="D79" s="45">
        <v>322837</v>
      </c>
      <c r="E79" s="45">
        <v>323907</v>
      </c>
      <c r="F79" s="45">
        <v>323579</v>
      </c>
      <c r="G79" s="45">
        <v>325404</v>
      </c>
      <c r="H79" s="45">
        <v>334042</v>
      </c>
      <c r="I79" s="45">
        <v>347383</v>
      </c>
      <c r="J79" s="45">
        <v>345378</v>
      </c>
      <c r="K79" s="45">
        <v>362015</v>
      </c>
      <c r="L79" s="45">
        <v>368364</v>
      </c>
      <c r="M79" s="45">
        <v>377069</v>
      </c>
      <c r="N79" s="45">
        <v>384789</v>
      </c>
      <c r="O79" s="45">
        <v>387247</v>
      </c>
      <c r="P79" s="45">
        <v>398207</v>
      </c>
      <c r="Q79" s="45">
        <v>393867</v>
      </c>
      <c r="R79" s="45">
        <v>398360</v>
      </c>
      <c r="S79" s="45">
        <v>397854</v>
      </c>
      <c r="T79" s="45">
        <v>396143</v>
      </c>
    </row>
    <row r="80" spans="1:20" ht="15" customHeight="1">
      <c r="A80" s="44" t="s">
        <v>132</v>
      </c>
      <c r="B80" s="42"/>
      <c r="C80" s="45">
        <v>57543</v>
      </c>
      <c r="D80" s="45">
        <v>60246</v>
      </c>
      <c r="E80" s="45">
        <v>67342</v>
      </c>
      <c r="F80" s="45">
        <v>73808</v>
      </c>
      <c r="G80" s="45">
        <v>78321</v>
      </c>
      <c r="H80" s="45">
        <v>86247</v>
      </c>
      <c r="I80" s="45">
        <v>94862</v>
      </c>
      <c r="J80" s="45">
        <v>103296</v>
      </c>
      <c r="K80" s="45">
        <v>111022</v>
      </c>
      <c r="L80" s="45">
        <v>116440</v>
      </c>
      <c r="M80" s="45">
        <v>124922</v>
      </c>
      <c r="N80" s="45">
        <v>122725</v>
      </c>
      <c r="O80" s="45">
        <v>129400</v>
      </c>
      <c r="P80" s="45">
        <v>140581</v>
      </c>
      <c r="Q80" s="45">
        <v>150698</v>
      </c>
      <c r="R80" s="45">
        <v>161956</v>
      </c>
      <c r="S80" s="45">
        <v>176300</v>
      </c>
      <c r="T80" s="45">
        <v>191558</v>
      </c>
    </row>
    <row r="81" spans="1:20" ht="15" customHeight="1">
      <c r="A81" s="44" t="s">
        <v>133</v>
      </c>
      <c r="B81" s="42"/>
      <c r="C81" s="45">
        <v>4510</v>
      </c>
      <c r="D81" s="45">
        <v>4494</v>
      </c>
      <c r="E81" s="45">
        <v>4546</v>
      </c>
      <c r="F81" s="45">
        <v>4727</v>
      </c>
      <c r="G81" s="45">
        <v>4780</v>
      </c>
      <c r="H81" s="45">
        <v>4981</v>
      </c>
      <c r="I81" s="45">
        <v>5123</v>
      </c>
      <c r="J81" s="45">
        <v>5586</v>
      </c>
      <c r="K81" s="45">
        <v>6281</v>
      </c>
      <c r="L81" s="45">
        <v>7188</v>
      </c>
      <c r="M81" s="45">
        <v>7684</v>
      </c>
      <c r="N81" s="45">
        <v>8033</v>
      </c>
      <c r="O81" s="45">
        <v>8416</v>
      </c>
      <c r="P81" s="45">
        <v>8500</v>
      </c>
      <c r="Q81" s="45">
        <v>8623</v>
      </c>
      <c r="R81" s="45">
        <v>8686</v>
      </c>
      <c r="S81" s="45">
        <v>9930</v>
      </c>
      <c r="T81" s="45">
        <v>9930</v>
      </c>
    </row>
    <row r="82" spans="1:20" ht="15" customHeight="1">
      <c r="A82" s="44" t="s">
        <v>134</v>
      </c>
      <c r="B82" s="42"/>
      <c r="C82" s="45">
        <v>121848</v>
      </c>
      <c r="D82" s="45">
        <v>111009</v>
      </c>
      <c r="E82" s="45">
        <v>117506</v>
      </c>
      <c r="F82" s="45">
        <v>120096</v>
      </c>
      <c r="G82" s="45">
        <v>113213</v>
      </c>
      <c r="H82" s="45">
        <v>123011</v>
      </c>
      <c r="I82" s="45">
        <v>104712</v>
      </c>
      <c r="J82" s="45">
        <v>111656</v>
      </c>
      <c r="K82" s="45">
        <v>116986</v>
      </c>
      <c r="L82" s="45">
        <v>122722</v>
      </c>
      <c r="M82" s="45">
        <v>143028</v>
      </c>
      <c r="N82" s="45">
        <v>121890</v>
      </c>
      <c r="O82" s="45">
        <v>130705</v>
      </c>
      <c r="P82" s="45">
        <v>107405</v>
      </c>
      <c r="Q82" s="45">
        <v>110699</v>
      </c>
      <c r="R82" s="45">
        <v>138055</v>
      </c>
      <c r="S82" s="45">
        <v>121580</v>
      </c>
      <c r="T82" s="45">
        <v>137471</v>
      </c>
    </row>
    <row r="83" spans="1:20" ht="15" customHeight="1">
      <c r="A83" s="44" t="s">
        <v>274</v>
      </c>
      <c r="B83" s="42"/>
      <c r="C83" s="45">
        <v>56175</v>
      </c>
      <c r="D83" s="45">
        <v>58216</v>
      </c>
      <c r="E83" s="45">
        <v>59667</v>
      </c>
      <c r="F83" s="45">
        <v>61753</v>
      </c>
      <c r="G83" s="45">
        <v>66308</v>
      </c>
      <c r="H83" s="45">
        <v>63034</v>
      </c>
      <c r="I83" s="45">
        <v>57502</v>
      </c>
      <c r="J83" s="45">
        <v>63096</v>
      </c>
      <c r="K83" s="45">
        <v>63473</v>
      </c>
      <c r="L83" s="45">
        <v>69694</v>
      </c>
      <c r="M83" s="45">
        <v>67522</v>
      </c>
      <c r="N83" s="45">
        <v>72425</v>
      </c>
      <c r="O83" s="45">
        <v>67185</v>
      </c>
      <c r="P83" s="45">
        <v>67449</v>
      </c>
      <c r="Q83" s="45">
        <v>65596</v>
      </c>
      <c r="R83" s="45">
        <v>59612</v>
      </c>
      <c r="S83" s="45">
        <v>64038</v>
      </c>
      <c r="T83" s="45">
        <v>67950</v>
      </c>
    </row>
    <row r="84" spans="1:26" ht="12.75">
      <c r="A84" s="46" t="s">
        <v>25</v>
      </c>
      <c r="B84" s="1"/>
      <c r="C84" s="45">
        <f aca="true" t="shared" si="2" ref="C84:T84">SUM(C53:C83)</f>
        <v>2823834</v>
      </c>
      <c r="D84" s="45">
        <f t="shared" si="2"/>
        <v>2861598</v>
      </c>
      <c r="E84" s="45">
        <f t="shared" si="2"/>
        <v>2865636</v>
      </c>
      <c r="F84" s="45">
        <f t="shared" si="2"/>
        <v>2877311</v>
      </c>
      <c r="G84" s="45">
        <f t="shared" si="2"/>
        <v>2917863</v>
      </c>
      <c r="H84" s="45">
        <f t="shared" si="2"/>
        <v>3010017</v>
      </c>
      <c r="I84" s="45">
        <f t="shared" si="2"/>
        <v>3091949</v>
      </c>
      <c r="J84" s="45">
        <f t="shared" si="2"/>
        <v>3124514</v>
      </c>
      <c r="K84" s="45">
        <f t="shared" si="2"/>
        <v>3207811</v>
      </c>
      <c r="L84" s="45">
        <f t="shared" si="2"/>
        <v>3255757</v>
      </c>
      <c r="M84" s="45">
        <f t="shared" si="2"/>
        <v>3364077</v>
      </c>
      <c r="N84" s="45">
        <f t="shared" si="2"/>
        <v>3433148</v>
      </c>
      <c r="O84" s="45">
        <f t="shared" si="2"/>
        <v>3452576</v>
      </c>
      <c r="P84" s="45">
        <f t="shared" si="2"/>
        <v>3539955</v>
      </c>
      <c r="Q84" s="45">
        <f t="shared" si="2"/>
        <v>3623182</v>
      </c>
      <c r="R84" s="45">
        <f t="shared" si="2"/>
        <v>3677256</v>
      </c>
      <c r="S84" s="45">
        <f t="shared" si="2"/>
        <v>3725802</v>
      </c>
      <c r="T84" s="45">
        <f t="shared" si="2"/>
        <v>3768603</v>
      </c>
      <c r="U84" s="46"/>
      <c r="W84" s="47"/>
      <c r="Z84" s="20"/>
    </row>
    <row r="85" spans="1:26" ht="12.75">
      <c r="A85" s="46" t="s">
        <v>62</v>
      </c>
      <c r="B85" s="1"/>
      <c r="C85" s="45">
        <f aca="true" t="shared" si="3" ref="C85:S85">SUM(C53:C79)</f>
        <v>2583758</v>
      </c>
      <c r="D85" s="45">
        <f t="shared" si="3"/>
        <v>2627633</v>
      </c>
      <c r="E85" s="45">
        <f t="shared" si="3"/>
        <v>2616575</v>
      </c>
      <c r="F85" s="45">
        <f t="shared" si="3"/>
        <v>2616927</v>
      </c>
      <c r="G85" s="45">
        <f t="shared" si="3"/>
        <v>2655241</v>
      </c>
      <c r="H85" s="45">
        <f t="shared" si="3"/>
        <v>2732744</v>
      </c>
      <c r="I85" s="45">
        <f t="shared" si="3"/>
        <v>2829750</v>
      </c>
      <c r="J85" s="45">
        <f t="shared" si="3"/>
        <v>2840880</v>
      </c>
      <c r="K85" s="45">
        <f t="shared" si="3"/>
        <v>2910049</v>
      </c>
      <c r="L85" s="45">
        <f t="shared" si="3"/>
        <v>2939713</v>
      </c>
      <c r="M85" s="45">
        <f t="shared" si="3"/>
        <v>3020921</v>
      </c>
      <c r="N85" s="45">
        <f t="shared" si="3"/>
        <v>3108075</v>
      </c>
      <c r="O85" s="45">
        <f t="shared" si="3"/>
        <v>3116870</v>
      </c>
      <c r="P85" s="45">
        <f t="shared" si="3"/>
        <v>3216020</v>
      </c>
      <c r="Q85" s="45">
        <f t="shared" si="3"/>
        <v>3287566</v>
      </c>
      <c r="R85" s="45">
        <f t="shared" si="3"/>
        <v>3308947</v>
      </c>
      <c r="S85" s="45">
        <f t="shared" si="3"/>
        <v>3353954</v>
      </c>
      <c r="T85" s="45">
        <f>SUM(T53:T79)</f>
        <v>3361694</v>
      </c>
      <c r="U85" s="46"/>
      <c r="W85" s="47"/>
      <c r="Z85" s="20"/>
    </row>
    <row r="86" spans="1:19" ht="15" customHeight="1">
      <c r="A86" s="50"/>
      <c r="B86" s="50"/>
      <c r="C86" s="50"/>
      <c r="D86" s="50"/>
      <c r="E86" s="50"/>
      <c r="F86" s="50"/>
      <c r="G86" s="50"/>
      <c r="H86" s="50"/>
      <c r="I86" s="50"/>
      <c r="J86" s="50"/>
      <c r="K86" s="50"/>
      <c r="L86" s="50"/>
      <c r="M86" s="50"/>
      <c r="N86" s="50"/>
      <c r="O86" s="50"/>
      <c r="P86" s="50"/>
      <c r="Q86" s="50"/>
      <c r="R86" s="50"/>
      <c r="S86" s="50"/>
    </row>
    <row r="87" spans="1:19" ht="15" customHeight="1">
      <c r="A87" s="97"/>
      <c r="B87" s="97"/>
      <c r="C87" s="97"/>
      <c r="D87" s="97"/>
      <c r="E87" s="97"/>
      <c r="F87" s="97"/>
      <c r="G87" s="97"/>
      <c r="H87" s="97"/>
      <c r="I87" s="97"/>
      <c r="J87" s="97"/>
      <c r="K87" s="97"/>
      <c r="L87" s="97"/>
      <c r="M87" s="97"/>
      <c r="N87" s="97"/>
      <c r="O87" s="97"/>
      <c r="P87" s="97"/>
      <c r="Q87" s="97"/>
      <c r="R87" s="97"/>
      <c r="S87" s="97"/>
    </row>
    <row r="88" spans="1:19" ht="15" customHeight="1">
      <c r="A88" s="38"/>
      <c r="B88" s="48" t="s">
        <v>1</v>
      </c>
      <c r="C88" s="49" t="s">
        <v>136</v>
      </c>
      <c r="D88" s="50"/>
      <c r="E88" s="50"/>
      <c r="F88" s="50"/>
      <c r="G88" s="50"/>
      <c r="H88" s="50"/>
      <c r="I88" s="50"/>
      <c r="J88" s="50"/>
      <c r="K88" s="50"/>
      <c r="L88" s="50"/>
      <c r="M88" s="50"/>
      <c r="N88" s="50"/>
      <c r="O88" s="50"/>
      <c r="P88" s="50"/>
      <c r="Q88" s="50"/>
      <c r="R88" s="50"/>
      <c r="S88" s="50"/>
    </row>
    <row r="89" spans="1:19" ht="15" customHeight="1">
      <c r="A89" s="38"/>
      <c r="B89" s="48" t="s">
        <v>0</v>
      </c>
      <c r="C89" s="49" t="s">
        <v>105</v>
      </c>
      <c r="D89" s="50"/>
      <c r="E89" s="50"/>
      <c r="F89" s="50"/>
      <c r="G89" s="50"/>
      <c r="H89" s="50"/>
      <c r="I89" s="50"/>
      <c r="J89" s="50"/>
      <c r="K89" s="50"/>
      <c r="L89" s="50"/>
      <c r="M89" s="50"/>
      <c r="N89" s="50"/>
      <c r="O89" s="50"/>
      <c r="P89" s="50"/>
      <c r="Q89" s="50"/>
      <c r="R89" s="50"/>
      <c r="S89" s="50"/>
    </row>
    <row r="90" spans="1:19" ht="15" customHeight="1">
      <c r="A90" s="38"/>
      <c r="B90" s="48" t="s">
        <v>2</v>
      </c>
      <c r="C90" s="49" t="s">
        <v>106</v>
      </c>
      <c r="D90" s="50"/>
      <c r="E90" s="50"/>
      <c r="F90" s="50"/>
      <c r="G90" s="50"/>
      <c r="H90" s="50"/>
      <c r="I90" s="50"/>
      <c r="J90" s="50"/>
      <c r="K90" s="50"/>
      <c r="L90" s="50"/>
      <c r="M90" s="50"/>
      <c r="N90" s="50"/>
      <c r="O90" s="50"/>
      <c r="P90" s="50"/>
      <c r="Q90" s="50"/>
      <c r="R90" s="50"/>
      <c r="S90" s="50"/>
    </row>
    <row r="91" spans="1:19" ht="15" customHeight="1">
      <c r="A91" s="97"/>
      <c r="B91" s="97"/>
      <c r="C91" s="97"/>
      <c r="D91" s="97"/>
      <c r="E91" s="97"/>
      <c r="F91" s="97"/>
      <c r="G91" s="97"/>
      <c r="H91" s="97"/>
      <c r="I91" s="97"/>
      <c r="J91" s="97"/>
      <c r="K91" s="97"/>
      <c r="L91" s="97"/>
      <c r="M91" s="97"/>
      <c r="N91" s="97"/>
      <c r="O91" s="97"/>
      <c r="P91" s="97"/>
      <c r="Q91" s="97"/>
      <c r="R91" s="97"/>
      <c r="S91" s="97"/>
    </row>
    <row r="92" spans="1:20" ht="15" customHeight="1">
      <c r="A92" s="39" t="s">
        <v>64</v>
      </c>
      <c r="B92" s="39" t="s">
        <v>3</v>
      </c>
      <c r="C92" s="40" t="s">
        <v>4</v>
      </c>
      <c r="D92" s="40" t="s">
        <v>5</v>
      </c>
      <c r="E92" s="40" t="s">
        <v>6</v>
      </c>
      <c r="F92" s="40" t="s">
        <v>7</v>
      </c>
      <c r="G92" s="40" t="s">
        <v>8</v>
      </c>
      <c r="H92" s="40" t="s">
        <v>9</v>
      </c>
      <c r="I92" s="40" t="s">
        <v>10</v>
      </c>
      <c r="J92" s="40" t="s">
        <v>11</v>
      </c>
      <c r="K92" s="40" t="s">
        <v>12</v>
      </c>
      <c r="L92" s="40" t="s">
        <v>13</v>
      </c>
      <c r="M92" s="40" t="s">
        <v>14</v>
      </c>
      <c r="N92" s="40" t="s">
        <v>15</v>
      </c>
      <c r="O92" s="40" t="s">
        <v>16</v>
      </c>
      <c r="P92" s="40" t="s">
        <v>18</v>
      </c>
      <c r="Q92" s="40" t="s">
        <v>19</v>
      </c>
      <c r="R92" s="40" t="s">
        <v>65</v>
      </c>
      <c r="S92" s="40" t="s">
        <v>264</v>
      </c>
      <c r="T92" s="40" t="s">
        <v>294</v>
      </c>
    </row>
    <row r="93" spans="1:20" ht="15" customHeight="1">
      <c r="A93" s="41" t="s">
        <v>17</v>
      </c>
      <c r="B93" s="38"/>
      <c r="C93" s="45"/>
      <c r="D93" s="45"/>
      <c r="E93" s="45"/>
      <c r="F93" s="45"/>
      <c r="G93" s="45"/>
      <c r="H93" s="45"/>
      <c r="I93" s="45"/>
      <c r="J93" s="45"/>
      <c r="K93" s="45"/>
      <c r="L93" s="45"/>
      <c r="M93" s="45"/>
      <c r="N93" s="45"/>
      <c r="O93" s="45"/>
      <c r="P93" s="45"/>
      <c r="Q93" s="45"/>
      <c r="R93" s="45"/>
      <c r="S93" s="45"/>
      <c r="T93" s="45"/>
    </row>
    <row r="94" spans="1:20" ht="15" customHeight="1">
      <c r="A94" s="44" t="s">
        <v>107</v>
      </c>
      <c r="B94" s="42"/>
      <c r="C94" s="45">
        <v>900</v>
      </c>
      <c r="D94" s="45">
        <v>979</v>
      </c>
      <c r="E94" s="45">
        <v>1156</v>
      </c>
      <c r="F94" s="45">
        <v>1020</v>
      </c>
      <c r="G94" s="45">
        <v>1184</v>
      </c>
      <c r="H94" s="45">
        <v>1230</v>
      </c>
      <c r="I94" s="45">
        <v>1200</v>
      </c>
      <c r="J94" s="45">
        <v>1277</v>
      </c>
      <c r="K94" s="45">
        <v>1497</v>
      </c>
      <c r="L94" s="45">
        <v>1489</v>
      </c>
      <c r="M94" s="45">
        <v>1699</v>
      </c>
      <c r="N94" s="45">
        <v>1648</v>
      </c>
      <c r="O94" s="45">
        <v>1488</v>
      </c>
      <c r="P94" s="45">
        <v>1316</v>
      </c>
      <c r="Q94" s="45">
        <v>1607</v>
      </c>
      <c r="R94" s="45">
        <v>1604</v>
      </c>
      <c r="S94" s="45">
        <v>1628</v>
      </c>
      <c r="T94" s="45">
        <v>1683</v>
      </c>
    </row>
    <row r="95" spans="1:20" ht="15" customHeight="1">
      <c r="A95" s="44" t="s">
        <v>108</v>
      </c>
      <c r="B95" s="42"/>
      <c r="C95" s="45">
        <v>1878</v>
      </c>
      <c r="D95" s="45">
        <v>2441</v>
      </c>
      <c r="E95" s="45">
        <v>2063</v>
      </c>
      <c r="F95" s="45">
        <v>1942</v>
      </c>
      <c r="G95" s="45">
        <v>1468</v>
      </c>
      <c r="H95" s="45">
        <v>2314</v>
      </c>
      <c r="I95" s="45">
        <v>2919</v>
      </c>
      <c r="J95" s="45">
        <v>2936</v>
      </c>
      <c r="K95" s="45">
        <v>3325</v>
      </c>
      <c r="L95" s="45">
        <v>2982</v>
      </c>
      <c r="M95" s="45">
        <v>2951</v>
      </c>
      <c r="N95" s="45">
        <v>2171</v>
      </c>
      <c r="O95" s="45">
        <v>2704</v>
      </c>
      <c r="P95" s="45">
        <v>3301</v>
      </c>
      <c r="Q95" s="45">
        <v>3363</v>
      </c>
      <c r="R95" s="45">
        <v>4730</v>
      </c>
      <c r="S95" s="45">
        <v>4579</v>
      </c>
      <c r="T95" s="45">
        <v>3234</v>
      </c>
    </row>
    <row r="96" spans="1:20" ht="15" customHeight="1">
      <c r="A96" s="44" t="s">
        <v>109</v>
      </c>
      <c r="B96" s="42"/>
      <c r="C96" s="45">
        <v>1449</v>
      </c>
      <c r="D96" s="45">
        <v>1319</v>
      </c>
      <c r="E96" s="45">
        <v>1638</v>
      </c>
      <c r="F96" s="45">
        <v>1596</v>
      </c>
      <c r="G96" s="45">
        <v>1776</v>
      </c>
      <c r="H96" s="45">
        <v>2274</v>
      </c>
      <c r="I96" s="45">
        <v>2403</v>
      </c>
      <c r="J96" s="45">
        <v>2080</v>
      </c>
      <c r="K96" s="45">
        <v>1884</v>
      </c>
      <c r="L96" s="45">
        <v>2216</v>
      </c>
      <c r="M96" s="45">
        <v>2313</v>
      </c>
      <c r="N96" s="45">
        <v>2467</v>
      </c>
      <c r="O96" s="45">
        <v>2845</v>
      </c>
      <c r="P96" s="45">
        <v>1794</v>
      </c>
      <c r="Q96" s="45">
        <v>2562</v>
      </c>
      <c r="R96" s="45">
        <v>3027</v>
      </c>
      <c r="S96" s="45">
        <v>3257</v>
      </c>
      <c r="T96" s="45">
        <v>2523</v>
      </c>
    </row>
    <row r="97" spans="1:20" ht="15" customHeight="1">
      <c r="A97" s="44" t="s">
        <v>110</v>
      </c>
      <c r="B97" s="42"/>
      <c r="C97" s="45">
        <v>28</v>
      </c>
      <c r="D97" s="45">
        <v>25</v>
      </c>
      <c r="E97" s="45">
        <v>28</v>
      </c>
      <c r="F97" s="45">
        <v>28</v>
      </c>
      <c r="G97" s="45">
        <v>33</v>
      </c>
      <c r="H97" s="45">
        <v>30</v>
      </c>
      <c r="I97" s="45">
        <v>19</v>
      </c>
      <c r="J97" s="45">
        <v>19</v>
      </c>
      <c r="K97" s="45">
        <v>27</v>
      </c>
      <c r="L97" s="45">
        <v>30</v>
      </c>
      <c r="M97" s="45">
        <v>30</v>
      </c>
      <c r="N97" s="45">
        <v>28</v>
      </c>
      <c r="O97" s="45">
        <v>32</v>
      </c>
      <c r="P97" s="45">
        <v>21</v>
      </c>
      <c r="Q97" s="45">
        <v>26</v>
      </c>
      <c r="R97" s="45">
        <v>22</v>
      </c>
      <c r="S97" s="45">
        <v>23</v>
      </c>
      <c r="T97" s="45">
        <v>28</v>
      </c>
    </row>
    <row r="98" spans="1:20" ht="15" customHeight="1">
      <c r="A98" s="44" t="s">
        <v>272</v>
      </c>
      <c r="B98" s="42"/>
      <c r="C98" s="45">
        <v>19720</v>
      </c>
      <c r="D98" s="45">
        <v>18460</v>
      </c>
      <c r="E98" s="45">
        <v>21115</v>
      </c>
      <c r="F98" s="45">
        <v>21465</v>
      </c>
      <c r="G98" s="45">
        <v>22461</v>
      </c>
      <c r="H98" s="45">
        <v>24217</v>
      </c>
      <c r="I98" s="45">
        <v>24683</v>
      </c>
      <c r="J98" s="45">
        <v>20934</v>
      </c>
      <c r="K98" s="45">
        <v>21590</v>
      </c>
      <c r="L98" s="45">
        <v>23613</v>
      </c>
      <c r="M98" s="45">
        <v>25962</v>
      </c>
      <c r="N98" s="45">
        <v>27253</v>
      </c>
      <c r="O98" s="45">
        <v>27864</v>
      </c>
      <c r="P98" s="45">
        <v>24440</v>
      </c>
      <c r="Q98" s="45">
        <v>27874</v>
      </c>
      <c r="R98" s="45">
        <v>26717</v>
      </c>
      <c r="S98" s="45">
        <v>27304</v>
      </c>
      <c r="T98" s="45">
        <v>28458</v>
      </c>
    </row>
    <row r="99" spans="1:20" ht="15" customHeight="1">
      <c r="A99" s="44" t="s">
        <v>111</v>
      </c>
      <c r="B99" s="42"/>
      <c r="C99" s="45">
        <v>0</v>
      </c>
      <c r="D99" s="45">
        <v>0</v>
      </c>
      <c r="E99" s="45">
        <v>1</v>
      </c>
      <c r="F99" s="45">
        <v>1</v>
      </c>
      <c r="G99" s="45">
        <v>3</v>
      </c>
      <c r="H99" s="45">
        <v>2</v>
      </c>
      <c r="I99" s="45">
        <v>2</v>
      </c>
      <c r="J99" s="45">
        <v>3</v>
      </c>
      <c r="K99" s="45">
        <v>4</v>
      </c>
      <c r="L99" s="45">
        <v>4</v>
      </c>
      <c r="M99" s="45">
        <v>5</v>
      </c>
      <c r="N99" s="45">
        <v>7</v>
      </c>
      <c r="O99" s="45">
        <v>6</v>
      </c>
      <c r="P99" s="45">
        <v>13</v>
      </c>
      <c r="Q99" s="45">
        <v>22</v>
      </c>
      <c r="R99" s="45">
        <v>22</v>
      </c>
      <c r="S99" s="45">
        <v>13</v>
      </c>
      <c r="T99" s="45">
        <v>21</v>
      </c>
    </row>
    <row r="100" spans="1:20" ht="15" customHeight="1">
      <c r="A100" s="44" t="s">
        <v>112</v>
      </c>
      <c r="B100" s="42"/>
      <c r="C100" s="45">
        <v>983</v>
      </c>
      <c r="D100" s="45">
        <v>964</v>
      </c>
      <c r="E100" s="45">
        <v>1050</v>
      </c>
      <c r="F100" s="45">
        <v>1012</v>
      </c>
      <c r="G100" s="45">
        <v>1198</v>
      </c>
      <c r="H100" s="45">
        <v>968</v>
      </c>
      <c r="I100" s="45">
        <v>982</v>
      </c>
      <c r="J100" s="45">
        <v>942</v>
      </c>
      <c r="K100" s="45">
        <v>1189</v>
      </c>
      <c r="L100" s="45">
        <v>1090</v>
      </c>
      <c r="M100" s="45">
        <v>1150</v>
      </c>
      <c r="N100" s="45">
        <v>920</v>
      </c>
      <c r="O100" s="45">
        <v>1264</v>
      </c>
      <c r="P100" s="45">
        <v>956</v>
      </c>
      <c r="Q100" s="45">
        <v>984</v>
      </c>
      <c r="R100" s="45">
        <v>975</v>
      </c>
      <c r="S100" s="45">
        <v>1088</v>
      </c>
      <c r="T100" s="45">
        <v>1016</v>
      </c>
    </row>
    <row r="101" spans="1:20" ht="15" customHeight="1">
      <c r="A101" s="44" t="s">
        <v>113</v>
      </c>
      <c r="B101" s="42"/>
      <c r="C101" s="45">
        <v>2000</v>
      </c>
      <c r="D101" s="45">
        <v>3171</v>
      </c>
      <c r="E101" s="45">
        <v>2389</v>
      </c>
      <c r="F101" s="45">
        <v>2541</v>
      </c>
      <c r="G101" s="45">
        <v>2842</v>
      </c>
      <c r="H101" s="45">
        <v>3782</v>
      </c>
      <c r="I101" s="45">
        <v>4504</v>
      </c>
      <c r="J101" s="45">
        <v>4096</v>
      </c>
      <c r="K101" s="45">
        <v>3866</v>
      </c>
      <c r="L101" s="45">
        <v>5058</v>
      </c>
      <c r="M101" s="45">
        <v>4111</v>
      </c>
      <c r="N101" s="45">
        <v>2725</v>
      </c>
      <c r="O101" s="45">
        <v>3463</v>
      </c>
      <c r="P101" s="45">
        <v>5332</v>
      </c>
      <c r="Q101" s="45">
        <v>5205</v>
      </c>
      <c r="R101" s="45">
        <v>5610</v>
      </c>
      <c r="S101" s="45">
        <v>6475</v>
      </c>
      <c r="T101" s="45">
        <v>3376</v>
      </c>
    </row>
    <row r="102" spans="1:20" ht="15" customHeight="1">
      <c r="A102" s="44" t="s">
        <v>114</v>
      </c>
      <c r="B102" s="42"/>
      <c r="C102" s="45">
        <v>26180</v>
      </c>
      <c r="D102" s="45">
        <v>28293</v>
      </c>
      <c r="E102" s="45">
        <v>20934</v>
      </c>
      <c r="F102" s="45">
        <v>25779</v>
      </c>
      <c r="G102" s="45">
        <v>29182</v>
      </c>
      <c r="H102" s="45">
        <v>24569</v>
      </c>
      <c r="I102" s="45">
        <v>40874</v>
      </c>
      <c r="J102" s="45">
        <v>36002</v>
      </c>
      <c r="K102" s="45">
        <v>35806</v>
      </c>
      <c r="L102" s="45">
        <v>25437</v>
      </c>
      <c r="M102" s="45">
        <v>31807</v>
      </c>
      <c r="N102" s="45">
        <v>43858</v>
      </c>
      <c r="O102" s="45">
        <v>26388</v>
      </c>
      <c r="P102" s="45">
        <v>43897</v>
      </c>
      <c r="Q102" s="45">
        <v>34439</v>
      </c>
      <c r="R102" s="45">
        <v>23023</v>
      </c>
      <c r="S102" s="45">
        <v>29831</v>
      </c>
      <c r="T102" s="45">
        <v>30807</v>
      </c>
    </row>
    <row r="103" spans="1:20" ht="15" customHeight="1">
      <c r="A103" s="44" t="s">
        <v>115</v>
      </c>
      <c r="B103" s="42"/>
      <c r="C103" s="45">
        <v>57902</v>
      </c>
      <c r="D103" s="45">
        <v>62039</v>
      </c>
      <c r="E103" s="45">
        <v>73085</v>
      </c>
      <c r="F103" s="45">
        <v>68436</v>
      </c>
      <c r="G103" s="45">
        <v>81578</v>
      </c>
      <c r="H103" s="45">
        <v>76490</v>
      </c>
      <c r="I103" s="45">
        <v>70773</v>
      </c>
      <c r="J103" s="45">
        <v>68070</v>
      </c>
      <c r="K103" s="45">
        <v>66627</v>
      </c>
      <c r="L103" s="45">
        <v>77601</v>
      </c>
      <c r="M103" s="45">
        <v>72390</v>
      </c>
      <c r="N103" s="45">
        <v>79302</v>
      </c>
      <c r="O103" s="45">
        <v>66454</v>
      </c>
      <c r="P103" s="45">
        <v>64872</v>
      </c>
      <c r="Q103" s="45">
        <v>65588</v>
      </c>
      <c r="R103" s="45">
        <v>56991</v>
      </c>
      <c r="S103" s="45">
        <v>61940</v>
      </c>
      <c r="T103" s="45">
        <v>64181</v>
      </c>
    </row>
    <row r="104" spans="1:20" ht="15" customHeight="1">
      <c r="A104" s="44" t="s">
        <v>116</v>
      </c>
      <c r="B104" s="42"/>
      <c r="C104" s="45">
        <v>35080</v>
      </c>
      <c r="D104" s="45">
        <v>45606</v>
      </c>
      <c r="E104" s="45">
        <v>45786</v>
      </c>
      <c r="F104" s="45">
        <v>44482</v>
      </c>
      <c r="G104" s="45">
        <v>47731</v>
      </c>
      <c r="H104" s="45">
        <v>41907</v>
      </c>
      <c r="I104" s="45">
        <v>47072</v>
      </c>
      <c r="J104" s="45">
        <v>46552</v>
      </c>
      <c r="K104" s="45">
        <v>47365</v>
      </c>
      <c r="L104" s="45">
        <v>51777</v>
      </c>
      <c r="M104" s="45">
        <v>50900</v>
      </c>
      <c r="N104" s="45">
        <v>53926</v>
      </c>
      <c r="O104" s="45">
        <v>47262</v>
      </c>
      <c r="P104" s="45">
        <v>44277</v>
      </c>
      <c r="Q104" s="45">
        <v>49908</v>
      </c>
      <c r="R104" s="45">
        <v>42927</v>
      </c>
      <c r="S104" s="45">
        <v>43425</v>
      </c>
      <c r="T104" s="45">
        <v>38482</v>
      </c>
    </row>
    <row r="105" spans="1:20" ht="15" customHeight="1">
      <c r="A105" s="44" t="s">
        <v>117</v>
      </c>
      <c r="B105" s="42"/>
      <c r="C105" s="45">
        <v>0</v>
      </c>
      <c r="D105" s="45">
        <v>0</v>
      </c>
      <c r="E105" s="45">
        <v>0</v>
      </c>
      <c r="F105" s="45">
        <v>0</v>
      </c>
      <c r="G105" s="45">
        <v>0</v>
      </c>
      <c r="H105" s="45">
        <v>0</v>
      </c>
      <c r="I105" s="45">
        <v>0</v>
      </c>
      <c r="J105" s="45">
        <v>0</v>
      </c>
      <c r="K105" s="45">
        <v>0</v>
      </c>
      <c r="L105" s="45">
        <v>0</v>
      </c>
      <c r="M105" s="45">
        <v>0</v>
      </c>
      <c r="N105" s="45">
        <v>0</v>
      </c>
      <c r="O105" s="45">
        <v>0</v>
      </c>
      <c r="P105" s="45">
        <v>0</v>
      </c>
      <c r="Q105" s="45">
        <v>0</v>
      </c>
      <c r="R105" s="45">
        <v>0</v>
      </c>
      <c r="S105" s="45">
        <v>0</v>
      </c>
      <c r="T105" s="45">
        <v>0</v>
      </c>
    </row>
    <row r="106" spans="1:20" ht="15" customHeight="1">
      <c r="A106" s="44" t="s">
        <v>118</v>
      </c>
      <c r="B106" s="42"/>
      <c r="C106" s="45">
        <v>4496</v>
      </c>
      <c r="D106" s="45">
        <v>3275</v>
      </c>
      <c r="E106" s="45">
        <v>2521</v>
      </c>
      <c r="F106" s="45">
        <v>2875</v>
      </c>
      <c r="G106" s="45">
        <v>3305</v>
      </c>
      <c r="H106" s="45">
        <v>2937</v>
      </c>
      <c r="I106" s="45">
        <v>1860</v>
      </c>
      <c r="J106" s="45">
        <v>2953</v>
      </c>
      <c r="K106" s="45">
        <v>4316</v>
      </c>
      <c r="L106" s="45">
        <v>2757</v>
      </c>
      <c r="M106" s="45">
        <v>2819</v>
      </c>
      <c r="N106" s="45">
        <v>2833</v>
      </c>
      <c r="O106" s="45">
        <v>2463</v>
      </c>
      <c r="P106" s="45">
        <v>2266</v>
      </c>
      <c r="Q106" s="45">
        <v>3109</v>
      </c>
      <c r="R106" s="45">
        <v>3325</v>
      </c>
      <c r="S106" s="45">
        <v>2698</v>
      </c>
      <c r="T106" s="45">
        <v>2733</v>
      </c>
    </row>
    <row r="107" spans="1:20" ht="15" customHeight="1">
      <c r="A107" s="44" t="s">
        <v>119</v>
      </c>
      <c r="B107" s="42"/>
      <c r="C107" s="45">
        <v>414</v>
      </c>
      <c r="D107" s="45">
        <v>338</v>
      </c>
      <c r="E107" s="45">
        <v>470</v>
      </c>
      <c r="F107" s="45">
        <v>580</v>
      </c>
      <c r="G107" s="45">
        <v>718</v>
      </c>
      <c r="H107" s="45">
        <v>751</v>
      </c>
      <c r="I107" s="45">
        <v>874</v>
      </c>
      <c r="J107" s="45">
        <v>769</v>
      </c>
      <c r="K107" s="45">
        <v>895</v>
      </c>
      <c r="L107" s="45">
        <v>861</v>
      </c>
      <c r="M107" s="45">
        <v>643</v>
      </c>
      <c r="N107" s="45">
        <v>701</v>
      </c>
      <c r="O107" s="45">
        <v>781</v>
      </c>
      <c r="P107" s="45">
        <v>985</v>
      </c>
      <c r="Q107" s="45">
        <v>943</v>
      </c>
      <c r="R107" s="45">
        <v>820</v>
      </c>
      <c r="S107" s="45">
        <v>802</v>
      </c>
      <c r="T107" s="45">
        <v>958</v>
      </c>
    </row>
    <row r="108" spans="1:20" ht="15" customHeight="1">
      <c r="A108" s="44" t="s">
        <v>275</v>
      </c>
      <c r="B108" s="42"/>
      <c r="C108" s="45">
        <v>820</v>
      </c>
      <c r="D108" s="45">
        <v>767</v>
      </c>
      <c r="E108" s="45">
        <v>608</v>
      </c>
      <c r="F108" s="45">
        <v>463</v>
      </c>
      <c r="G108" s="45">
        <v>688</v>
      </c>
      <c r="H108" s="45">
        <v>827</v>
      </c>
      <c r="I108" s="45">
        <v>876</v>
      </c>
      <c r="J108" s="45">
        <v>937</v>
      </c>
      <c r="K108" s="45">
        <v>1049</v>
      </c>
      <c r="L108" s="45">
        <v>747</v>
      </c>
      <c r="M108" s="45">
        <v>862</v>
      </c>
      <c r="N108" s="45">
        <v>877</v>
      </c>
      <c r="O108" s="45">
        <v>994</v>
      </c>
      <c r="P108" s="45">
        <v>917</v>
      </c>
      <c r="Q108" s="45">
        <v>859</v>
      </c>
      <c r="R108" s="45">
        <v>877</v>
      </c>
      <c r="S108" s="45">
        <v>917</v>
      </c>
      <c r="T108" s="45">
        <v>918</v>
      </c>
    </row>
    <row r="109" spans="1:20" ht="15" customHeight="1">
      <c r="A109" s="44" t="s">
        <v>120</v>
      </c>
      <c r="B109" s="42"/>
      <c r="C109" s="45">
        <v>178</v>
      </c>
      <c r="D109" s="45">
        <v>194</v>
      </c>
      <c r="E109" s="45">
        <v>158</v>
      </c>
      <c r="F109" s="45">
        <v>166</v>
      </c>
      <c r="G109" s="45">
        <v>161</v>
      </c>
      <c r="H109" s="45">
        <v>163</v>
      </c>
      <c r="I109" s="45">
        <v>207</v>
      </c>
      <c r="J109" s="45">
        <v>216</v>
      </c>
      <c r="K109" s="45">
        <v>155</v>
      </c>
      <c r="L109" s="45">
        <v>181</v>
      </c>
      <c r="M109" s="45">
        <v>178</v>
      </c>
      <c r="N109" s="45">
        <v>186</v>
      </c>
      <c r="O109" s="45">
        <v>194</v>
      </c>
      <c r="P109" s="45">
        <v>171</v>
      </c>
      <c r="Q109" s="45">
        <v>205</v>
      </c>
      <c r="R109" s="45">
        <v>203</v>
      </c>
      <c r="S109" s="45">
        <v>186</v>
      </c>
      <c r="T109" s="45">
        <v>210</v>
      </c>
    </row>
    <row r="110" spans="1:20" ht="15" customHeight="1">
      <c r="A110" s="44" t="s">
        <v>121</v>
      </c>
      <c r="B110" s="42"/>
      <c r="C110" s="45">
        <v>0</v>
      </c>
      <c r="D110" s="45">
        <v>0</v>
      </c>
      <c r="E110" s="45">
        <v>0</v>
      </c>
      <c r="F110" s="45">
        <v>0</v>
      </c>
      <c r="G110" s="45">
        <v>0</v>
      </c>
      <c r="H110" s="45">
        <v>0</v>
      </c>
      <c r="I110" s="45">
        <v>0</v>
      </c>
      <c r="J110" s="45">
        <v>0</v>
      </c>
      <c r="K110" s="45">
        <v>0</v>
      </c>
      <c r="L110" s="45">
        <v>0</v>
      </c>
      <c r="M110" s="45">
        <v>0</v>
      </c>
      <c r="N110" s="45">
        <v>0</v>
      </c>
      <c r="O110" s="45">
        <v>0</v>
      </c>
      <c r="P110" s="45">
        <v>0</v>
      </c>
      <c r="Q110" s="45">
        <v>0</v>
      </c>
      <c r="R110" s="45">
        <v>0</v>
      </c>
      <c r="S110" s="45">
        <v>0</v>
      </c>
      <c r="T110" s="45">
        <v>0</v>
      </c>
    </row>
    <row r="111" spans="1:20" ht="15" customHeight="1">
      <c r="A111" s="44" t="s">
        <v>122</v>
      </c>
      <c r="B111" s="42"/>
      <c r="C111" s="45">
        <v>120</v>
      </c>
      <c r="D111" s="45">
        <v>80</v>
      </c>
      <c r="E111" s="45">
        <v>120</v>
      </c>
      <c r="F111" s="45">
        <v>92</v>
      </c>
      <c r="G111" s="45">
        <v>101</v>
      </c>
      <c r="H111" s="45">
        <v>90</v>
      </c>
      <c r="I111" s="45">
        <v>82</v>
      </c>
      <c r="J111" s="45">
        <v>94</v>
      </c>
      <c r="K111" s="45">
        <v>106</v>
      </c>
      <c r="L111" s="45">
        <v>90</v>
      </c>
      <c r="M111" s="45">
        <v>142</v>
      </c>
      <c r="N111" s="45">
        <v>117</v>
      </c>
      <c r="O111" s="45">
        <v>108</v>
      </c>
      <c r="P111" s="45">
        <v>72</v>
      </c>
      <c r="Q111" s="45">
        <v>95</v>
      </c>
      <c r="R111" s="45">
        <v>88</v>
      </c>
      <c r="S111" s="45">
        <v>106</v>
      </c>
      <c r="T111" s="45">
        <v>107</v>
      </c>
    </row>
    <row r="112" spans="1:20" ht="15" customHeight="1">
      <c r="A112" s="44" t="s">
        <v>123</v>
      </c>
      <c r="B112" s="42"/>
      <c r="C112" s="45">
        <v>32507</v>
      </c>
      <c r="D112" s="45">
        <v>32745</v>
      </c>
      <c r="E112" s="45">
        <v>36099</v>
      </c>
      <c r="F112" s="45">
        <v>38020</v>
      </c>
      <c r="G112" s="45">
        <v>36894</v>
      </c>
      <c r="H112" s="45">
        <v>38477</v>
      </c>
      <c r="I112" s="45">
        <v>35580</v>
      </c>
      <c r="J112" s="45">
        <v>37293</v>
      </c>
      <c r="K112" s="45">
        <v>38716</v>
      </c>
      <c r="L112" s="45">
        <v>41727</v>
      </c>
      <c r="M112" s="45">
        <v>43498</v>
      </c>
      <c r="N112" s="45">
        <v>41837</v>
      </c>
      <c r="O112" s="45">
        <v>42004</v>
      </c>
      <c r="P112" s="45">
        <v>35292</v>
      </c>
      <c r="Q112" s="45">
        <v>38966</v>
      </c>
      <c r="R112" s="45">
        <v>38612</v>
      </c>
      <c r="S112" s="45">
        <v>37664</v>
      </c>
      <c r="T112" s="45">
        <v>38485</v>
      </c>
    </row>
    <row r="113" spans="1:20" ht="15" customHeight="1">
      <c r="A113" s="44" t="s">
        <v>124</v>
      </c>
      <c r="B113" s="42"/>
      <c r="C113" s="45">
        <v>3313</v>
      </c>
      <c r="D113" s="45">
        <v>3411</v>
      </c>
      <c r="E113" s="45">
        <v>3570</v>
      </c>
      <c r="F113" s="45">
        <v>3576</v>
      </c>
      <c r="G113" s="45">
        <v>3786</v>
      </c>
      <c r="H113" s="45">
        <v>3851</v>
      </c>
      <c r="I113" s="45">
        <v>3910</v>
      </c>
      <c r="J113" s="45">
        <v>3816</v>
      </c>
      <c r="K113" s="45">
        <v>4327</v>
      </c>
      <c r="L113" s="45">
        <v>4282</v>
      </c>
      <c r="M113" s="45">
        <v>4116</v>
      </c>
      <c r="N113" s="45">
        <v>4220</v>
      </c>
      <c r="O113" s="45">
        <v>3906</v>
      </c>
      <c r="P113" s="45">
        <v>3293</v>
      </c>
      <c r="Q113" s="45">
        <v>3691</v>
      </c>
      <c r="R113" s="45">
        <v>3778</v>
      </c>
      <c r="S113" s="45">
        <v>3020</v>
      </c>
      <c r="T113" s="45">
        <v>2939</v>
      </c>
    </row>
    <row r="114" spans="1:20" ht="15" customHeight="1">
      <c r="A114" s="44" t="s">
        <v>125</v>
      </c>
      <c r="B114" s="42"/>
      <c r="C114" s="45">
        <v>9303</v>
      </c>
      <c r="D114" s="45">
        <v>9176</v>
      </c>
      <c r="E114" s="45">
        <v>5074</v>
      </c>
      <c r="F114" s="45">
        <v>8737</v>
      </c>
      <c r="G114" s="45">
        <v>10702</v>
      </c>
      <c r="H114" s="45">
        <v>8454</v>
      </c>
      <c r="I114" s="45">
        <v>14857</v>
      </c>
      <c r="J114" s="45">
        <v>13175</v>
      </c>
      <c r="K114" s="45">
        <v>13054</v>
      </c>
      <c r="L114" s="45">
        <v>7619</v>
      </c>
      <c r="M114" s="45">
        <v>11715</v>
      </c>
      <c r="N114" s="45">
        <v>14375</v>
      </c>
      <c r="O114" s="45">
        <v>8257</v>
      </c>
      <c r="P114" s="45">
        <v>16054</v>
      </c>
      <c r="Q114" s="45">
        <v>10147</v>
      </c>
      <c r="R114" s="45">
        <v>5118</v>
      </c>
      <c r="S114" s="45">
        <v>11467</v>
      </c>
      <c r="T114" s="45">
        <v>10449</v>
      </c>
    </row>
    <row r="115" spans="1:20" ht="15" customHeight="1">
      <c r="A115" s="44" t="s">
        <v>126</v>
      </c>
      <c r="B115" s="42"/>
      <c r="C115" s="45">
        <v>13883</v>
      </c>
      <c r="D115" s="45">
        <v>12287</v>
      </c>
      <c r="E115" s="45">
        <v>11700</v>
      </c>
      <c r="F115" s="45">
        <v>12768</v>
      </c>
      <c r="G115" s="45">
        <v>13046</v>
      </c>
      <c r="H115" s="45">
        <v>16693</v>
      </c>
      <c r="I115" s="45">
        <v>15755</v>
      </c>
      <c r="J115" s="45">
        <v>17509</v>
      </c>
      <c r="K115" s="45">
        <v>18879</v>
      </c>
      <c r="L115" s="45">
        <v>18290</v>
      </c>
      <c r="M115" s="45">
        <v>14778</v>
      </c>
      <c r="N115" s="45">
        <v>14923</v>
      </c>
      <c r="O115" s="45">
        <v>16046</v>
      </c>
      <c r="P115" s="45">
        <v>13259</v>
      </c>
      <c r="Q115" s="45">
        <v>16513</v>
      </c>
      <c r="R115" s="45">
        <v>20207</v>
      </c>
      <c r="S115" s="45">
        <v>18356</v>
      </c>
      <c r="T115" s="45">
        <v>15966</v>
      </c>
    </row>
    <row r="116" spans="1:20" ht="15" customHeight="1">
      <c r="A116" s="44" t="s">
        <v>127</v>
      </c>
      <c r="B116" s="42"/>
      <c r="C116" s="45">
        <v>2950</v>
      </c>
      <c r="D116" s="45">
        <v>3608</v>
      </c>
      <c r="E116" s="45">
        <v>3413</v>
      </c>
      <c r="F116" s="45">
        <v>3022</v>
      </c>
      <c r="G116" s="45">
        <v>3399</v>
      </c>
      <c r="H116" s="45">
        <v>3241</v>
      </c>
      <c r="I116" s="45">
        <v>3673</v>
      </c>
      <c r="J116" s="45">
        <v>3092</v>
      </c>
      <c r="K116" s="45">
        <v>3449</v>
      </c>
      <c r="L116" s="45">
        <v>3741</v>
      </c>
      <c r="M116" s="45">
        <v>3834</v>
      </c>
      <c r="N116" s="45">
        <v>3796</v>
      </c>
      <c r="O116" s="45">
        <v>3313</v>
      </c>
      <c r="P116" s="45">
        <v>2957</v>
      </c>
      <c r="Q116" s="45">
        <v>4094</v>
      </c>
      <c r="R116" s="45">
        <v>3461</v>
      </c>
      <c r="S116" s="45">
        <v>3591</v>
      </c>
      <c r="T116" s="45">
        <v>3266</v>
      </c>
    </row>
    <row r="117" spans="1:20" ht="15" customHeight="1">
      <c r="A117" s="44" t="s">
        <v>128</v>
      </c>
      <c r="B117" s="42"/>
      <c r="C117" s="45">
        <v>2515</v>
      </c>
      <c r="D117" s="45">
        <v>1894</v>
      </c>
      <c r="E117" s="45">
        <v>2332</v>
      </c>
      <c r="F117" s="45">
        <v>3865</v>
      </c>
      <c r="G117" s="45">
        <v>4609</v>
      </c>
      <c r="H117" s="45">
        <v>5226</v>
      </c>
      <c r="I117" s="45">
        <v>4533</v>
      </c>
      <c r="J117" s="45">
        <v>4358</v>
      </c>
      <c r="K117" s="45">
        <v>4567</v>
      </c>
      <c r="L117" s="45">
        <v>4776</v>
      </c>
      <c r="M117" s="45">
        <v>4975</v>
      </c>
      <c r="N117" s="45">
        <v>5117</v>
      </c>
      <c r="O117" s="45">
        <v>5483</v>
      </c>
      <c r="P117" s="45">
        <v>3672</v>
      </c>
      <c r="Q117" s="45">
        <v>4207</v>
      </c>
      <c r="R117" s="45">
        <v>4741</v>
      </c>
      <c r="S117" s="45">
        <v>4566</v>
      </c>
      <c r="T117" s="45">
        <v>4615</v>
      </c>
    </row>
    <row r="118" spans="1:20" ht="15" customHeight="1">
      <c r="A118" s="44" t="s">
        <v>129</v>
      </c>
      <c r="B118" s="42"/>
      <c r="C118" s="45">
        <v>10860</v>
      </c>
      <c r="D118" s="45">
        <v>13197</v>
      </c>
      <c r="E118" s="45">
        <v>15110</v>
      </c>
      <c r="F118" s="45">
        <v>13476</v>
      </c>
      <c r="G118" s="45">
        <v>11787</v>
      </c>
      <c r="H118" s="45">
        <v>12925</v>
      </c>
      <c r="I118" s="45">
        <v>11860</v>
      </c>
      <c r="J118" s="45">
        <v>12242</v>
      </c>
      <c r="K118" s="45">
        <v>15051</v>
      </c>
      <c r="L118" s="45">
        <v>12780</v>
      </c>
      <c r="M118" s="45">
        <v>14660</v>
      </c>
      <c r="N118" s="45">
        <v>13204</v>
      </c>
      <c r="O118" s="45">
        <v>10776</v>
      </c>
      <c r="P118" s="45">
        <v>9591</v>
      </c>
      <c r="Q118" s="45">
        <v>15070</v>
      </c>
      <c r="R118" s="45">
        <v>13784</v>
      </c>
      <c r="S118" s="45">
        <v>11494</v>
      </c>
      <c r="T118" s="45">
        <v>14177</v>
      </c>
    </row>
    <row r="119" spans="1:20" ht="15" customHeight="1">
      <c r="A119" s="44" t="s">
        <v>130</v>
      </c>
      <c r="B119" s="42"/>
      <c r="C119" s="45">
        <v>73030</v>
      </c>
      <c r="D119" s="45">
        <v>63660</v>
      </c>
      <c r="E119" s="45">
        <v>74860</v>
      </c>
      <c r="F119" s="45">
        <v>75216</v>
      </c>
      <c r="G119" s="45">
        <v>59453</v>
      </c>
      <c r="H119" s="45">
        <v>68160</v>
      </c>
      <c r="I119" s="45">
        <v>51775</v>
      </c>
      <c r="J119" s="45">
        <v>69056</v>
      </c>
      <c r="K119" s="45">
        <v>74378</v>
      </c>
      <c r="L119" s="45">
        <v>71713</v>
      </c>
      <c r="M119" s="45">
        <v>78619</v>
      </c>
      <c r="N119" s="45">
        <v>79082</v>
      </c>
      <c r="O119" s="45">
        <v>66395</v>
      </c>
      <c r="P119" s="45">
        <v>53598</v>
      </c>
      <c r="Q119" s="45">
        <v>60178</v>
      </c>
      <c r="R119" s="45">
        <v>72874</v>
      </c>
      <c r="S119" s="45">
        <v>61738</v>
      </c>
      <c r="T119" s="45">
        <v>66188</v>
      </c>
    </row>
    <row r="120" spans="1:20" ht="15" customHeight="1">
      <c r="A120" s="44" t="s">
        <v>131</v>
      </c>
      <c r="B120" s="42"/>
      <c r="C120" s="45">
        <v>7145</v>
      </c>
      <c r="D120" s="45">
        <v>6862</v>
      </c>
      <c r="E120" s="45">
        <v>8236</v>
      </c>
      <c r="F120" s="45">
        <v>5903</v>
      </c>
      <c r="G120" s="45">
        <v>6557</v>
      </c>
      <c r="H120" s="45">
        <v>6390</v>
      </c>
      <c r="I120" s="45">
        <v>4917</v>
      </c>
      <c r="J120" s="45">
        <v>5613</v>
      </c>
      <c r="K120" s="45">
        <v>6861</v>
      </c>
      <c r="L120" s="45">
        <v>8263</v>
      </c>
      <c r="M120" s="45">
        <v>7780</v>
      </c>
      <c r="N120" s="45">
        <v>6478</v>
      </c>
      <c r="O120" s="45">
        <v>7439</v>
      </c>
      <c r="P120" s="45">
        <v>5961</v>
      </c>
      <c r="Q120" s="45">
        <v>7492</v>
      </c>
      <c r="R120" s="45">
        <v>7852</v>
      </c>
      <c r="S120" s="45">
        <v>8446</v>
      </c>
      <c r="T120" s="45">
        <v>8948</v>
      </c>
    </row>
    <row r="121" spans="1:20" ht="15" customHeight="1">
      <c r="A121" s="44" t="s">
        <v>132</v>
      </c>
      <c r="B121" s="42"/>
      <c r="C121" s="45">
        <v>23148</v>
      </c>
      <c r="D121" s="45">
        <v>22683</v>
      </c>
      <c r="E121" s="45">
        <v>26568</v>
      </c>
      <c r="F121" s="45">
        <v>33951</v>
      </c>
      <c r="G121" s="45">
        <v>30586</v>
      </c>
      <c r="H121" s="45">
        <v>35541</v>
      </c>
      <c r="I121" s="45">
        <v>40475</v>
      </c>
      <c r="J121" s="45">
        <v>39816</v>
      </c>
      <c r="K121" s="45">
        <v>42229</v>
      </c>
      <c r="L121" s="45">
        <v>34677</v>
      </c>
      <c r="M121" s="45">
        <v>30879</v>
      </c>
      <c r="N121" s="45">
        <v>24010</v>
      </c>
      <c r="O121" s="45">
        <v>33683</v>
      </c>
      <c r="P121" s="45">
        <v>35330</v>
      </c>
      <c r="Q121" s="45">
        <v>46084</v>
      </c>
      <c r="R121" s="45">
        <v>39561</v>
      </c>
      <c r="S121" s="45">
        <v>44244</v>
      </c>
      <c r="T121" s="45">
        <v>35851</v>
      </c>
    </row>
    <row r="122" spans="1:20" ht="15" customHeight="1">
      <c r="A122" s="44" t="s">
        <v>133</v>
      </c>
      <c r="B122" s="42"/>
      <c r="C122" s="45">
        <v>4204</v>
      </c>
      <c r="D122" s="45">
        <v>4204</v>
      </c>
      <c r="E122" s="45">
        <v>4310</v>
      </c>
      <c r="F122" s="45">
        <v>4466</v>
      </c>
      <c r="G122" s="45">
        <v>4515</v>
      </c>
      <c r="H122" s="45">
        <v>4682</v>
      </c>
      <c r="I122" s="45">
        <v>4772</v>
      </c>
      <c r="J122" s="45">
        <v>5207</v>
      </c>
      <c r="K122" s="45">
        <v>5621</v>
      </c>
      <c r="L122" s="45">
        <v>6047</v>
      </c>
      <c r="M122" s="45">
        <v>6356</v>
      </c>
      <c r="N122" s="45">
        <v>6578</v>
      </c>
      <c r="O122" s="45">
        <v>6977</v>
      </c>
      <c r="P122" s="45">
        <v>7088</v>
      </c>
      <c r="Q122" s="45">
        <v>7134</v>
      </c>
      <c r="R122" s="45">
        <v>7019</v>
      </c>
      <c r="S122" s="45">
        <v>7293</v>
      </c>
      <c r="T122" s="45">
        <v>7293</v>
      </c>
    </row>
    <row r="123" spans="1:20" ht="15" customHeight="1">
      <c r="A123" s="44" t="s">
        <v>134</v>
      </c>
      <c r="B123" s="42"/>
      <c r="C123" s="45">
        <v>121382</v>
      </c>
      <c r="D123" s="45">
        <v>110580</v>
      </c>
      <c r="E123" s="45">
        <v>117062</v>
      </c>
      <c r="F123" s="45">
        <v>119622</v>
      </c>
      <c r="G123" s="45">
        <v>112676</v>
      </c>
      <c r="H123" s="45">
        <v>122299</v>
      </c>
      <c r="I123" s="45">
        <v>103876</v>
      </c>
      <c r="J123" s="45">
        <v>110938</v>
      </c>
      <c r="K123" s="45">
        <v>116259</v>
      </c>
      <c r="L123" s="45">
        <v>121887</v>
      </c>
      <c r="M123" s="45">
        <v>142266</v>
      </c>
      <c r="N123" s="45">
        <v>121026</v>
      </c>
      <c r="O123" s="45">
        <v>129837</v>
      </c>
      <c r="P123" s="45">
        <v>106216</v>
      </c>
      <c r="Q123" s="45">
        <v>109373</v>
      </c>
      <c r="R123" s="45">
        <v>136441</v>
      </c>
      <c r="S123" s="45">
        <v>119726</v>
      </c>
      <c r="T123" s="45">
        <v>135052</v>
      </c>
    </row>
    <row r="124" spans="1:20" ht="15" customHeight="1">
      <c r="A124" s="44" t="s">
        <v>274</v>
      </c>
      <c r="B124" s="42"/>
      <c r="C124" s="45">
        <v>30982</v>
      </c>
      <c r="D124" s="45">
        <v>33413</v>
      </c>
      <c r="E124" s="45">
        <v>34062</v>
      </c>
      <c r="F124" s="45">
        <v>36612</v>
      </c>
      <c r="G124" s="45">
        <v>39952</v>
      </c>
      <c r="H124" s="45">
        <v>35954</v>
      </c>
      <c r="I124" s="45">
        <v>29995</v>
      </c>
      <c r="J124" s="45">
        <v>35142</v>
      </c>
      <c r="K124" s="45">
        <v>34637</v>
      </c>
      <c r="L124" s="45">
        <v>41022</v>
      </c>
      <c r="M124" s="45">
        <v>38230</v>
      </c>
      <c r="N124" s="45">
        <v>42673</v>
      </c>
      <c r="O124" s="45">
        <v>36924</v>
      </c>
      <c r="P124" s="45">
        <v>36865</v>
      </c>
      <c r="Q124" s="45">
        <v>35468</v>
      </c>
      <c r="R124" s="45">
        <v>33086</v>
      </c>
      <c r="S124" s="45">
        <v>32883</v>
      </c>
      <c r="T124" s="45">
        <v>36737</v>
      </c>
    </row>
    <row r="125" spans="1:26" ht="12.75">
      <c r="A125" s="46" t="s">
        <v>25</v>
      </c>
      <c r="B125" s="1"/>
      <c r="C125" s="45">
        <f aca="true" t="shared" si="4" ref="C125:T125">SUM(C94:C124)</f>
        <v>487370</v>
      </c>
      <c r="D125" s="45">
        <f t="shared" si="4"/>
        <v>485671</v>
      </c>
      <c r="E125" s="45">
        <f t="shared" si="4"/>
        <v>515518</v>
      </c>
      <c r="F125" s="45">
        <f t="shared" si="4"/>
        <v>531712</v>
      </c>
      <c r="G125" s="45">
        <f t="shared" si="4"/>
        <v>532391</v>
      </c>
      <c r="H125" s="45">
        <f t="shared" si="4"/>
        <v>544444</v>
      </c>
      <c r="I125" s="45">
        <f t="shared" si="4"/>
        <v>525308</v>
      </c>
      <c r="J125" s="45">
        <f t="shared" si="4"/>
        <v>545137</v>
      </c>
      <c r="K125" s="45">
        <f t="shared" si="4"/>
        <v>567729</v>
      </c>
      <c r="L125" s="45">
        <f t="shared" si="4"/>
        <v>572757</v>
      </c>
      <c r="M125" s="45">
        <f t="shared" si="4"/>
        <v>599668</v>
      </c>
      <c r="N125" s="45">
        <f t="shared" si="4"/>
        <v>596338</v>
      </c>
      <c r="O125" s="45">
        <f t="shared" si="4"/>
        <v>555350</v>
      </c>
      <c r="P125" s="45">
        <f t="shared" si="4"/>
        <v>523806</v>
      </c>
      <c r="Q125" s="45">
        <f t="shared" si="4"/>
        <v>555206</v>
      </c>
      <c r="R125" s="45">
        <f t="shared" si="4"/>
        <v>557495</v>
      </c>
      <c r="S125" s="45">
        <f t="shared" si="4"/>
        <v>548760</v>
      </c>
      <c r="T125" s="45">
        <f t="shared" si="4"/>
        <v>558701</v>
      </c>
      <c r="U125" s="46"/>
      <c r="W125" s="47"/>
      <c r="Z125" s="20"/>
    </row>
    <row r="126" spans="1:26" ht="12.75">
      <c r="A126" s="46" t="s">
        <v>62</v>
      </c>
      <c r="B126" s="1"/>
      <c r="C126" s="45">
        <f aca="true" t="shared" si="5" ref="C126:S126">SUM(C94:C120)</f>
        <v>307654</v>
      </c>
      <c r="D126" s="45">
        <f t="shared" si="5"/>
        <v>314791</v>
      </c>
      <c r="E126" s="45">
        <f t="shared" si="5"/>
        <v>333516</v>
      </c>
      <c r="F126" s="45">
        <f t="shared" si="5"/>
        <v>337061</v>
      </c>
      <c r="G126" s="45">
        <f t="shared" si="5"/>
        <v>344662</v>
      </c>
      <c r="H126" s="45">
        <f t="shared" si="5"/>
        <v>345968</v>
      </c>
      <c r="I126" s="45">
        <f t="shared" si="5"/>
        <v>346190</v>
      </c>
      <c r="J126" s="45">
        <f t="shared" si="5"/>
        <v>354034</v>
      </c>
      <c r="K126" s="45">
        <f t="shared" si="5"/>
        <v>368983</v>
      </c>
      <c r="L126" s="45">
        <f t="shared" si="5"/>
        <v>369124</v>
      </c>
      <c r="M126" s="45">
        <f t="shared" si="5"/>
        <v>381937</v>
      </c>
      <c r="N126" s="45">
        <f t="shared" si="5"/>
        <v>402051</v>
      </c>
      <c r="O126" s="45">
        <f t="shared" si="5"/>
        <v>347929</v>
      </c>
      <c r="P126" s="45">
        <f t="shared" si="5"/>
        <v>338307</v>
      </c>
      <c r="Q126" s="45">
        <f t="shared" si="5"/>
        <v>357147</v>
      </c>
      <c r="R126" s="45">
        <f t="shared" si="5"/>
        <v>341388</v>
      </c>
      <c r="S126" s="45">
        <f t="shared" si="5"/>
        <v>344614</v>
      </c>
      <c r="T126" s="45">
        <f>SUM(T94:T120)</f>
        <v>343768</v>
      </c>
      <c r="U126" s="46"/>
      <c r="W126" s="47"/>
      <c r="Z126" s="20"/>
    </row>
    <row r="127" spans="1:19" ht="15" customHeight="1">
      <c r="A127" s="50"/>
      <c r="B127" s="50"/>
      <c r="C127" s="50"/>
      <c r="D127" s="50"/>
      <c r="E127" s="50"/>
      <c r="F127" s="50"/>
      <c r="G127" s="50"/>
      <c r="H127" s="50"/>
      <c r="I127" s="50"/>
      <c r="J127" s="50"/>
      <c r="K127" s="50"/>
      <c r="L127" s="50"/>
      <c r="M127" s="50"/>
      <c r="N127" s="50"/>
      <c r="O127" s="50"/>
      <c r="P127" s="50"/>
      <c r="Q127" s="50"/>
      <c r="R127" s="50"/>
      <c r="S127" s="50"/>
    </row>
    <row r="128" spans="1:19" ht="15" customHeight="1">
      <c r="A128" s="97"/>
      <c r="B128" s="97"/>
      <c r="C128" s="97"/>
      <c r="D128" s="97"/>
      <c r="E128" s="97"/>
      <c r="F128" s="97"/>
      <c r="G128" s="97"/>
      <c r="H128" s="97"/>
      <c r="I128" s="97"/>
      <c r="J128" s="97"/>
      <c r="K128" s="97"/>
      <c r="L128" s="97"/>
      <c r="M128" s="97"/>
      <c r="N128" s="97"/>
      <c r="O128" s="97"/>
      <c r="P128" s="97"/>
      <c r="Q128" s="97"/>
      <c r="R128" s="97"/>
      <c r="S128" s="97"/>
    </row>
    <row r="129" spans="1:19" ht="15" customHeight="1">
      <c r="A129" s="38"/>
      <c r="B129" s="48" t="s">
        <v>1</v>
      </c>
      <c r="C129" s="49" t="s">
        <v>137</v>
      </c>
      <c r="D129" s="50"/>
      <c r="E129" s="50"/>
      <c r="F129" s="50"/>
      <c r="G129" s="50"/>
      <c r="H129" s="50"/>
      <c r="I129" s="50"/>
      <c r="J129" s="50"/>
      <c r="K129" s="50"/>
      <c r="L129" s="50"/>
      <c r="M129" s="50"/>
      <c r="N129" s="50"/>
      <c r="O129" s="50"/>
      <c r="P129" s="50"/>
      <c r="Q129" s="50"/>
      <c r="R129" s="50"/>
      <c r="S129" s="50"/>
    </row>
    <row r="130" spans="1:19" ht="15" customHeight="1">
      <c r="A130" s="38"/>
      <c r="B130" s="48" t="s">
        <v>0</v>
      </c>
      <c r="C130" s="49" t="s">
        <v>105</v>
      </c>
      <c r="D130" s="50"/>
      <c r="E130" s="50"/>
      <c r="F130" s="50"/>
      <c r="G130" s="50"/>
      <c r="H130" s="50"/>
      <c r="I130" s="50"/>
      <c r="J130" s="50"/>
      <c r="K130" s="50"/>
      <c r="L130" s="50"/>
      <c r="M130" s="50"/>
      <c r="N130" s="50"/>
      <c r="O130" s="50"/>
      <c r="P130" s="50"/>
      <c r="Q130" s="50"/>
      <c r="R130" s="50"/>
      <c r="S130" s="50"/>
    </row>
    <row r="131" spans="1:19" ht="15" customHeight="1">
      <c r="A131" s="38"/>
      <c r="B131" s="48" t="s">
        <v>2</v>
      </c>
      <c r="C131" s="49" t="s">
        <v>106</v>
      </c>
      <c r="D131" s="50"/>
      <c r="E131" s="50"/>
      <c r="F131" s="50"/>
      <c r="G131" s="50"/>
      <c r="H131" s="50"/>
      <c r="I131" s="50"/>
      <c r="J131" s="50"/>
      <c r="K131" s="50"/>
      <c r="L131" s="50"/>
      <c r="M131" s="50"/>
      <c r="N131" s="50"/>
      <c r="O131" s="50"/>
      <c r="P131" s="50"/>
      <c r="Q131" s="50"/>
      <c r="R131" s="50"/>
      <c r="S131" s="50"/>
    </row>
    <row r="132" spans="1:19" ht="15" customHeight="1">
      <c r="A132" s="97"/>
      <c r="B132" s="97"/>
      <c r="C132" s="97"/>
      <c r="D132" s="97"/>
      <c r="E132" s="97"/>
      <c r="F132" s="97"/>
      <c r="G132" s="97"/>
      <c r="H132" s="97"/>
      <c r="I132" s="97"/>
      <c r="J132" s="97"/>
      <c r="K132" s="97"/>
      <c r="L132" s="97"/>
      <c r="M132" s="97"/>
      <c r="N132" s="97"/>
      <c r="O132" s="97"/>
      <c r="P132" s="97"/>
      <c r="Q132" s="97"/>
      <c r="R132" s="97"/>
      <c r="S132" s="97"/>
    </row>
    <row r="133" spans="1:20" ht="15" customHeight="1">
      <c r="A133" s="39" t="s">
        <v>64</v>
      </c>
      <c r="B133" s="39" t="s">
        <v>3</v>
      </c>
      <c r="C133" s="40" t="s">
        <v>4</v>
      </c>
      <c r="D133" s="40" t="s">
        <v>5</v>
      </c>
      <c r="E133" s="40" t="s">
        <v>6</v>
      </c>
      <c r="F133" s="40" t="s">
        <v>7</v>
      </c>
      <c r="G133" s="40" t="s">
        <v>8</v>
      </c>
      <c r="H133" s="40" t="s">
        <v>9</v>
      </c>
      <c r="I133" s="40" t="s">
        <v>10</v>
      </c>
      <c r="J133" s="40" t="s">
        <v>11</v>
      </c>
      <c r="K133" s="40" t="s">
        <v>12</v>
      </c>
      <c r="L133" s="40" t="s">
        <v>13</v>
      </c>
      <c r="M133" s="40" t="s">
        <v>14</v>
      </c>
      <c r="N133" s="40" t="s">
        <v>15</v>
      </c>
      <c r="O133" s="40" t="s">
        <v>16</v>
      </c>
      <c r="P133" s="40" t="s">
        <v>18</v>
      </c>
      <c r="Q133" s="40" t="s">
        <v>19</v>
      </c>
      <c r="R133" s="40" t="s">
        <v>65</v>
      </c>
      <c r="S133" s="40" t="s">
        <v>264</v>
      </c>
      <c r="T133" s="40" t="s">
        <v>294</v>
      </c>
    </row>
    <row r="134" spans="1:20" ht="15" customHeight="1">
      <c r="A134" s="41" t="s">
        <v>17</v>
      </c>
      <c r="B134" s="38"/>
      <c r="C134" s="45"/>
      <c r="D134" s="45"/>
      <c r="E134" s="45"/>
      <c r="F134" s="45"/>
      <c r="G134" s="45"/>
      <c r="H134" s="45"/>
      <c r="I134" s="45"/>
      <c r="J134" s="45"/>
      <c r="K134" s="45"/>
      <c r="L134" s="45"/>
      <c r="M134" s="45"/>
      <c r="N134" s="45"/>
      <c r="O134" s="45"/>
      <c r="P134" s="45"/>
      <c r="Q134" s="45"/>
      <c r="R134" s="45"/>
      <c r="S134" s="45"/>
      <c r="T134" s="45"/>
    </row>
    <row r="135" spans="1:20" ht="15" customHeight="1">
      <c r="A135" s="44" t="s">
        <v>107</v>
      </c>
      <c r="B135" s="42"/>
      <c r="C135" s="45">
        <v>0</v>
      </c>
      <c r="D135" s="45">
        <v>0</v>
      </c>
      <c r="E135" s="45">
        <v>0</v>
      </c>
      <c r="F135" s="45">
        <v>0</v>
      </c>
      <c r="G135" s="45">
        <v>0</v>
      </c>
      <c r="H135" s="45">
        <v>0</v>
      </c>
      <c r="I135" s="45">
        <v>0</v>
      </c>
      <c r="J135" s="45">
        <v>0</v>
      </c>
      <c r="K135" s="45">
        <v>0</v>
      </c>
      <c r="L135" s="45">
        <v>0</v>
      </c>
      <c r="M135" s="45">
        <v>0</v>
      </c>
      <c r="N135" s="45">
        <v>0</v>
      </c>
      <c r="O135" s="45">
        <v>0</v>
      </c>
      <c r="P135" s="45">
        <v>0</v>
      </c>
      <c r="Q135" s="45">
        <v>0</v>
      </c>
      <c r="R135" s="45">
        <v>0</v>
      </c>
      <c r="S135" s="45">
        <v>0</v>
      </c>
      <c r="T135" s="45">
        <v>0</v>
      </c>
    </row>
    <row r="136" spans="1:20" ht="15" customHeight="1">
      <c r="A136" s="44" t="s">
        <v>108</v>
      </c>
      <c r="B136" s="42"/>
      <c r="C136" s="45">
        <v>0</v>
      </c>
      <c r="D136" s="45">
        <v>0</v>
      </c>
      <c r="E136" s="45">
        <v>0</v>
      </c>
      <c r="F136" s="45">
        <v>0</v>
      </c>
      <c r="G136" s="45">
        <v>0</v>
      </c>
      <c r="H136" s="45">
        <v>0</v>
      </c>
      <c r="I136" s="45">
        <v>0</v>
      </c>
      <c r="J136" s="45">
        <v>0</v>
      </c>
      <c r="K136" s="45">
        <v>0</v>
      </c>
      <c r="L136" s="45">
        <v>0</v>
      </c>
      <c r="M136" s="45">
        <v>0</v>
      </c>
      <c r="N136" s="45">
        <v>0</v>
      </c>
      <c r="O136" s="45">
        <v>0</v>
      </c>
      <c r="P136" s="45">
        <v>0</v>
      </c>
      <c r="Q136" s="45">
        <v>0</v>
      </c>
      <c r="R136" s="45">
        <v>0</v>
      </c>
      <c r="S136" s="45">
        <v>0</v>
      </c>
      <c r="T136" s="45">
        <v>0</v>
      </c>
    </row>
    <row r="137" spans="1:20" ht="15" customHeight="1">
      <c r="A137" s="44" t="s">
        <v>109</v>
      </c>
      <c r="B137" s="42"/>
      <c r="C137" s="45">
        <v>0</v>
      </c>
      <c r="D137" s="45">
        <v>0</v>
      </c>
      <c r="E137" s="45">
        <v>0</v>
      </c>
      <c r="F137" s="45">
        <v>0</v>
      </c>
      <c r="G137" s="45">
        <v>0</v>
      </c>
      <c r="H137" s="45">
        <v>0</v>
      </c>
      <c r="I137" s="45">
        <v>0</v>
      </c>
      <c r="J137" s="45">
        <v>0</v>
      </c>
      <c r="K137" s="45">
        <v>0</v>
      </c>
      <c r="L137" s="45">
        <v>0</v>
      </c>
      <c r="M137" s="45">
        <v>0</v>
      </c>
      <c r="N137" s="45">
        <v>0</v>
      </c>
      <c r="O137" s="45">
        <v>0</v>
      </c>
      <c r="P137" s="45">
        <v>0</v>
      </c>
      <c r="Q137" s="45">
        <v>0</v>
      </c>
      <c r="R137" s="45">
        <v>0</v>
      </c>
      <c r="S137" s="45">
        <v>0</v>
      </c>
      <c r="T137" s="45">
        <v>0</v>
      </c>
    </row>
    <row r="138" spans="1:20" ht="15" customHeight="1">
      <c r="A138" s="44" t="s">
        <v>110</v>
      </c>
      <c r="B138" s="42"/>
      <c r="C138" s="45">
        <v>0</v>
      </c>
      <c r="D138" s="45">
        <v>0</v>
      </c>
      <c r="E138" s="45">
        <v>0</v>
      </c>
      <c r="F138" s="45">
        <v>0</v>
      </c>
      <c r="G138" s="45">
        <v>0</v>
      </c>
      <c r="H138" s="45">
        <v>0</v>
      </c>
      <c r="I138" s="45">
        <v>0</v>
      </c>
      <c r="J138" s="45">
        <v>0</v>
      </c>
      <c r="K138" s="45">
        <v>0</v>
      </c>
      <c r="L138" s="45">
        <v>0</v>
      </c>
      <c r="M138" s="45">
        <v>0</v>
      </c>
      <c r="N138" s="45">
        <v>0</v>
      </c>
      <c r="O138" s="45">
        <v>0</v>
      </c>
      <c r="P138" s="45">
        <v>0</v>
      </c>
      <c r="Q138" s="45">
        <v>0</v>
      </c>
      <c r="R138" s="45">
        <v>0</v>
      </c>
      <c r="S138" s="45">
        <v>0</v>
      </c>
      <c r="T138" s="45">
        <v>0</v>
      </c>
    </row>
    <row r="139" spans="1:20" ht="15" customHeight="1">
      <c r="A139" s="44" t="s">
        <v>276</v>
      </c>
      <c r="B139" s="42"/>
      <c r="C139" s="45">
        <v>0</v>
      </c>
      <c r="D139" s="45">
        <v>0</v>
      </c>
      <c r="E139" s="45">
        <v>0</v>
      </c>
      <c r="F139" s="45">
        <v>0</v>
      </c>
      <c r="G139" s="45">
        <v>0</v>
      </c>
      <c r="H139" s="45">
        <v>0</v>
      </c>
      <c r="I139" s="45">
        <v>0</v>
      </c>
      <c r="J139" s="45">
        <v>0</v>
      </c>
      <c r="K139" s="45">
        <v>0</v>
      </c>
      <c r="L139" s="45">
        <v>0</v>
      </c>
      <c r="M139" s="45">
        <v>0</v>
      </c>
      <c r="N139" s="45">
        <v>0</v>
      </c>
      <c r="O139" s="45">
        <v>0</v>
      </c>
      <c r="P139" s="45">
        <v>0</v>
      </c>
      <c r="Q139" s="45">
        <v>0</v>
      </c>
      <c r="R139" s="45">
        <v>0</v>
      </c>
      <c r="S139" s="45">
        <v>0</v>
      </c>
      <c r="T139" s="45">
        <v>0</v>
      </c>
    </row>
    <row r="140" spans="1:20" ht="15" customHeight="1">
      <c r="A140" s="44" t="s">
        <v>111</v>
      </c>
      <c r="B140" s="42"/>
      <c r="C140" s="45">
        <v>0</v>
      </c>
      <c r="D140" s="45">
        <v>0</v>
      </c>
      <c r="E140" s="45">
        <v>0</v>
      </c>
      <c r="F140" s="45">
        <v>0</v>
      </c>
      <c r="G140" s="45">
        <v>0</v>
      </c>
      <c r="H140" s="45">
        <v>0</v>
      </c>
      <c r="I140" s="45">
        <v>0</v>
      </c>
      <c r="J140" s="45">
        <v>0</v>
      </c>
      <c r="K140" s="45">
        <v>0</v>
      </c>
      <c r="L140" s="45">
        <v>0</v>
      </c>
      <c r="M140" s="45">
        <v>0</v>
      </c>
      <c r="N140" s="45">
        <v>0</v>
      </c>
      <c r="O140" s="45">
        <v>0</v>
      </c>
      <c r="P140" s="45">
        <v>0</v>
      </c>
      <c r="Q140" s="45">
        <v>0</v>
      </c>
      <c r="R140" s="45">
        <v>0</v>
      </c>
      <c r="S140" s="45">
        <v>0</v>
      </c>
      <c r="T140" s="45">
        <v>0</v>
      </c>
    </row>
    <row r="141" spans="1:20" ht="15" customHeight="1">
      <c r="A141" s="44" t="s">
        <v>112</v>
      </c>
      <c r="B141" s="42"/>
      <c r="C141" s="45">
        <v>0</v>
      </c>
      <c r="D141" s="45">
        <v>0</v>
      </c>
      <c r="E141" s="45">
        <v>0</v>
      </c>
      <c r="F141" s="45">
        <v>0</v>
      </c>
      <c r="G141" s="45">
        <v>0</v>
      </c>
      <c r="H141" s="45">
        <v>0</v>
      </c>
      <c r="I141" s="45">
        <v>0</v>
      </c>
      <c r="J141" s="45">
        <v>0</v>
      </c>
      <c r="K141" s="45">
        <v>0</v>
      </c>
      <c r="L141" s="45">
        <v>0</v>
      </c>
      <c r="M141" s="45">
        <v>0</v>
      </c>
      <c r="N141" s="45">
        <v>0</v>
      </c>
      <c r="O141" s="45">
        <v>0</v>
      </c>
      <c r="P141" s="45">
        <v>0</v>
      </c>
      <c r="Q141" s="45">
        <v>0</v>
      </c>
      <c r="R141" s="45">
        <v>0</v>
      </c>
      <c r="S141" s="45">
        <v>0</v>
      </c>
      <c r="T141" s="45">
        <v>0</v>
      </c>
    </row>
    <row r="142" spans="1:20" ht="15" customHeight="1">
      <c r="A142" s="44" t="s">
        <v>113</v>
      </c>
      <c r="B142" s="42"/>
      <c r="C142" s="45">
        <v>0</v>
      </c>
      <c r="D142" s="45">
        <v>0</v>
      </c>
      <c r="E142" s="45">
        <v>0</v>
      </c>
      <c r="F142" s="45">
        <v>0</v>
      </c>
      <c r="G142" s="45">
        <v>0</v>
      </c>
      <c r="H142" s="45">
        <v>0</v>
      </c>
      <c r="I142" s="45">
        <v>0</v>
      </c>
      <c r="J142" s="45">
        <v>0</v>
      </c>
      <c r="K142" s="45">
        <v>0</v>
      </c>
      <c r="L142" s="45">
        <v>0</v>
      </c>
      <c r="M142" s="45">
        <v>0</v>
      </c>
      <c r="N142" s="45">
        <v>0</v>
      </c>
      <c r="O142" s="45">
        <v>0</v>
      </c>
      <c r="P142" s="45">
        <v>0</v>
      </c>
      <c r="Q142" s="45">
        <v>0</v>
      </c>
      <c r="R142" s="45">
        <v>0</v>
      </c>
      <c r="S142" s="45">
        <v>0</v>
      </c>
      <c r="T142" s="45">
        <v>0</v>
      </c>
    </row>
    <row r="143" spans="1:20" ht="15" customHeight="1">
      <c r="A143" s="44" t="s">
        <v>114</v>
      </c>
      <c r="B143" s="42"/>
      <c r="C143" s="45">
        <v>0</v>
      </c>
      <c r="D143" s="45">
        <v>0</v>
      </c>
      <c r="E143" s="45">
        <v>0</v>
      </c>
      <c r="F143" s="45">
        <v>0</v>
      </c>
      <c r="G143" s="45">
        <v>0</v>
      </c>
      <c r="H143" s="45">
        <v>0</v>
      </c>
      <c r="I143" s="45">
        <v>0</v>
      </c>
      <c r="J143" s="45">
        <v>0</v>
      </c>
      <c r="K143" s="45">
        <v>0</v>
      </c>
      <c r="L143" s="45">
        <v>0</v>
      </c>
      <c r="M143" s="45">
        <v>0</v>
      </c>
      <c r="N143" s="45">
        <v>0</v>
      </c>
      <c r="O143" s="45">
        <v>0</v>
      </c>
      <c r="P143" s="45">
        <v>0</v>
      </c>
      <c r="Q143" s="45">
        <v>0</v>
      </c>
      <c r="R143" s="45">
        <v>0</v>
      </c>
      <c r="S143" s="45">
        <v>0</v>
      </c>
      <c r="T143" s="45">
        <v>0</v>
      </c>
    </row>
    <row r="144" spans="1:20" ht="15" customHeight="1">
      <c r="A144" s="44" t="s">
        <v>115</v>
      </c>
      <c r="B144" s="42"/>
      <c r="C144" s="45">
        <v>0</v>
      </c>
      <c r="D144" s="45">
        <v>0</v>
      </c>
      <c r="E144" s="45">
        <v>0</v>
      </c>
      <c r="F144" s="45">
        <v>0</v>
      </c>
      <c r="G144" s="45">
        <v>0</v>
      </c>
      <c r="H144" s="45">
        <v>0</v>
      </c>
      <c r="I144" s="45">
        <v>0</v>
      </c>
      <c r="J144" s="45">
        <v>0</v>
      </c>
      <c r="K144" s="45">
        <v>0</v>
      </c>
      <c r="L144" s="45">
        <v>0</v>
      </c>
      <c r="M144" s="45">
        <v>0</v>
      </c>
      <c r="N144" s="45">
        <v>0</v>
      </c>
      <c r="O144" s="45">
        <v>0</v>
      </c>
      <c r="P144" s="45">
        <v>0</v>
      </c>
      <c r="Q144" s="45">
        <v>0</v>
      </c>
      <c r="R144" s="45">
        <v>0</v>
      </c>
      <c r="S144" s="45">
        <v>0</v>
      </c>
      <c r="T144" s="45">
        <v>0</v>
      </c>
    </row>
    <row r="145" spans="1:20" ht="15" customHeight="1">
      <c r="A145" s="44" t="s">
        <v>116</v>
      </c>
      <c r="B145" s="42"/>
      <c r="C145" s="45">
        <v>3220</v>
      </c>
      <c r="D145" s="45">
        <v>3182</v>
      </c>
      <c r="E145" s="45">
        <v>3459</v>
      </c>
      <c r="F145" s="45">
        <v>3667</v>
      </c>
      <c r="G145" s="45">
        <v>3417</v>
      </c>
      <c r="H145" s="45">
        <v>3436</v>
      </c>
      <c r="I145" s="45">
        <v>3762</v>
      </c>
      <c r="J145" s="45">
        <v>3905</v>
      </c>
      <c r="K145" s="45">
        <v>4214</v>
      </c>
      <c r="L145" s="45">
        <v>4403</v>
      </c>
      <c r="M145" s="45">
        <v>4705</v>
      </c>
      <c r="N145" s="45">
        <v>4507</v>
      </c>
      <c r="O145" s="45">
        <v>4662</v>
      </c>
      <c r="P145" s="45">
        <v>5341</v>
      </c>
      <c r="Q145" s="45">
        <v>5437</v>
      </c>
      <c r="R145" s="45">
        <v>5324</v>
      </c>
      <c r="S145" s="45">
        <v>5527</v>
      </c>
      <c r="T145" s="45">
        <v>5569</v>
      </c>
    </row>
    <row r="146" spans="1:20" ht="15" customHeight="1">
      <c r="A146" s="44" t="s">
        <v>117</v>
      </c>
      <c r="B146" s="42"/>
      <c r="C146" s="45">
        <v>0</v>
      </c>
      <c r="D146" s="45">
        <v>0</v>
      </c>
      <c r="E146" s="45">
        <v>0</v>
      </c>
      <c r="F146" s="45">
        <v>0</v>
      </c>
      <c r="G146" s="45">
        <v>0</v>
      </c>
      <c r="H146" s="45">
        <v>0</v>
      </c>
      <c r="I146" s="45">
        <v>0</v>
      </c>
      <c r="J146" s="45">
        <v>0</v>
      </c>
      <c r="K146" s="45">
        <v>0</v>
      </c>
      <c r="L146" s="45">
        <v>0</v>
      </c>
      <c r="M146" s="45">
        <v>0</v>
      </c>
      <c r="N146" s="45">
        <v>0</v>
      </c>
      <c r="O146" s="45">
        <v>0</v>
      </c>
      <c r="P146" s="45">
        <v>0</v>
      </c>
      <c r="Q146" s="45">
        <v>0</v>
      </c>
      <c r="R146" s="45">
        <v>0</v>
      </c>
      <c r="S146" s="45">
        <v>0</v>
      </c>
      <c r="T146" s="45">
        <v>0</v>
      </c>
    </row>
    <row r="147" spans="1:20" ht="15" customHeight="1">
      <c r="A147" s="44" t="s">
        <v>118</v>
      </c>
      <c r="B147" s="42"/>
      <c r="C147" s="45">
        <v>0</v>
      </c>
      <c r="D147" s="45">
        <v>0</v>
      </c>
      <c r="E147" s="45">
        <v>0</v>
      </c>
      <c r="F147" s="45">
        <v>0</v>
      </c>
      <c r="G147" s="45">
        <v>0</v>
      </c>
      <c r="H147" s="45">
        <v>0</v>
      </c>
      <c r="I147" s="45">
        <v>0</v>
      </c>
      <c r="J147" s="45">
        <v>0</v>
      </c>
      <c r="K147" s="45">
        <v>0</v>
      </c>
      <c r="L147" s="45">
        <v>0</v>
      </c>
      <c r="M147" s="45">
        <v>0</v>
      </c>
      <c r="N147" s="45">
        <v>0</v>
      </c>
      <c r="O147" s="45">
        <v>0</v>
      </c>
      <c r="P147" s="45">
        <v>0</v>
      </c>
      <c r="Q147" s="45">
        <v>0</v>
      </c>
      <c r="R147" s="45">
        <v>0</v>
      </c>
      <c r="S147" s="45">
        <v>0</v>
      </c>
      <c r="T147" s="45">
        <v>0</v>
      </c>
    </row>
    <row r="148" spans="1:20" ht="15" customHeight="1">
      <c r="A148" s="44" t="s">
        <v>119</v>
      </c>
      <c r="B148" s="42"/>
      <c r="C148" s="45">
        <v>0</v>
      </c>
      <c r="D148" s="45">
        <v>0</v>
      </c>
      <c r="E148" s="45">
        <v>0</v>
      </c>
      <c r="F148" s="45">
        <v>0</v>
      </c>
      <c r="G148" s="45">
        <v>0</v>
      </c>
      <c r="H148" s="45">
        <v>0</v>
      </c>
      <c r="I148" s="45">
        <v>0</v>
      </c>
      <c r="J148" s="45">
        <v>0</v>
      </c>
      <c r="K148" s="45">
        <v>0</v>
      </c>
      <c r="L148" s="45">
        <v>0</v>
      </c>
      <c r="M148" s="45">
        <v>0</v>
      </c>
      <c r="N148" s="45">
        <v>0</v>
      </c>
      <c r="O148" s="45">
        <v>0</v>
      </c>
      <c r="P148" s="45">
        <v>0</v>
      </c>
      <c r="Q148" s="45">
        <v>0</v>
      </c>
      <c r="R148" s="45">
        <v>0</v>
      </c>
      <c r="S148" s="45">
        <v>0</v>
      </c>
      <c r="T148" s="45">
        <v>0</v>
      </c>
    </row>
    <row r="149" spans="1:20" ht="15" customHeight="1">
      <c r="A149" s="44" t="s">
        <v>275</v>
      </c>
      <c r="B149" s="42"/>
      <c r="C149" s="45">
        <v>0</v>
      </c>
      <c r="D149" s="45">
        <v>0</v>
      </c>
      <c r="E149" s="45">
        <v>0</v>
      </c>
      <c r="F149" s="45">
        <v>0</v>
      </c>
      <c r="G149" s="45">
        <v>0</v>
      </c>
      <c r="H149" s="45">
        <v>0</v>
      </c>
      <c r="I149" s="45">
        <v>0</v>
      </c>
      <c r="J149" s="45">
        <v>0</v>
      </c>
      <c r="K149" s="45">
        <v>0</v>
      </c>
      <c r="L149" s="45">
        <v>0</v>
      </c>
      <c r="M149" s="45">
        <v>0</v>
      </c>
      <c r="N149" s="45">
        <v>0</v>
      </c>
      <c r="O149" s="45">
        <v>0</v>
      </c>
      <c r="P149" s="45">
        <v>0</v>
      </c>
      <c r="Q149" s="45">
        <v>0</v>
      </c>
      <c r="R149" s="45">
        <v>0</v>
      </c>
      <c r="S149" s="45">
        <v>0</v>
      </c>
      <c r="T149" s="45">
        <v>0</v>
      </c>
    </row>
    <row r="150" spans="1:20" ht="15" customHeight="1">
      <c r="A150" s="44" t="s">
        <v>120</v>
      </c>
      <c r="B150" s="42"/>
      <c r="C150" s="45">
        <v>0</v>
      </c>
      <c r="D150" s="45">
        <v>0</v>
      </c>
      <c r="E150" s="45">
        <v>0</v>
      </c>
      <c r="F150" s="45">
        <v>0</v>
      </c>
      <c r="G150" s="45">
        <v>0</v>
      </c>
      <c r="H150" s="45">
        <v>0</v>
      </c>
      <c r="I150" s="45">
        <v>0</v>
      </c>
      <c r="J150" s="45">
        <v>0</v>
      </c>
      <c r="K150" s="45">
        <v>0</v>
      </c>
      <c r="L150" s="45">
        <v>0</v>
      </c>
      <c r="M150" s="45">
        <v>0</v>
      </c>
      <c r="N150" s="45">
        <v>0</v>
      </c>
      <c r="O150" s="45">
        <v>0</v>
      </c>
      <c r="P150" s="45">
        <v>0</v>
      </c>
      <c r="Q150" s="45">
        <v>0</v>
      </c>
      <c r="R150" s="45">
        <v>0</v>
      </c>
      <c r="S150" s="45">
        <v>0</v>
      </c>
      <c r="T150" s="45">
        <v>0</v>
      </c>
    </row>
    <row r="151" spans="1:20" ht="15" customHeight="1">
      <c r="A151" s="44" t="s">
        <v>121</v>
      </c>
      <c r="B151" s="42"/>
      <c r="C151" s="45">
        <v>0</v>
      </c>
      <c r="D151" s="45">
        <v>0</v>
      </c>
      <c r="E151" s="45">
        <v>0</v>
      </c>
      <c r="F151" s="45">
        <v>0</v>
      </c>
      <c r="G151" s="45">
        <v>0</v>
      </c>
      <c r="H151" s="45">
        <v>0</v>
      </c>
      <c r="I151" s="45">
        <v>0</v>
      </c>
      <c r="J151" s="45">
        <v>0</v>
      </c>
      <c r="K151" s="45">
        <v>0</v>
      </c>
      <c r="L151" s="45">
        <v>0</v>
      </c>
      <c r="M151" s="45">
        <v>0</v>
      </c>
      <c r="N151" s="45">
        <v>0</v>
      </c>
      <c r="O151" s="45">
        <v>0</v>
      </c>
      <c r="P151" s="45">
        <v>0</v>
      </c>
      <c r="Q151" s="45">
        <v>0</v>
      </c>
      <c r="R151" s="45">
        <v>0</v>
      </c>
      <c r="S151" s="45">
        <v>0</v>
      </c>
      <c r="T151" s="45">
        <v>0</v>
      </c>
    </row>
    <row r="152" spans="1:20" ht="15" customHeight="1">
      <c r="A152" s="44" t="s">
        <v>122</v>
      </c>
      <c r="B152" s="42"/>
      <c r="C152" s="45">
        <v>0</v>
      </c>
      <c r="D152" s="45">
        <v>0</v>
      </c>
      <c r="E152" s="45">
        <v>0</v>
      </c>
      <c r="F152" s="45">
        <v>0</v>
      </c>
      <c r="G152" s="45">
        <v>0</v>
      </c>
      <c r="H152" s="45">
        <v>0</v>
      </c>
      <c r="I152" s="45">
        <v>0</v>
      </c>
      <c r="J152" s="45">
        <v>0</v>
      </c>
      <c r="K152" s="45">
        <v>0</v>
      </c>
      <c r="L152" s="45">
        <v>0</v>
      </c>
      <c r="M152" s="45">
        <v>0</v>
      </c>
      <c r="N152" s="45">
        <v>0</v>
      </c>
      <c r="O152" s="45">
        <v>0</v>
      </c>
      <c r="P152" s="45">
        <v>0</v>
      </c>
      <c r="Q152" s="45">
        <v>0</v>
      </c>
      <c r="R152" s="45">
        <v>0</v>
      </c>
      <c r="S152" s="45">
        <v>0</v>
      </c>
      <c r="T152" s="45">
        <v>0</v>
      </c>
    </row>
    <row r="153" spans="1:20" ht="15" customHeight="1">
      <c r="A153" s="44" t="s">
        <v>123</v>
      </c>
      <c r="B153" s="42"/>
      <c r="C153" s="45">
        <v>0</v>
      </c>
      <c r="D153" s="45">
        <v>0</v>
      </c>
      <c r="E153" s="45">
        <v>0</v>
      </c>
      <c r="F153" s="45">
        <v>0</v>
      </c>
      <c r="G153" s="45">
        <v>0</v>
      </c>
      <c r="H153" s="45">
        <v>0</v>
      </c>
      <c r="I153" s="45">
        <v>0</v>
      </c>
      <c r="J153" s="45">
        <v>0</v>
      </c>
      <c r="K153" s="45">
        <v>0</v>
      </c>
      <c r="L153" s="45">
        <v>0</v>
      </c>
      <c r="M153" s="45">
        <v>0</v>
      </c>
      <c r="N153" s="45">
        <v>0</v>
      </c>
      <c r="O153" s="45">
        <v>3</v>
      </c>
      <c r="P153" s="45">
        <v>3</v>
      </c>
      <c r="Q153" s="45">
        <v>2</v>
      </c>
      <c r="R153" s="45">
        <v>2</v>
      </c>
      <c r="S153" s="45">
        <v>3</v>
      </c>
      <c r="T153" s="45">
        <v>3</v>
      </c>
    </row>
    <row r="154" spans="1:20" ht="15" customHeight="1">
      <c r="A154" s="44" t="s">
        <v>124</v>
      </c>
      <c r="B154" s="42"/>
      <c r="C154" s="45">
        <v>0</v>
      </c>
      <c r="D154" s="45">
        <v>0</v>
      </c>
      <c r="E154" s="45">
        <v>0</v>
      </c>
      <c r="F154" s="45">
        <v>0</v>
      </c>
      <c r="G154" s="45">
        <v>0</v>
      </c>
      <c r="H154" s="45">
        <v>0</v>
      </c>
      <c r="I154" s="45">
        <v>0</v>
      </c>
      <c r="J154" s="45">
        <v>0</v>
      </c>
      <c r="K154" s="45">
        <v>0</v>
      </c>
      <c r="L154" s="45">
        <v>0</v>
      </c>
      <c r="M154" s="45">
        <v>0</v>
      </c>
      <c r="N154" s="45">
        <v>0</v>
      </c>
      <c r="O154" s="45">
        <v>0</v>
      </c>
      <c r="P154" s="45">
        <v>0</v>
      </c>
      <c r="Q154" s="45">
        <v>0</v>
      </c>
      <c r="R154" s="45">
        <v>0</v>
      </c>
      <c r="S154" s="45">
        <v>0</v>
      </c>
      <c r="T154" s="45">
        <v>0</v>
      </c>
    </row>
    <row r="155" spans="1:20" ht="15" customHeight="1">
      <c r="A155" s="44" t="s">
        <v>125</v>
      </c>
      <c r="B155" s="42"/>
      <c r="C155" s="45">
        <v>4</v>
      </c>
      <c r="D155" s="45">
        <v>5</v>
      </c>
      <c r="E155" s="45">
        <v>5</v>
      </c>
      <c r="F155" s="45">
        <v>4</v>
      </c>
      <c r="G155" s="45">
        <v>33</v>
      </c>
      <c r="H155" s="45">
        <v>42</v>
      </c>
      <c r="I155" s="45">
        <v>50</v>
      </c>
      <c r="J155" s="45">
        <v>51</v>
      </c>
      <c r="K155" s="45">
        <v>58</v>
      </c>
      <c r="L155" s="45">
        <v>80</v>
      </c>
      <c r="M155" s="45">
        <v>80</v>
      </c>
      <c r="N155" s="45">
        <v>105</v>
      </c>
      <c r="O155" s="45">
        <v>96</v>
      </c>
      <c r="P155" s="45">
        <v>90</v>
      </c>
      <c r="Q155" s="45">
        <v>84</v>
      </c>
      <c r="R155" s="45">
        <v>71</v>
      </c>
      <c r="S155" s="45">
        <v>85</v>
      </c>
      <c r="T155" s="45">
        <v>201</v>
      </c>
    </row>
    <row r="156" spans="1:20" ht="15" customHeight="1">
      <c r="A156" s="44" t="s">
        <v>126</v>
      </c>
      <c r="B156" s="42"/>
      <c r="C156" s="45">
        <v>0</v>
      </c>
      <c r="D156" s="45">
        <v>0</v>
      </c>
      <c r="E156" s="45">
        <v>0</v>
      </c>
      <c r="F156" s="45">
        <v>0</v>
      </c>
      <c r="G156" s="45">
        <v>0</v>
      </c>
      <c r="H156" s="45">
        <v>0</v>
      </c>
      <c r="I156" s="45">
        <v>0</v>
      </c>
      <c r="J156" s="45">
        <v>0</v>
      </c>
      <c r="K156" s="45">
        <v>0</v>
      </c>
      <c r="L156" s="45">
        <v>0</v>
      </c>
      <c r="M156" s="45">
        <v>0</v>
      </c>
      <c r="N156" s="45">
        <v>0</v>
      </c>
      <c r="O156" s="45">
        <v>0</v>
      </c>
      <c r="P156" s="45">
        <v>0</v>
      </c>
      <c r="Q156" s="45">
        <v>0</v>
      </c>
      <c r="R156" s="45">
        <v>0</v>
      </c>
      <c r="S156" s="45">
        <v>0</v>
      </c>
      <c r="T156" s="45">
        <v>0</v>
      </c>
    </row>
    <row r="157" spans="1:20" ht="15" customHeight="1">
      <c r="A157" s="44" t="s">
        <v>127</v>
      </c>
      <c r="B157" s="42"/>
      <c r="C157" s="45">
        <v>0</v>
      </c>
      <c r="D157" s="45">
        <v>0</v>
      </c>
      <c r="E157" s="45">
        <v>0</v>
      </c>
      <c r="F157" s="45">
        <v>0</v>
      </c>
      <c r="G157" s="45">
        <v>0</v>
      </c>
      <c r="H157" s="45">
        <v>0</v>
      </c>
      <c r="I157" s="45">
        <v>0</v>
      </c>
      <c r="J157" s="45">
        <v>0</v>
      </c>
      <c r="K157" s="45">
        <v>0</v>
      </c>
      <c r="L157" s="45">
        <v>0</v>
      </c>
      <c r="M157" s="45">
        <v>0</v>
      </c>
      <c r="N157" s="45">
        <v>0</v>
      </c>
      <c r="O157" s="45">
        <v>0</v>
      </c>
      <c r="P157" s="45">
        <v>0</v>
      </c>
      <c r="Q157" s="45">
        <v>0</v>
      </c>
      <c r="R157" s="45">
        <v>0</v>
      </c>
      <c r="S157" s="45">
        <v>0</v>
      </c>
      <c r="T157" s="45">
        <v>0</v>
      </c>
    </row>
    <row r="158" spans="1:20" ht="15" customHeight="1">
      <c r="A158" s="44" t="s">
        <v>128</v>
      </c>
      <c r="B158" s="42"/>
      <c r="C158" s="45">
        <v>0</v>
      </c>
      <c r="D158" s="45">
        <v>0</v>
      </c>
      <c r="E158" s="45">
        <v>0</v>
      </c>
      <c r="F158" s="45">
        <v>0</v>
      </c>
      <c r="G158" s="45">
        <v>0</v>
      </c>
      <c r="H158" s="45">
        <v>0</v>
      </c>
      <c r="I158" s="45">
        <v>0</v>
      </c>
      <c r="J158" s="45">
        <v>0</v>
      </c>
      <c r="K158" s="45">
        <v>0</v>
      </c>
      <c r="L158" s="45">
        <v>0</v>
      </c>
      <c r="M158" s="45">
        <v>0</v>
      </c>
      <c r="N158" s="45">
        <v>0</v>
      </c>
      <c r="O158" s="45">
        <v>0</v>
      </c>
      <c r="P158" s="45">
        <v>0</v>
      </c>
      <c r="Q158" s="45">
        <v>0</v>
      </c>
      <c r="R158" s="45">
        <v>0</v>
      </c>
      <c r="S158" s="45">
        <v>0</v>
      </c>
      <c r="T158" s="45">
        <v>0</v>
      </c>
    </row>
    <row r="159" spans="1:20" ht="15" customHeight="1">
      <c r="A159" s="44" t="s">
        <v>129</v>
      </c>
      <c r="B159" s="42"/>
      <c r="C159" s="45">
        <v>0</v>
      </c>
      <c r="D159" s="45">
        <v>0</v>
      </c>
      <c r="E159" s="45">
        <v>0</v>
      </c>
      <c r="F159" s="45">
        <v>0</v>
      </c>
      <c r="G159" s="45">
        <v>0</v>
      </c>
      <c r="H159" s="45">
        <v>0</v>
      </c>
      <c r="I159" s="45">
        <v>0</v>
      </c>
      <c r="J159" s="45">
        <v>0</v>
      </c>
      <c r="K159" s="45">
        <v>0</v>
      </c>
      <c r="L159" s="45">
        <v>0</v>
      </c>
      <c r="M159" s="45">
        <v>0</v>
      </c>
      <c r="N159" s="45">
        <v>0</v>
      </c>
      <c r="O159" s="45">
        <v>0</v>
      </c>
      <c r="P159" s="45">
        <v>0</v>
      </c>
      <c r="Q159" s="45">
        <v>0</v>
      </c>
      <c r="R159" s="45">
        <v>0</v>
      </c>
      <c r="S159" s="45">
        <v>0</v>
      </c>
      <c r="T159" s="45">
        <v>0</v>
      </c>
    </row>
    <row r="160" spans="1:20" ht="15" customHeight="1">
      <c r="A160" s="44" t="s">
        <v>130</v>
      </c>
      <c r="B160" s="42"/>
      <c r="C160" s="45">
        <v>0</v>
      </c>
      <c r="D160" s="45">
        <v>0</v>
      </c>
      <c r="E160" s="45">
        <v>0</v>
      </c>
      <c r="F160" s="45">
        <v>0</v>
      </c>
      <c r="G160" s="45">
        <v>0</v>
      </c>
      <c r="H160" s="45">
        <v>0</v>
      </c>
      <c r="I160" s="45">
        <v>0</v>
      </c>
      <c r="J160" s="45">
        <v>0</v>
      </c>
      <c r="K160" s="45">
        <v>0</v>
      </c>
      <c r="L160" s="45">
        <v>0</v>
      </c>
      <c r="M160" s="45">
        <v>0</v>
      </c>
      <c r="N160" s="45">
        <v>0</v>
      </c>
      <c r="O160" s="45">
        <v>0</v>
      </c>
      <c r="P160" s="45">
        <v>0</v>
      </c>
      <c r="Q160" s="45">
        <v>0</v>
      </c>
      <c r="R160" s="45">
        <v>0</v>
      </c>
      <c r="S160" s="45">
        <v>0</v>
      </c>
      <c r="T160" s="45">
        <v>0</v>
      </c>
    </row>
    <row r="161" spans="1:20" ht="15" customHeight="1">
      <c r="A161" s="44" t="s">
        <v>131</v>
      </c>
      <c r="B161" s="42"/>
      <c r="C161" s="45">
        <v>0</v>
      </c>
      <c r="D161" s="45">
        <v>0</v>
      </c>
      <c r="E161" s="45">
        <v>0</v>
      </c>
      <c r="F161" s="45">
        <v>0</v>
      </c>
      <c r="G161" s="45">
        <v>0</v>
      </c>
      <c r="H161" s="45">
        <v>0</v>
      </c>
      <c r="I161" s="45">
        <v>0</v>
      </c>
      <c r="J161" s="45">
        <v>0</v>
      </c>
      <c r="K161" s="45">
        <v>0</v>
      </c>
      <c r="L161" s="45">
        <v>0</v>
      </c>
      <c r="M161" s="45">
        <v>0</v>
      </c>
      <c r="N161" s="45">
        <v>0</v>
      </c>
      <c r="O161" s="45">
        <v>0</v>
      </c>
      <c r="P161" s="45">
        <v>0</v>
      </c>
      <c r="Q161" s="45">
        <v>0</v>
      </c>
      <c r="R161" s="45">
        <v>0</v>
      </c>
      <c r="S161" s="45">
        <v>0</v>
      </c>
      <c r="T161" s="45">
        <v>0</v>
      </c>
    </row>
    <row r="162" spans="1:20" ht="15" customHeight="1">
      <c r="A162" s="44" t="s">
        <v>132</v>
      </c>
      <c r="B162" s="42"/>
      <c r="C162" s="45">
        <v>80</v>
      </c>
      <c r="D162" s="45">
        <v>81</v>
      </c>
      <c r="E162" s="45">
        <v>70</v>
      </c>
      <c r="F162" s="45">
        <v>78</v>
      </c>
      <c r="G162" s="45">
        <v>79</v>
      </c>
      <c r="H162" s="45">
        <v>86</v>
      </c>
      <c r="I162" s="45">
        <v>84</v>
      </c>
      <c r="J162" s="45">
        <v>83</v>
      </c>
      <c r="K162" s="45">
        <v>85</v>
      </c>
      <c r="L162" s="45">
        <v>81</v>
      </c>
      <c r="M162" s="45">
        <v>76</v>
      </c>
      <c r="N162" s="45">
        <v>90</v>
      </c>
      <c r="O162" s="45">
        <v>105</v>
      </c>
      <c r="P162" s="45">
        <v>89</v>
      </c>
      <c r="Q162" s="45">
        <v>93</v>
      </c>
      <c r="R162" s="45">
        <v>94</v>
      </c>
      <c r="S162" s="45">
        <v>94</v>
      </c>
      <c r="T162" s="45">
        <v>156</v>
      </c>
    </row>
    <row r="163" spans="1:20" ht="15" customHeight="1">
      <c r="A163" s="44" t="s">
        <v>133</v>
      </c>
      <c r="B163" s="42"/>
      <c r="C163" s="45">
        <v>300</v>
      </c>
      <c r="D163" s="45">
        <v>283</v>
      </c>
      <c r="E163" s="45">
        <v>230</v>
      </c>
      <c r="F163" s="45">
        <v>256</v>
      </c>
      <c r="G163" s="45">
        <v>260</v>
      </c>
      <c r="H163" s="45">
        <v>290</v>
      </c>
      <c r="I163" s="45">
        <v>346</v>
      </c>
      <c r="J163" s="45">
        <v>375</v>
      </c>
      <c r="K163" s="45">
        <v>655</v>
      </c>
      <c r="L163" s="45">
        <v>1136</v>
      </c>
      <c r="M163" s="45">
        <v>1323</v>
      </c>
      <c r="N163" s="45">
        <v>1451</v>
      </c>
      <c r="O163" s="45">
        <v>1433</v>
      </c>
      <c r="P163" s="45">
        <v>1406</v>
      </c>
      <c r="Q163" s="45">
        <v>1483</v>
      </c>
      <c r="R163" s="45">
        <v>1658</v>
      </c>
      <c r="S163" s="45">
        <v>2631</v>
      </c>
      <c r="T163" s="45">
        <v>2631</v>
      </c>
    </row>
    <row r="164" spans="1:20" ht="15" customHeight="1">
      <c r="A164" s="44" t="s">
        <v>134</v>
      </c>
      <c r="B164" s="42"/>
      <c r="C164" s="45">
        <v>0</v>
      </c>
      <c r="D164" s="45">
        <v>0</v>
      </c>
      <c r="E164" s="45">
        <v>0</v>
      </c>
      <c r="F164" s="45">
        <v>0</v>
      </c>
      <c r="G164" s="45">
        <v>0</v>
      </c>
      <c r="H164" s="45">
        <v>0</v>
      </c>
      <c r="I164" s="45">
        <v>0</v>
      </c>
      <c r="J164" s="45">
        <v>0</v>
      </c>
      <c r="K164" s="45">
        <v>0</v>
      </c>
      <c r="L164" s="45">
        <v>0</v>
      </c>
      <c r="M164" s="45">
        <v>0</v>
      </c>
      <c r="N164" s="45">
        <v>0</v>
      </c>
      <c r="O164" s="45">
        <v>0</v>
      </c>
      <c r="P164" s="45">
        <v>0</v>
      </c>
      <c r="Q164" s="45">
        <v>0</v>
      </c>
      <c r="R164" s="45">
        <v>0</v>
      </c>
      <c r="S164" s="45">
        <v>0</v>
      </c>
      <c r="T164" s="45">
        <v>0</v>
      </c>
    </row>
    <row r="165" spans="1:20" ht="15" customHeight="1">
      <c r="A165" s="44" t="s">
        <v>274</v>
      </c>
      <c r="B165" s="42"/>
      <c r="C165" s="45">
        <v>0</v>
      </c>
      <c r="D165" s="45">
        <v>0</v>
      </c>
      <c r="E165" s="45">
        <v>0</v>
      </c>
      <c r="F165" s="45">
        <v>0</v>
      </c>
      <c r="G165" s="45">
        <v>0</v>
      </c>
      <c r="H165" s="45">
        <v>0</v>
      </c>
      <c r="I165" s="45">
        <v>0</v>
      </c>
      <c r="J165" s="45">
        <v>0</v>
      </c>
      <c r="K165" s="45">
        <v>0</v>
      </c>
      <c r="L165" s="45">
        <v>0</v>
      </c>
      <c r="M165" s="45">
        <v>0</v>
      </c>
      <c r="N165" s="45">
        <v>0</v>
      </c>
      <c r="O165" s="45">
        <v>0</v>
      </c>
      <c r="P165" s="45">
        <v>0</v>
      </c>
      <c r="Q165" s="45">
        <v>0</v>
      </c>
      <c r="R165" s="45">
        <v>0</v>
      </c>
      <c r="S165" s="45">
        <v>0</v>
      </c>
      <c r="T165" s="45">
        <v>0</v>
      </c>
    </row>
    <row r="166" spans="1:26" ht="12.75">
      <c r="A166" s="46" t="s">
        <v>25</v>
      </c>
      <c r="B166" s="1"/>
      <c r="C166" s="45">
        <f aca="true" t="shared" si="6" ref="C166:T166">SUM(C135:C165)</f>
        <v>3604</v>
      </c>
      <c r="D166" s="45">
        <f t="shared" si="6"/>
        <v>3551</v>
      </c>
      <c r="E166" s="45">
        <f t="shared" si="6"/>
        <v>3764</v>
      </c>
      <c r="F166" s="45">
        <f t="shared" si="6"/>
        <v>4005</v>
      </c>
      <c r="G166" s="45">
        <f t="shared" si="6"/>
        <v>3789</v>
      </c>
      <c r="H166" s="45">
        <f t="shared" si="6"/>
        <v>3854</v>
      </c>
      <c r="I166" s="45">
        <f t="shared" si="6"/>
        <v>4242</v>
      </c>
      <c r="J166" s="45">
        <f t="shared" si="6"/>
        <v>4414</v>
      </c>
      <c r="K166" s="45">
        <f t="shared" si="6"/>
        <v>5012</v>
      </c>
      <c r="L166" s="45">
        <f t="shared" si="6"/>
        <v>5700</v>
      </c>
      <c r="M166" s="45">
        <f t="shared" si="6"/>
        <v>6184</v>
      </c>
      <c r="N166" s="45">
        <f t="shared" si="6"/>
        <v>6153</v>
      </c>
      <c r="O166" s="45">
        <f t="shared" si="6"/>
        <v>6299</v>
      </c>
      <c r="P166" s="45">
        <f t="shared" si="6"/>
        <v>6929</v>
      </c>
      <c r="Q166" s="45">
        <f t="shared" si="6"/>
        <v>7099</v>
      </c>
      <c r="R166" s="45">
        <f t="shared" si="6"/>
        <v>7149</v>
      </c>
      <c r="S166" s="45">
        <f t="shared" si="6"/>
        <v>8340</v>
      </c>
      <c r="T166" s="45">
        <f t="shared" si="6"/>
        <v>8560</v>
      </c>
      <c r="U166" s="46"/>
      <c r="W166" s="47"/>
      <c r="Z166" s="20"/>
    </row>
    <row r="167" spans="1:26" ht="12.75">
      <c r="A167" s="46" t="s">
        <v>62</v>
      </c>
      <c r="B167" s="1"/>
      <c r="C167" s="45">
        <f aca="true" t="shared" si="7" ref="C167:S167">SUM(C135:C161)</f>
        <v>3224</v>
      </c>
      <c r="D167" s="45">
        <f t="shared" si="7"/>
        <v>3187</v>
      </c>
      <c r="E167" s="45">
        <f t="shared" si="7"/>
        <v>3464</v>
      </c>
      <c r="F167" s="45">
        <f t="shared" si="7"/>
        <v>3671</v>
      </c>
      <c r="G167" s="45">
        <f t="shared" si="7"/>
        <v>3450</v>
      </c>
      <c r="H167" s="45">
        <f t="shared" si="7"/>
        <v>3478</v>
      </c>
      <c r="I167" s="45">
        <f t="shared" si="7"/>
        <v>3812</v>
      </c>
      <c r="J167" s="45">
        <f t="shared" si="7"/>
        <v>3956</v>
      </c>
      <c r="K167" s="45">
        <f t="shared" si="7"/>
        <v>4272</v>
      </c>
      <c r="L167" s="45">
        <f t="shared" si="7"/>
        <v>4483</v>
      </c>
      <c r="M167" s="45">
        <f t="shared" si="7"/>
        <v>4785</v>
      </c>
      <c r="N167" s="45">
        <f t="shared" si="7"/>
        <v>4612</v>
      </c>
      <c r="O167" s="45">
        <f t="shared" si="7"/>
        <v>4761</v>
      </c>
      <c r="P167" s="45">
        <f t="shared" si="7"/>
        <v>5434</v>
      </c>
      <c r="Q167" s="45">
        <f t="shared" si="7"/>
        <v>5523</v>
      </c>
      <c r="R167" s="45">
        <f t="shared" si="7"/>
        <v>5397</v>
      </c>
      <c r="S167" s="45">
        <f t="shared" si="7"/>
        <v>5615</v>
      </c>
      <c r="T167" s="45">
        <f>SUM(T135:T161)</f>
        <v>5773</v>
      </c>
      <c r="U167" s="46"/>
      <c r="W167" s="47"/>
      <c r="Z167" s="20"/>
    </row>
    <row r="168" spans="1:19" ht="15" customHeight="1">
      <c r="A168" s="50"/>
      <c r="B168" s="50"/>
      <c r="C168" s="50"/>
      <c r="D168" s="50"/>
      <c r="E168" s="50"/>
      <c r="F168" s="50"/>
      <c r="G168" s="50"/>
      <c r="H168" s="50"/>
      <c r="I168" s="50"/>
      <c r="J168" s="50"/>
      <c r="K168" s="50"/>
      <c r="L168" s="50"/>
      <c r="M168" s="50"/>
      <c r="N168" s="50"/>
      <c r="O168" s="50"/>
      <c r="P168" s="50"/>
      <c r="Q168" s="50"/>
      <c r="R168" s="50"/>
      <c r="S168" s="50"/>
    </row>
    <row r="169" spans="1:19" ht="15" customHeight="1">
      <c r="A169" s="97"/>
      <c r="B169" s="97"/>
      <c r="C169" s="97"/>
      <c r="D169" s="97"/>
      <c r="E169" s="97"/>
      <c r="F169" s="97"/>
      <c r="G169" s="97"/>
      <c r="H169" s="97"/>
      <c r="I169" s="97"/>
      <c r="J169" s="97"/>
      <c r="K169" s="97"/>
      <c r="L169" s="97"/>
      <c r="M169" s="97"/>
      <c r="N169" s="97"/>
      <c r="O169" s="97"/>
      <c r="P169" s="97"/>
      <c r="Q169" s="97"/>
      <c r="R169" s="97"/>
      <c r="S169" s="97"/>
    </row>
    <row r="170" spans="1:19" ht="15" customHeight="1">
      <c r="A170" s="38"/>
      <c r="B170" s="48" t="s">
        <v>1</v>
      </c>
      <c r="C170" s="49" t="s">
        <v>138</v>
      </c>
      <c r="D170" s="50"/>
      <c r="E170" s="50"/>
      <c r="F170" s="50"/>
      <c r="G170" s="50"/>
      <c r="H170" s="50"/>
      <c r="I170" s="50"/>
      <c r="J170" s="50"/>
      <c r="K170" s="50"/>
      <c r="L170" s="50"/>
      <c r="M170" s="50"/>
      <c r="N170" s="50"/>
      <c r="O170" s="50"/>
      <c r="P170" s="50"/>
      <c r="Q170" s="50"/>
      <c r="R170" s="50"/>
      <c r="S170" s="50"/>
    </row>
    <row r="171" spans="1:19" ht="15" customHeight="1">
      <c r="A171" s="38"/>
      <c r="B171" s="48" t="s">
        <v>0</v>
      </c>
      <c r="C171" s="49" t="s">
        <v>105</v>
      </c>
      <c r="D171" s="50"/>
      <c r="E171" s="50"/>
      <c r="F171" s="50"/>
      <c r="G171" s="50"/>
      <c r="H171" s="50"/>
      <c r="I171" s="50"/>
      <c r="J171" s="50"/>
      <c r="K171" s="50"/>
      <c r="L171" s="50"/>
      <c r="M171" s="50"/>
      <c r="N171" s="50"/>
      <c r="O171" s="50"/>
      <c r="P171" s="50"/>
      <c r="Q171" s="50"/>
      <c r="R171" s="50"/>
      <c r="S171" s="50"/>
    </row>
    <row r="172" spans="1:19" ht="15" customHeight="1">
      <c r="A172" s="38"/>
      <c r="B172" s="48" t="s">
        <v>2</v>
      </c>
      <c r="C172" s="49" t="s">
        <v>106</v>
      </c>
      <c r="D172" s="50"/>
      <c r="E172" s="50"/>
      <c r="F172" s="50"/>
      <c r="G172" s="50"/>
      <c r="H172" s="50"/>
      <c r="I172" s="50"/>
      <c r="J172" s="50"/>
      <c r="K172" s="50"/>
      <c r="L172" s="50"/>
      <c r="M172" s="50"/>
      <c r="N172" s="50"/>
      <c r="O172" s="50"/>
      <c r="P172" s="50"/>
      <c r="Q172" s="50"/>
      <c r="R172" s="50"/>
      <c r="S172" s="50"/>
    </row>
    <row r="173" spans="1:19" ht="15" customHeight="1">
      <c r="A173" s="97"/>
      <c r="B173" s="97"/>
      <c r="C173" s="97"/>
      <c r="D173" s="97"/>
      <c r="E173" s="97"/>
      <c r="F173" s="97"/>
      <c r="G173" s="97"/>
      <c r="H173" s="97"/>
      <c r="I173" s="97"/>
      <c r="J173" s="97"/>
      <c r="K173" s="97"/>
      <c r="L173" s="97"/>
      <c r="M173" s="97"/>
      <c r="N173" s="97"/>
      <c r="O173" s="97"/>
      <c r="P173" s="97"/>
      <c r="Q173" s="97"/>
      <c r="R173" s="97"/>
      <c r="S173" s="97"/>
    </row>
    <row r="174" spans="1:20" ht="15" customHeight="1">
      <c r="A174" s="39" t="s">
        <v>64</v>
      </c>
      <c r="B174" s="39" t="s">
        <v>3</v>
      </c>
      <c r="C174" s="40" t="s">
        <v>4</v>
      </c>
      <c r="D174" s="40" t="s">
        <v>5</v>
      </c>
      <c r="E174" s="40" t="s">
        <v>6</v>
      </c>
      <c r="F174" s="40" t="s">
        <v>7</v>
      </c>
      <c r="G174" s="40" t="s">
        <v>8</v>
      </c>
      <c r="H174" s="40" t="s">
        <v>9</v>
      </c>
      <c r="I174" s="40" t="s">
        <v>10</v>
      </c>
      <c r="J174" s="40" t="s">
        <v>11</v>
      </c>
      <c r="K174" s="40" t="s">
        <v>12</v>
      </c>
      <c r="L174" s="40" t="s">
        <v>13</v>
      </c>
      <c r="M174" s="40" t="s">
        <v>14</v>
      </c>
      <c r="N174" s="40" t="s">
        <v>15</v>
      </c>
      <c r="O174" s="40" t="s">
        <v>16</v>
      </c>
      <c r="P174" s="40" t="s">
        <v>18</v>
      </c>
      <c r="Q174" s="40" t="s">
        <v>19</v>
      </c>
      <c r="R174" s="40" t="s">
        <v>65</v>
      </c>
      <c r="S174" s="40" t="s">
        <v>264</v>
      </c>
      <c r="T174" s="40" t="s">
        <v>294</v>
      </c>
    </row>
    <row r="175" spans="1:20" ht="15" customHeight="1">
      <c r="A175" s="41" t="s">
        <v>17</v>
      </c>
      <c r="B175" s="38"/>
      <c r="C175" s="45"/>
      <c r="D175" s="45"/>
      <c r="E175" s="45"/>
      <c r="F175" s="45"/>
      <c r="G175" s="45"/>
      <c r="H175" s="45"/>
      <c r="I175" s="45"/>
      <c r="J175" s="45"/>
      <c r="K175" s="45"/>
      <c r="L175" s="45"/>
      <c r="M175" s="45"/>
      <c r="N175" s="45"/>
      <c r="O175" s="45"/>
      <c r="P175" s="45"/>
      <c r="Q175" s="45"/>
      <c r="R175" s="45"/>
      <c r="S175" s="45"/>
      <c r="T175" s="45"/>
    </row>
    <row r="176" spans="1:20" ht="15" customHeight="1">
      <c r="A176" s="44" t="s">
        <v>107</v>
      </c>
      <c r="B176" s="42"/>
      <c r="C176" s="45">
        <v>492</v>
      </c>
      <c r="D176" s="45">
        <v>535</v>
      </c>
      <c r="E176" s="45">
        <v>527</v>
      </c>
      <c r="F176" s="45">
        <v>522</v>
      </c>
      <c r="G176" s="45">
        <v>518</v>
      </c>
      <c r="H176" s="45">
        <v>601</v>
      </c>
      <c r="I176" s="45">
        <v>610</v>
      </c>
      <c r="J176" s="45">
        <v>549</v>
      </c>
      <c r="K176" s="45">
        <v>529</v>
      </c>
      <c r="L176" s="45">
        <v>828</v>
      </c>
      <c r="M176" s="45">
        <v>860</v>
      </c>
      <c r="N176" s="45">
        <v>945</v>
      </c>
      <c r="O176" s="45">
        <v>1169</v>
      </c>
      <c r="P176" s="45">
        <v>1339</v>
      </c>
      <c r="Q176" s="45">
        <v>1535</v>
      </c>
      <c r="R176" s="45">
        <v>2114</v>
      </c>
      <c r="S176" s="45">
        <v>3002</v>
      </c>
      <c r="T176" s="45">
        <v>3107</v>
      </c>
    </row>
    <row r="177" spans="1:20" ht="15" customHeight="1">
      <c r="A177" s="44" t="s">
        <v>108</v>
      </c>
      <c r="B177" s="42"/>
      <c r="C177" s="45">
        <v>0</v>
      </c>
      <c r="D177" s="45">
        <v>0</v>
      </c>
      <c r="E177" s="45">
        <v>0</v>
      </c>
      <c r="F177" s="45">
        <v>0</v>
      </c>
      <c r="G177" s="45">
        <v>0</v>
      </c>
      <c r="H177" s="45">
        <v>0</v>
      </c>
      <c r="I177" s="45">
        <v>0</v>
      </c>
      <c r="J177" s="45">
        <v>0</v>
      </c>
      <c r="K177" s="45">
        <v>2</v>
      </c>
      <c r="L177" s="45">
        <v>29</v>
      </c>
      <c r="M177" s="45">
        <v>15</v>
      </c>
      <c r="N177" s="45">
        <v>0</v>
      </c>
      <c r="O177" s="45">
        <v>0</v>
      </c>
      <c r="P177" s="45">
        <v>0</v>
      </c>
      <c r="Q177" s="45">
        <v>0</v>
      </c>
      <c r="R177" s="45">
        <v>0</v>
      </c>
      <c r="S177" s="45">
        <v>0</v>
      </c>
      <c r="T177" s="45">
        <v>0</v>
      </c>
    </row>
    <row r="178" spans="1:20" ht="15" customHeight="1">
      <c r="A178" s="44" t="s">
        <v>109</v>
      </c>
      <c r="B178" s="42"/>
      <c r="C178" s="45">
        <v>0</v>
      </c>
      <c r="D178" s="45">
        <v>0</v>
      </c>
      <c r="E178" s="45">
        <v>0</v>
      </c>
      <c r="F178" s="45">
        <v>221</v>
      </c>
      <c r="G178" s="45">
        <v>309</v>
      </c>
      <c r="H178" s="45">
        <v>405</v>
      </c>
      <c r="I178" s="45">
        <v>292</v>
      </c>
      <c r="J178" s="45">
        <v>494</v>
      </c>
      <c r="K178" s="45">
        <v>587</v>
      </c>
      <c r="L178" s="45">
        <v>683</v>
      </c>
      <c r="M178" s="45">
        <v>522</v>
      </c>
      <c r="N178" s="45">
        <v>518</v>
      </c>
      <c r="O178" s="45">
        <v>498</v>
      </c>
      <c r="P178" s="45">
        <v>497</v>
      </c>
      <c r="Q178" s="45">
        <v>721</v>
      </c>
      <c r="R178" s="45">
        <v>739</v>
      </c>
      <c r="S178" s="45">
        <v>926</v>
      </c>
      <c r="T178" s="45">
        <v>1203</v>
      </c>
    </row>
    <row r="179" spans="1:20" ht="15" customHeight="1">
      <c r="A179" s="44" t="s">
        <v>110</v>
      </c>
      <c r="B179" s="42"/>
      <c r="C179" s="45">
        <v>210</v>
      </c>
      <c r="D179" s="45">
        <v>355</v>
      </c>
      <c r="E179" s="45">
        <v>521</v>
      </c>
      <c r="F179" s="45">
        <v>728</v>
      </c>
      <c r="G179" s="45">
        <v>805</v>
      </c>
      <c r="H179" s="45">
        <v>912</v>
      </c>
      <c r="I179" s="45">
        <v>1172</v>
      </c>
      <c r="J179" s="45">
        <v>1359</v>
      </c>
      <c r="K179" s="45">
        <v>1470</v>
      </c>
      <c r="L179" s="45">
        <v>1801</v>
      </c>
      <c r="M179" s="45">
        <v>1859</v>
      </c>
      <c r="N179" s="45">
        <v>2102</v>
      </c>
      <c r="O179" s="45">
        <v>2502</v>
      </c>
      <c r="P179" s="45">
        <v>3162</v>
      </c>
      <c r="Q179" s="45">
        <v>3562</v>
      </c>
      <c r="R179" s="45">
        <v>3989</v>
      </c>
      <c r="S179" s="45">
        <v>3923</v>
      </c>
      <c r="T179" s="45">
        <v>3860</v>
      </c>
    </row>
    <row r="180" spans="1:20" ht="15" customHeight="1">
      <c r="A180" s="44" t="s">
        <v>272</v>
      </c>
      <c r="B180" s="42"/>
      <c r="C180" s="45">
        <v>3264</v>
      </c>
      <c r="D180" s="45">
        <v>3398</v>
      </c>
      <c r="E180" s="45">
        <v>3386</v>
      </c>
      <c r="F180" s="45">
        <v>3168</v>
      </c>
      <c r="G180" s="45">
        <v>3615</v>
      </c>
      <c r="H180" s="45">
        <v>3784</v>
      </c>
      <c r="I180" s="45">
        <v>4034</v>
      </c>
      <c r="J180" s="45">
        <v>3391</v>
      </c>
      <c r="K180" s="45">
        <v>4785</v>
      </c>
      <c r="L180" s="45">
        <v>5251</v>
      </c>
      <c r="M180" s="45">
        <v>6175</v>
      </c>
      <c r="N180" s="45">
        <v>5250</v>
      </c>
      <c r="O180" s="45">
        <v>7688</v>
      </c>
      <c r="P180" s="45">
        <v>10144</v>
      </c>
      <c r="Q180" s="45">
        <v>11473</v>
      </c>
      <c r="R180" s="45">
        <v>16570</v>
      </c>
      <c r="S180" s="45">
        <v>21265</v>
      </c>
      <c r="T180" s="45">
        <v>30078</v>
      </c>
    </row>
    <row r="181" spans="1:20" ht="15" customHeight="1">
      <c r="A181" s="44" t="s">
        <v>111</v>
      </c>
      <c r="B181" s="42"/>
      <c r="C181" s="45">
        <v>0</v>
      </c>
      <c r="D181" s="45">
        <v>0</v>
      </c>
      <c r="E181" s="45">
        <v>0</v>
      </c>
      <c r="F181" s="45">
        <v>0</v>
      </c>
      <c r="G181" s="45">
        <v>0</v>
      </c>
      <c r="H181" s="45">
        <v>6</v>
      </c>
      <c r="I181" s="45">
        <v>5</v>
      </c>
      <c r="J181" s="45">
        <v>8</v>
      </c>
      <c r="K181" s="45">
        <v>12</v>
      </c>
      <c r="L181" s="45">
        <v>12</v>
      </c>
      <c r="M181" s="45">
        <v>13</v>
      </c>
      <c r="N181" s="45">
        <v>11</v>
      </c>
      <c r="O181" s="45">
        <v>30</v>
      </c>
      <c r="P181" s="45">
        <v>27</v>
      </c>
      <c r="Q181" s="45">
        <v>30</v>
      </c>
      <c r="R181" s="45">
        <v>21</v>
      </c>
      <c r="S181" s="45">
        <v>40</v>
      </c>
      <c r="T181" s="45">
        <v>36</v>
      </c>
    </row>
    <row r="182" spans="1:20" ht="15" customHeight="1">
      <c r="A182" s="44" t="s">
        <v>112</v>
      </c>
      <c r="B182" s="42"/>
      <c r="C182" s="45">
        <v>0</v>
      </c>
      <c r="D182" s="45">
        <v>0</v>
      </c>
      <c r="E182" s="45">
        <v>0</v>
      </c>
      <c r="F182" s="45">
        <v>0</v>
      </c>
      <c r="G182" s="45">
        <v>0</v>
      </c>
      <c r="H182" s="45">
        <v>0</v>
      </c>
      <c r="I182" s="45">
        <v>27</v>
      </c>
      <c r="J182" s="45">
        <v>27</v>
      </c>
      <c r="K182" s="45">
        <v>85</v>
      </c>
      <c r="L182" s="45">
        <v>91</v>
      </c>
      <c r="M182" s="45">
        <v>96</v>
      </c>
      <c r="N182" s="45">
        <v>97</v>
      </c>
      <c r="O182" s="45">
        <v>82</v>
      </c>
      <c r="P182" s="45">
        <v>70</v>
      </c>
      <c r="Q182" s="45">
        <v>92</v>
      </c>
      <c r="R182" s="45">
        <v>130</v>
      </c>
      <c r="S182" s="45">
        <v>128</v>
      </c>
      <c r="T182" s="45">
        <v>132</v>
      </c>
    </row>
    <row r="183" spans="1:20" ht="15" customHeight="1">
      <c r="A183" s="44" t="s">
        <v>113</v>
      </c>
      <c r="B183" s="42"/>
      <c r="C183" s="45">
        <v>0</v>
      </c>
      <c r="D183" s="45">
        <v>0</v>
      </c>
      <c r="E183" s="45">
        <v>1</v>
      </c>
      <c r="F183" s="45">
        <v>1</v>
      </c>
      <c r="G183" s="45">
        <v>1</v>
      </c>
      <c r="H183" s="45">
        <v>1</v>
      </c>
      <c r="I183" s="45">
        <v>0</v>
      </c>
      <c r="J183" s="45">
        <v>0</v>
      </c>
      <c r="K183" s="45">
        <v>0</v>
      </c>
      <c r="L183" s="45">
        <v>1</v>
      </c>
      <c r="M183" s="45">
        <v>0</v>
      </c>
      <c r="N183" s="45">
        <v>79</v>
      </c>
      <c r="O183" s="45">
        <v>126</v>
      </c>
      <c r="P183" s="45">
        <v>105</v>
      </c>
      <c r="Q183" s="45">
        <v>123</v>
      </c>
      <c r="R183" s="45">
        <v>122</v>
      </c>
      <c r="S183" s="45">
        <v>114</v>
      </c>
      <c r="T183" s="45">
        <v>184</v>
      </c>
    </row>
    <row r="184" spans="1:20" ht="15" customHeight="1">
      <c r="A184" s="44" t="s">
        <v>114</v>
      </c>
      <c r="B184" s="42"/>
      <c r="C184" s="45">
        <v>601</v>
      </c>
      <c r="D184" s="45">
        <v>601</v>
      </c>
      <c r="E184" s="45">
        <v>639</v>
      </c>
      <c r="F184" s="45">
        <v>646</v>
      </c>
      <c r="G184" s="45">
        <v>754</v>
      </c>
      <c r="H184" s="45">
        <v>1205</v>
      </c>
      <c r="I184" s="45">
        <v>1344</v>
      </c>
      <c r="J184" s="45">
        <v>1392</v>
      </c>
      <c r="K184" s="45">
        <v>1641</v>
      </c>
      <c r="L184" s="45">
        <v>1774</v>
      </c>
      <c r="M184" s="45">
        <v>1824</v>
      </c>
      <c r="N184" s="45">
        <v>1964</v>
      </c>
      <c r="O184" s="45">
        <v>2970</v>
      </c>
      <c r="P184" s="45">
        <v>4265</v>
      </c>
      <c r="Q184" s="45">
        <v>4133</v>
      </c>
      <c r="R184" s="45">
        <v>3114</v>
      </c>
      <c r="S184" s="45">
        <v>3050</v>
      </c>
      <c r="T184" s="45">
        <v>3635</v>
      </c>
    </row>
    <row r="185" spans="1:20" ht="15" customHeight="1">
      <c r="A185" s="44" t="s">
        <v>115</v>
      </c>
      <c r="B185" s="42"/>
      <c r="C185" s="45">
        <v>1643</v>
      </c>
      <c r="D185" s="45">
        <v>1599</v>
      </c>
      <c r="E185" s="45">
        <v>1674</v>
      </c>
      <c r="F185" s="45">
        <v>1688</v>
      </c>
      <c r="G185" s="45">
        <v>1955</v>
      </c>
      <c r="H185" s="45">
        <v>2096</v>
      </c>
      <c r="I185" s="45">
        <v>2075</v>
      </c>
      <c r="J185" s="45">
        <v>2446</v>
      </c>
      <c r="K185" s="45">
        <v>2452</v>
      </c>
      <c r="L185" s="45">
        <v>2874</v>
      </c>
      <c r="M185" s="45">
        <v>3561</v>
      </c>
      <c r="N185" s="45">
        <v>3916</v>
      </c>
      <c r="O185" s="45">
        <v>4580</v>
      </c>
      <c r="P185" s="45">
        <v>4874</v>
      </c>
      <c r="Q185" s="45">
        <v>5029</v>
      </c>
      <c r="R185" s="45">
        <v>4973</v>
      </c>
      <c r="S185" s="45">
        <v>4929</v>
      </c>
      <c r="T185" s="45">
        <v>5514</v>
      </c>
    </row>
    <row r="186" spans="1:20" ht="15" customHeight="1">
      <c r="A186" s="44" t="s">
        <v>116</v>
      </c>
      <c r="B186" s="42"/>
      <c r="C186" s="45">
        <v>166</v>
      </c>
      <c r="D186" s="45">
        <v>262</v>
      </c>
      <c r="E186" s="45">
        <v>254</v>
      </c>
      <c r="F186" s="45">
        <v>279</v>
      </c>
      <c r="G186" s="45">
        <v>285</v>
      </c>
      <c r="H186" s="45">
        <v>387</v>
      </c>
      <c r="I186" s="45">
        <v>604</v>
      </c>
      <c r="J186" s="45">
        <v>820</v>
      </c>
      <c r="K186" s="45">
        <v>1228</v>
      </c>
      <c r="L186" s="45">
        <v>1824</v>
      </c>
      <c r="M186" s="45">
        <v>1591</v>
      </c>
      <c r="N186" s="45">
        <v>2586</v>
      </c>
      <c r="O186" s="45">
        <v>2371</v>
      </c>
      <c r="P186" s="45">
        <v>3456</v>
      </c>
      <c r="Q186" s="45">
        <v>5359</v>
      </c>
      <c r="R186" s="45">
        <v>5985</v>
      </c>
      <c r="S186" s="45">
        <v>6565</v>
      </c>
      <c r="T186" s="45">
        <v>6770</v>
      </c>
    </row>
    <row r="187" spans="1:20" ht="15" customHeight="1">
      <c r="A187" s="44" t="s">
        <v>117</v>
      </c>
      <c r="B187" s="42"/>
      <c r="C187" s="45">
        <v>0</v>
      </c>
      <c r="D187" s="45">
        <v>0</v>
      </c>
      <c r="E187" s="45">
        <v>0</v>
      </c>
      <c r="F187" s="45">
        <v>0</v>
      </c>
      <c r="G187" s="45">
        <v>0</v>
      </c>
      <c r="H187" s="45">
        <v>0</v>
      </c>
      <c r="I187" s="45">
        <v>0</v>
      </c>
      <c r="J187" s="45">
        <v>0</v>
      </c>
      <c r="K187" s="45">
        <v>0</v>
      </c>
      <c r="L187" s="45">
        <v>0</v>
      </c>
      <c r="M187" s="45">
        <v>0</v>
      </c>
      <c r="N187" s="45">
        <v>0</v>
      </c>
      <c r="O187" s="45">
        <v>0</v>
      </c>
      <c r="P187" s="45">
        <v>0</v>
      </c>
      <c r="Q187" s="45">
        <v>0</v>
      </c>
      <c r="R187" s="45">
        <v>0</v>
      </c>
      <c r="S187" s="45">
        <v>0</v>
      </c>
      <c r="T187" s="45">
        <v>0</v>
      </c>
    </row>
    <row r="188" spans="1:20" ht="15" customHeight="1">
      <c r="A188" s="44" t="s">
        <v>118</v>
      </c>
      <c r="B188" s="42"/>
      <c r="C188" s="45">
        <v>0</v>
      </c>
      <c r="D188" s="45">
        <v>0</v>
      </c>
      <c r="E188" s="45">
        <v>0</v>
      </c>
      <c r="F188" s="45">
        <v>0</v>
      </c>
      <c r="G188" s="45">
        <v>0</v>
      </c>
      <c r="H188" s="45">
        <v>0</v>
      </c>
      <c r="I188" s="45">
        <v>0</v>
      </c>
      <c r="J188" s="45">
        <v>0</v>
      </c>
      <c r="K188" s="45">
        <v>0</v>
      </c>
      <c r="L188" s="45">
        <v>0</v>
      </c>
      <c r="M188" s="45">
        <v>0</v>
      </c>
      <c r="N188" s="45">
        <v>3</v>
      </c>
      <c r="O188" s="45">
        <v>10</v>
      </c>
      <c r="P188" s="45">
        <v>24</v>
      </c>
      <c r="Q188" s="45">
        <v>38</v>
      </c>
      <c r="R188" s="45">
        <v>42</v>
      </c>
      <c r="S188" s="45">
        <v>42</v>
      </c>
      <c r="T188" s="45">
        <v>43</v>
      </c>
    </row>
    <row r="189" spans="1:20" ht="15" customHeight="1">
      <c r="A189" s="44" t="s">
        <v>119</v>
      </c>
      <c r="B189" s="42"/>
      <c r="C189" s="45">
        <v>0</v>
      </c>
      <c r="D189" s="45">
        <v>0</v>
      </c>
      <c r="E189" s="45">
        <v>0</v>
      </c>
      <c r="F189" s="45">
        <v>0</v>
      </c>
      <c r="G189" s="45">
        <v>0</v>
      </c>
      <c r="H189" s="45">
        <v>0</v>
      </c>
      <c r="I189" s="45">
        <v>0</v>
      </c>
      <c r="J189" s="45">
        <v>0</v>
      </c>
      <c r="K189" s="45">
        <v>0</v>
      </c>
      <c r="L189" s="45">
        <v>0</v>
      </c>
      <c r="M189" s="45">
        <v>0</v>
      </c>
      <c r="N189" s="45">
        <v>2</v>
      </c>
      <c r="O189" s="45">
        <v>4</v>
      </c>
      <c r="P189" s="45">
        <v>7</v>
      </c>
      <c r="Q189" s="45">
        <v>6</v>
      </c>
      <c r="R189" s="45">
        <v>7</v>
      </c>
      <c r="S189" s="45">
        <v>25</v>
      </c>
      <c r="T189" s="45">
        <v>54</v>
      </c>
    </row>
    <row r="190" spans="1:20" ht="15" customHeight="1">
      <c r="A190" s="44" t="s">
        <v>273</v>
      </c>
      <c r="B190" s="42"/>
      <c r="C190" s="45">
        <v>45</v>
      </c>
      <c r="D190" s="45">
        <v>50</v>
      </c>
      <c r="E190" s="45">
        <v>42</v>
      </c>
      <c r="F190" s="45">
        <v>50</v>
      </c>
      <c r="G190" s="45">
        <v>50</v>
      </c>
      <c r="H190" s="45">
        <v>53</v>
      </c>
      <c r="I190" s="45">
        <v>43</v>
      </c>
      <c r="J190" s="45">
        <v>46</v>
      </c>
      <c r="K190" s="45">
        <v>45</v>
      </c>
      <c r="L190" s="45">
        <v>50</v>
      </c>
      <c r="M190" s="45">
        <v>52</v>
      </c>
      <c r="N190" s="45">
        <v>60</v>
      </c>
      <c r="O190" s="45">
        <v>63</v>
      </c>
      <c r="P190" s="45">
        <v>65</v>
      </c>
      <c r="Q190" s="45">
        <v>85</v>
      </c>
      <c r="R190" s="45">
        <v>75</v>
      </c>
      <c r="S190" s="45">
        <v>90</v>
      </c>
      <c r="T190" s="45">
        <v>103</v>
      </c>
    </row>
    <row r="191" spans="1:20" ht="15" customHeight="1">
      <c r="A191" s="44" t="s">
        <v>120</v>
      </c>
      <c r="B191" s="42"/>
      <c r="C191" s="45">
        <v>34</v>
      </c>
      <c r="D191" s="45">
        <v>48</v>
      </c>
      <c r="E191" s="45">
        <v>91</v>
      </c>
      <c r="F191" s="45">
        <v>77</v>
      </c>
      <c r="G191" s="45">
        <v>90</v>
      </c>
      <c r="H191" s="45">
        <v>95</v>
      </c>
      <c r="I191" s="45">
        <v>83</v>
      </c>
      <c r="J191" s="45">
        <v>85</v>
      </c>
      <c r="K191" s="45">
        <v>105</v>
      </c>
      <c r="L191" s="45">
        <v>244</v>
      </c>
      <c r="M191" s="45">
        <v>110</v>
      </c>
      <c r="N191" s="45">
        <v>123</v>
      </c>
      <c r="O191" s="45">
        <v>73</v>
      </c>
      <c r="P191" s="45">
        <v>194</v>
      </c>
      <c r="Q191" s="45">
        <v>751</v>
      </c>
      <c r="R191" s="45">
        <v>1716</v>
      </c>
      <c r="S191" s="45">
        <v>1358</v>
      </c>
      <c r="T191" s="45">
        <v>1703</v>
      </c>
    </row>
    <row r="192" spans="1:20" ht="15" customHeight="1">
      <c r="A192" s="44" t="s">
        <v>121</v>
      </c>
      <c r="B192" s="42"/>
      <c r="C192" s="45">
        <v>0</v>
      </c>
      <c r="D192" s="45">
        <v>0</v>
      </c>
      <c r="E192" s="45">
        <v>0</v>
      </c>
      <c r="F192" s="45">
        <v>0</v>
      </c>
      <c r="G192" s="45">
        <v>0</v>
      </c>
      <c r="H192" s="45">
        <v>0</v>
      </c>
      <c r="I192" s="45">
        <v>0</v>
      </c>
      <c r="J192" s="45">
        <v>0</v>
      </c>
      <c r="K192" s="45">
        <v>0</v>
      </c>
      <c r="L192" s="45">
        <v>0</v>
      </c>
      <c r="M192" s="45">
        <v>0</v>
      </c>
      <c r="N192" s="45">
        <v>0</v>
      </c>
      <c r="O192" s="45">
        <v>0</v>
      </c>
      <c r="P192" s="45">
        <v>0</v>
      </c>
      <c r="Q192" s="45">
        <v>0</v>
      </c>
      <c r="R192" s="45">
        <v>0</v>
      </c>
      <c r="S192" s="45">
        <v>0</v>
      </c>
      <c r="T192" s="45">
        <v>0</v>
      </c>
    </row>
    <row r="193" spans="1:20" ht="15" customHeight="1">
      <c r="A193" s="44" t="s">
        <v>122</v>
      </c>
      <c r="B193" s="42"/>
      <c r="C193" s="45">
        <v>1015</v>
      </c>
      <c r="D193" s="45">
        <v>1138</v>
      </c>
      <c r="E193" s="45">
        <v>1104</v>
      </c>
      <c r="F193" s="45">
        <v>1301</v>
      </c>
      <c r="G193" s="45">
        <v>1368</v>
      </c>
      <c r="H193" s="45">
        <v>1549</v>
      </c>
      <c r="I193" s="45">
        <v>2147</v>
      </c>
      <c r="J193" s="45">
        <v>2909</v>
      </c>
      <c r="K193" s="45">
        <v>3132</v>
      </c>
      <c r="L193" s="45">
        <v>2821</v>
      </c>
      <c r="M193" s="45">
        <v>3251</v>
      </c>
      <c r="N193" s="45">
        <v>3458</v>
      </c>
      <c r="O193" s="45">
        <v>3002</v>
      </c>
      <c r="P193" s="45">
        <v>3898</v>
      </c>
      <c r="Q193" s="45">
        <v>4676</v>
      </c>
      <c r="R193" s="45">
        <v>6729</v>
      </c>
      <c r="S193" s="45">
        <v>6638</v>
      </c>
      <c r="T193" s="45">
        <v>5565</v>
      </c>
    </row>
    <row r="194" spans="1:20" ht="15" customHeight="1">
      <c r="A194" s="44" t="s">
        <v>123</v>
      </c>
      <c r="B194" s="42"/>
      <c r="C194" s="45">
        <v>1066</v>
      </c>
      <c r="D194" s="45">
        <v>1093</v>
      </c>
      <c r="E194" s="45">
        <v>1102</v>
      </c>
      <c r="F194" s="45">
        <v>1037</v>
      </c>
      <c r="G194" s="45">
        <v>1097</v>
      </c>
      <c r="H194" s="45">
        <v>1155</v>
      </c>
      <c r="I194" s="45">
        <v>1464</v>
      </c>
      <c r="J194" s="45">
        <v>1767</v>
      </c>
      <c r="K194" s="45">
        <v>1716</v>
      </c>
      <c r="L194" s="45">
        <v>1570</v>
      </c>
      <c r="M194" s="45">
        <v>1660</v>
      </c>
      <c r="N194" s="45">
        <v>1686</v>
      </c>
      <c r="O194" s="45">
        <v>1567</v>
      </c>
      <c r="P194" s="45">
        <v>1651</v>
      </c>
      <c r="Q194" s="45">
        <v>2088</v>
      </c>
      <c r="R194" s="45">
        <v>2034</v>
      </c>
      <c r="S194" s="45">
        <v>3185</v>
      </c>
      <c r="T194" s="45">
        <v>3837</v>
      </c>
    </row>
    <row r="195" spans="1:20" ht="15" customHeight="1">
      <c r="A195" s="44" t="s">
        <v>124</v>
      </c>
      <c r="B195" s="42"/>
      <c r="C195" s="45">
        <v>257</v>
      </c>
      <c r="D195" s="45">
        <v>437</v>
      </c>
      <c r="E195" s="45">
        <v>421</v>
      </c>
      <c r="F195" s="45">
        <v>365</v>
      </c>
      <c r="G195" s="45">
        <v>354</v>
      </c>
      <c r="H195" s="45">
        <v>348</v>
      </c>
      <c r="I195" s="45">
        <v>402</v>
      </c>
      <c r="J195" s="45">
        <v>598</v>
      </c>
      <c r="K195" s="45">
        <v>592</v>
      </c>
      <c r="L195" s="45">
        <v>503</v>
      </c>
      <c r="M195" s="45">
        <v>221</v>
      </c>
      <c r="N195" s="45">
        <v>444</v>
      </c>
      <c r="O195" s="45">
        <v>427</v>
      </c>
      <c r="P195" s="45">
        <v>454</v>
      </c>
      <c r="Q195" s="45">
        <v>850</v>
      </c>
      <c r="R195" s="45">
        <v>1830</v>
      </c>
      <c r="S195" s="45">
        <v>2011</v>
      </c>
      <c r="T195" s="45">
        <v>2556</v>
      </c>
    </row>
    <row r="196" spans="1:20" ht="15" customHeight="1">
      <c r="A196" s="44" t="s">
        <v>125</v>
      </c>
      <c r="B196" s="42"/>
      <c r="C196" s="45">
        <v>689</v>
      </c>
      <c r="D196" s="45">
        <v>808</v>
      </c>
      <c r="E196" s="45">
        <v>882</v>
      </c>
      <c r="F196" s="45">
        <v>901</v>
      </c>
      <c r="G196" s="45">
        <v>934</v>
      </c>
      <c r="H196" s="45">
        <v>988</v>
      </c>
      <c r="I196" s="45">
        <v>959</v>
      </c>
      <c r="J196" s="45">
        <v>1036</v>
      </c>
      <c r="K196" s="45">
        <v>1022</v>
      </c>
      <c r="L196" s="45">
        <v>1238</v>
      </c>
      <c r="M196" s="45">
        <v>1553</v>
      </c>
      <c r="N196" s="45">
        <v>1600</v>
      </c>
      <c r="O196" s="45">
        <v>1734</v>
      </c>
      <c r="P196" s="45">
        <v>1777</v>
      </c>
      <c r="Q196" s="45">
        <v>1804</v>
      </c>
      <c r="R196" s="45">
        <v>1977</v>
      </c>
      <c r="S196" s="45">
        <v>1998</v>
      </c>
      <c r="T196" s="45">
        <v>2147</v>
      </c>
    </row>
    <row r="197" spans="1:20" ht="15" customHeight="1">
      <c r="A197" s="44" t="s">
        <v>126</v>
      </c>
      <c r="B197" s="42"/>
      <c r="C197" s="45">
        <v>0</v>
      </c>
      <c r="D197" s="45">
        <v>0</v>
      </c>
      <c r="E197" s="45">
        <v>85</v>
      </c>
      <c r="F197" s="45">
        <v>69</v>
      </c>
      <c r="G197" s="45">
        <v>0</v>
      </c>
      <c r="H197" s="45">
        <v>3</v>
      </c>
      <c r="I197" s="45">
        <v>0</v>
      </c>
      <c r="J197" s="45">
        <v>11</v>
      </c>
      <c r="K197" s="45">
        <v>11</v>
      </c>
      <c r="L197" s="45">
        <v>0</v>
      </c>
      <c r="M197" s="45">
        <v>0</v>
      </c>
      <c r="N197" s="45">
        <v>0</v>
      </c>
      <c r="O197" s="45">
        <v>3</v>
      </c>
      <c r="P197" s="45">
        <v>3</v>
      </c>
      <c r="Q197" s="45">
        <v>4</v>
      </c>
      <c r="R197" s="45">
        <v>6</v>
      </c>
      <c r="S197" s="45">
        <v>4</v>
      </c>
      <c r="T197" s="45">
        <v>36</v>
      </c>
    </row>
    <row r="198" spans="1:20" ht="15" customHeight="1">
      <c r="A198" s="44" t="s">
        <v>127</v>
      </c>
      <c r="B198" s="42"/>
      <c r="C198" s="45">
        <v>0</v>
      </c>
      <c r="D198" s="45">
        <v>0</v>
      </c>
      <c r="E198" s="45">
        <v>0</v>
      </c>
      <c r="F198" s="45">
        <v>0</v>
      </c>
      <c r="G198" s="45">
        <v>0</v>
      </c>
      <c r="H198" s="45">
        <v>0</v>
      </c>
      <c r="I198" s="45">
        <v>0</v>
      </c>
      <c r="J198" s="45">
        <v>0</v>
      </c>
      <c r="K198" s="45">
        <v>0</v>
      </c>
      <c r="L198" s="45">
        <v>31</v>
      </c>
      <c r="M198" s="45">
        <v>70</v>
      </c>
      <c r="N198" s="45">
        <v>72</v>
      </c>
      <c r="O198" s="45">
        <v>102</v>
      </c>
      <c r="P198" s="45">
        <v>122</v>
      </c>
      <c r="Q198" s="45">
        <v>121</v>
      </c>
      <c r="R198" s="45">
        <v>114</v>
      </c>
      <c r="S198" s="45">
        <v>110</v>
      </c>
      <c r="T198" s="45">
        <v>111</v>
      </c>
    </row>
    <row r="199" spans="1:20" ht="15" customHeight="1">
      <c r="A199" s="44" t="s">
        <v>128</v>
      </c>
      <c r="B199" s="42"/>
      <c r="C199" s="45">
        <v>0</v>
      </c>
      <c r="D199" s="45">
        <v>0</v>
      </c>
      <c r="E199" s="45">
        <v>0</v>
      </c>
      <c r="F199" s="45">
        <v>0</v>
      </c>
      <c r="G199" s="45">
        <v>0</v>
      </c>
      <c r="H199" s="45">
        <v>0</v>
      </c>
      <c r="I199" s="45">
        <v>0</v>
      </c>
      <c r="J199" s="45">
        <v>0</v>
      </c>
      <c r="K199" s="45">
        <v>0</v>
      </c>
      <c r="L199" s="45">
        <v>0</v>
      </c>
      <c r="M199" s="45">
        <v>0</v>
      </c>
      <c r="N199" s="45">
        <v>154</v>
      </c>
      <c r="O199" s="45">
        <v>152</v>
      </c>
      <c r="P199" s="45">
        <v>112</v>
      </c>
      <c r="Q199" s="45">
        <v>35</v>
      </c>
      <c r="R199" s="45">
        <v>56</v>
      </c>
      <c r="S199" s="45">
        <v>422</v>
      </c>
      <c r="T199" s="45">
        <v>497</v>
      </c>
    </row>
    <row r="200" spans="1:20" ht="15" customHeight="1">
      <c r="A200" s="44" t="s">
        <v>129</v>
      </c>
      <c r="B200" s="42"/>
      <c r="C200" s="45">
        <v>5029</v>
      </c>
      <c r="D200" s="45">
        <v>5082</v>
      </c>
      <c r="E200" s="45">
        <v>4586</v>
      </c>
      <c r="F200" s="45">
        <v>5541</v>
      </c>
      <c r="G200" s="45">
        <v>6124</v>
      </c>
      <c r="H200" s="45">
        <v>6637</v>
      </c>
      <c r="I200" s="45">
        <v>6723</v>
      </c>
      <c r="J200" s="45">
        <v>7143</v>
      </c>
      <c r="K200" s="45">
        <v>6696</v>
      </c>
      <c r="L200" s="45">
        <v>8363</v>
      </c>
      <c r="M200" s="45">
        <v>8557</v>
      </c>
      <c r="N200" s="45">
        <v>8411</v>
      </c>
      <c r="O200" s="45">
        <v>9740</v>
      </c>
      <c r="P200" s="45">
        <v>9700</v>
      </c>
      <c r="Q200" s="45">
        <v>10509</v>
      </c>
      <c r="R200" s="45">
        <v>9607</v>
      </c>
      <c r="S200" s="45">
        <v>10860</v>
      </c>
      <c r="T200" s="45">
        <v>10060</v>
      </c>
    </row>
    <row r="201" spans="1:20" ht="15" customHeight="1">
      <c r="A201" s="44" t="s">
        <v>130</v>
      </c>
      <c r="B201" s="42"/>
      <c r="C201" s="45">
        <v>2123</v>
      </c>
      <c r="D201" s="45">
        <v>2090</v>
      </c>
      <c r="E201" s="45">
        <v>2092</v>
      </c>
      <c r="F201" s="45">
        <v>2236</v>
      </c>
      <c r="G201" s="45">
        <v>2225</v>
      </c>
      <c r="H201" s="45">
        <v>2450</v>
      </c>
      <c r="I201" s="45">
        <v>2191</v>
      </c>
      <c r="J201" s="45">
        <v>2835</v>
      </c>
      <c r="K201" s="45">
        <v>2760</v>
      </c>
      <c r="L201" s="45">
        <v>2646</v>
      </c>
      <c r="M201" s="45">
        <v>4206</v>
      </c>
      <c r="N201" s="45">
        <v>3881</v>
      </c>
      <c r="O201" s="45">
        <v>4327</v>
      </c>
      <c r="P201" s="45">
        <v>5007</v>
      </c>
      <c r="Q201" s="45">
        <v>7943</v>
      </c>
      <c r="R201" s="45">
        <v>8301</v>
      </c>
      <c r="S201" s="45">
        <v>9211</v>
      </c>
      <c r="T201" s="45">
        <v>10578</v>
      </c>
    </row>
    <row r="202" spans="1:20" ht="15" customHeight="1">
      <c r="A202" s="44" t="s">
        <v>131</v>
      </c>
      <c r="B202" s="42"/>
      <c r="C202" s="45">
        <v>678</v>
      </c>
      <c r="D202" s="45">
        <v>775</v>
      </c>
      <c r="E202" s="45">
        <v>986</v>
      </c>
      <c r="F202" s="45">
        <v>1224</v>
      </c>
      <c r="G202" s="45">
        <v>1590</v>
      </c>
      <c r="H202" s="45">
        <v>1674</v>
      </c>
      <c r="I202" s="45">
        <v>1881</v>
      </c>
      <c r="J202" s="45">
        <v>2250</v>
      </c>
      <c r="K202" s="45">
        <v>2917</v>
      </c>
      <c r="L202" s="45">
        <v>3979</v>
      </c>
      <c r="M202" s="45">
        <v>4349</v>
      </c>
      <c r="N202" s="45">
        <v>4984</v>
      </c>
      <c r="O202" s="45">
        <v>5285</v>
      </c>
      <c r="P202" s="45">
        <v>6692</v>
      </c>
      <c r="Q202" s="45">
        <v>7878</v>
      </c>
      <c r="R202" s="45">
        <v>9646</v>
      </c>
      <c r="S202" s="45">
        <v>9946</v>
      </c>
      <c r="T202" s="45">
        <v>9999</v>
      </c>
    </row>
    <row r="203" spans="1:20" ht="15" customHeight="1">
      <c r="A203" s="44" t="s">
        <v>132</v>
      </c>
      <c r="B203" s="42"/>
      <c r="C203" s="45">
        <v>0</v>
      </c>
      <c r="D203" s="45">
        <v>38</v>
      </c>
      <c r="E203" s="45">
        <v>47</v>
      </c>
      <c r="F203" s="45">
        <v>56</v>
      </c>
      <c r="G203" s="45">
        <v>51</v>
      </c>
      <c r="H203" s="45">
        <v>222</v>
      </c>
      <c r="I203" s="45">
        <v>176</v>
      </c>
      <c r="J203" s="45">
        <v>294</v>
      </c>
      <c r="K203" s="45">
        <v>249</v>
      </c>
      <c r="L203" s="45">
        <v>149</v>
      </c>
      <c r="M203" s="45">
        <v>166</v>
      </c>
      <c r="N203" s="45">
        <v>133</v>
      </c>
      <c r="O203" s="45">
        <v>130</v>
      </c>
      <c r="P203" s="45">
        <v>80</v>
      </c>
      <c r="Q203" s="45">
        <v>76</v>
      </c>
      <c r="R203" s="45">
        <v>34</v>
      </c>
      <c r="S203" s="45">
        <v>58</v>
      </c>
      <c r="T203" s="45">
        <v>95</v>
      </c>
    </row>
    <row r="204" spans="1:20" ht="15" customHeight="1">
      <c r="A204" s="44" t="s">
        <v>133</v>
      </c>
      <c r="B204" s="42"/>
      <c r="C204" s="45">
        <v>0</v>
      </c>
      <c r="D204" s="45">
        <v>0</v>
      </c>
      <c r="E204" s="45">
        <v>0</v>
      </c>
      <c r="F204" s="45">
        <v>0</v>
      </c>
      <c r="G204" s="45">
        <v>0</v>
      </c>
      <c r="H204" s="45">
        <v>0</v>
      </c>
      <c r="I204" s="45">
        <v>0</v>
      </c>
      <c r="J204" s="45">
        <v>0</v>
      </c>
      <c r="K204" s="45">
        <v>0</v>
      </c>
      <c r="L204" s="45">
        <v>0</v>
      </c>
      <c r="M204" s="45">
        <v>0</v>
      </c>
      <c r="N204" s="45">
        <v>0</v>
      </c>
      <c r="O204" s="45">
        <v>0</v>
      </c>
      <c r="P204" s="45">
        <v>0</v>
      </c>
      <c r="Q204" s="45">
        <v>2</v>
      </c>
      <c r="R204" s="45">
        <v>4</v>
      </c>
      <c r="S204" s="45">
        <v>2</v>
      </c>
      <c r="T204" s="45">
        <v>2</v>
      </c>
    </row>
    <row r="205" spans="1:20" ht="15" customHeight="1">
      <c r="A205" s="44" t="s">
        <v>134</v>
      </c>
      <c r="B205" s="42"/>
      <c r="C205" s="45">
        <v>0</v>
      </c>
      <c r="D205" s="45">
        <v>0</v>
      </c>
      <c r="E205" s="45">
        <v>0</v>
      </c>
      <c r="F205" s="45">
        <v>0</v>
      </c>
      <c r="G205" s="45">
        <v>0</v>
      </c>
      <c r="H205" s="45">
        <v>313</v>
      </c>
      <c r="I205" s="45">
        <v>331</v>
      </c>
      <c r="J205" s="45">
        <v>266</v>
      </c>
      <c r="K205" s="45">
        <v>296</v>
      </c>
      <c r="L205" s="45">
        <v>112</v>
      </c>
      <c r="M205" s="45">
        <v>173</v>
      </c>
      <c r="N205" s="45">
        <v>190</v>
      </c>
      <c r="O205" s="45">
        <v>282</v>
      </c>
      <c r="P205" s="45">
        <v>398</v>
      </c>
      <c r="Q205" s="45">
        <v>421</v>
      </c>
      <c r="R205" s="45">
        <v>379</v>
      </c>
      <c r="S205" s="45">
        <v>446</v>
      </c>
      <c r="T205" s="45">
        <v>432</v>
      </c>
    </row>
    <row r="206" spans="1:20" ht="15" customHeight="1">
      <c r="A206" s="44" t="s">
        <v>274</v>
      </c>
      <c r="B206" s="42"/>
      <c r="C206" s="45">
        <v>756</v>
      </c>
      <c r="D206" s="45">
        <v>743</v>
      </c>
      <c r="E206" s="45">
        <v>821</v>
      </c>
      <c r="F206" s="45">
        <v>866</v>
      </c>
      <c r="G206" s="45">
        <v>952</v>
      </c>
      <c r="H206" s="45">
        <v>985</v>
      </c>
      <c r="I206" s="45">
        <v>1062</v>
      </c>
      <c r="J206" s="45">
        <v>1162</v>
      </c>
      <c r="K206" s="45">
        <v>1202</v>
      </c>
      <c r="L206" s="45">
        <v>1318</v>
      </c>
      <c r="M206" s="45">
        <v>1477</v>
      </c>
      <c r="N206" s="45">
        <v>1557</v>
      </c>
      <c r="O206" s="45">
        <v>1622</v>
      </c>
      <c r="P206" s="45">
        <v>1668</v>
      </c>
      <c r="Q206" s="45">
        <v>1747</v>
      </c>
      <c r="R206" s="45">
        <v>1820</v>
      </c>
      <c r="S206" s="45">
        <v>2046</v>
      </c>
      <c r="T206" s="45">
        <v>2079</v>
      </c>
    </row>
    <row r="207" spans="1:26" ht="12.75">
      <c r="A207" s="46" t="s">
        <v>25</v>
      </c>
      <c r="B207" s="1"/>
      <c r="C207" s="45">
        <f aca="true" t="shared" si="8" ref="C207:T207">SUM(C176:C206)</f>
        <v>18068</v>
      </c>
      <c r="D207" s="45">
        <f t="shared" si="8"/>
        <v>19052</v>
      </c>
      <c r="E207" s="45">
        <f t="shared" si="8"/>
        <v>19261</v>
      </c>
      <c r="F207" s="45">
        <f t="shared" si="8"/>
        <v>20976</v>
      </c>
      <c r="G207" s="45">
        <f t="shared" si="8"/>
        <v>23077</v>
      </c>
      <c r="H207" s="45">
        <f t="shared" si="8"/>
        <v>25869</v>
      </c>
      <c r="I207" s="45">
        <f t="shared" si="8"/>
        <v>27625</v>
      </c>
      <c r="J207" s="45">
        <f t="shared" si="8"/>
        <v>30888</v>
      </c>
      <c r="K207" s="45">
        <f t="shared" si="8"/>
        <v>33534</v>
      </c>
      <c r="L207" s="45">
        <f t="shared" si="8"/>
        <v>38192</v>
      </c>
      <c r="M207" s="45">
        <f t="shared" si="8"/>
        <v>42361</v>
      </c>
      <c r="N207" s="45">
        <f t="shared" si="8"/>
        <v>44226</v>
      </c>
      <c r="O207" s="45">
        <f t="shared" si="8"/>
        <v>50539</v>
      </c>
      <c r="P207" s="45">
        <f t="shared" si="8"/>
        <v>59791</v>
      </c>
      <c r="Q207" s="45">
        <f t="shared" si="8"/>
        <v>71091</v>
      </c>
      <c r="R207" s="45">
        <f t="shared" si="8"/>
        <v>82134</v>
      </c>
      <c r="S207" s="45">
        <f t="shared" si="8"/>
        <v>92394</v>
      </c>
      <c r="T207" s="45">
        <f t="shared" si="8"/>
        <v>104416</v>
      </c>
      <c r="U207" s="46"/>
      <c r="W207" s="47"/>
      <c r="Z207" s="20"/>
    </row>
    <row r="208" spans="1:26" ht="12.75">
      <c r="A208" s="46" t="s">
        <v>62</v>
      </c>
      <c r="B208" s="1"/>
      <c r="C208" s="45">
        <f aca="true" t="shared" si="9" ref="C208:S208">SUM(C176:C202)</f>
        <v>17312</v>
      </c>
      <c r="D208" s="45">
        <f t="shared" si="9"/>
        <v>18271</v>
      </c>
      <c r="E208" s="45">
        <f t="shared" si="9"/>
        <v>18393</v>
      </c>
      <c r="F208" s="45">
        <f t="shared" si="9"/>
        <v>20054</v>
      </c>
      <c r="G208" s="45">
        <f t="shared" si="9"/>
        <v>22074</v>
      </c>
      <c r="H208" s="45">
        <f t="shared" si="9"/>
        <v>24349</v>
      </c>
      <c r="I208" s="45">
        <f t="shared" si="9"/>
        <v>26056</v>
      </c>
      <c r="J208" s="45">
        <f t="shared" si="9"/>
        <v>29166</v>
      </c>
      <c r="K208" s="45">
        <f t="shared" si="9"/>
        <v>31787</v>
      </c>
      <c r="L208" s="45">
        <f t="shared" si="9"/>
        <v>36613</v>
      </c>
      <c r="M208" s="45">
        <f t="shared" si="9"/>
        <v>40545</v>
      </c>
      <c r="N208" s="45">
        <f t="shared" si="9"/>
        <v>42346</v>
      </c>
      <c r="O208" s="45">
        <f t="shared" si="9"/>
        <v>48505</v>
      </c>
      <c r="P208" s="45">
        <f t="shared" si="9"/>
        <v>57645</v>
      </c>
      <c r="Q208" s="45">
        <f t="shared" si="9"/>
        <v>68845</v>
      </c>
      <c r="R208" s="45">
        <f t="shared" si="9"/>
        <v>79897</v>
      </c>
      <c r="S208" s="45">
        <f t="shared" si="9"/>
        <v>89842</v>
      </c>
      <c r="T208" s="45">
        <f>SUM(T176:T202)</f>
        <v>101808</v>
      </c>
      <c r="U208" s="46"/>
      <c r="W208" s="47"/>
      <c r="Z208" s="20"/>
    </row>
    <row r="209" spans="1:19" ht="15" customHeight="1">
      <c r="A209" s="50"/>
      <c r="B209" s="50"/>
      <c r="C209" s="50"/>
      <c r="D209" s="50"/>
      <c r="E209" s="50"/>
      <c r="F209" s="50"/>
      <c r="G209" s="50"/>
      <c r="H209" s="50"/>
      <c r="I209" s="50"/>
      <c r="J209" s="50"/>
      <c r="K209" s="50"/>
      <c r="L209" s="50"/>
      <c r="M209" s="50"/>
      <c r="N209" s="50"/>
      <c r="O209" s="50"/>
      <c r="P209" s="50"/>
      <c r="Q209" s="50"/>
      <c r="R209" s="50"/>
      <c r="S209" s="50"/>
    </row>
    <row r="210" spans="1:19" ht="15" customHeight="1">
      <c r="A210" s="97"/>
      <c r="B210" s="97"/>
      <c r="C210" s="97"/>
      <c r="D210" s="97"/>
      <c r="E210" s="97"/>
      <c r="F210" s="97"/>
      <c r="G210" s="97"/>
      <c r="H210" s="97"/>
      <c r="I210" s="97"/>
      <c r="J210" s="97"/>
      <c r="K210" s="97"/>
      <c r="L210" s="97"/>
      <c r="M210" s="97"/>
      <c r="N210" s="97"/>
      <c r="O210" s="97"/>
      <c r="P210" s="97"/>
      <c r="Q210" s="97"/>
      <c r="R210" s="97"/>
      <c r="S210" s="97"/>
    </row>
    <row r="211" spans="1:19" ht="15" customHeight="1">
      <c r="A211" s="38"/>
      <c r="B211" s="48" t="s">
        <v>1</v>
      </c>
      <c r="C211" s="49" t="s">
        <v>139</v>
      </c>
      <c r="D211" s="50"/>
      <c r="E211" s="50"/>
      <c r="F211" s="50"/>
      <c r="G211" s="50"/>
      <c r="H211" s="50"/>
      <c r="I211" s="50"/>
      <c r="J211" s="50"/>
      <c r="K211" s="50"/>
      <c r="L211" s="50"/>
      <c r="M211" s="50"/>
      <c r="N211" s="50"/>
      <c r="O211" s="50"/>
      <c r="P211" s="50"/>
      <c r="Q211" s="50"/>
      <c r="R211" s="50"/>
      <c r="S211" s="50"/>
    </row>
    <row r="212" spans="1:19" ht="15" customHeight="1">
      <c r="A212" s="38"/>
      <c r="B212" s="48" t="s">
        <v>0</v>
      </c>
      <c r="C212" s="49" t="s">
        <v>105</v>
      </c>
      <c r="D212" s="50"/>
      <c r="E212" s="50"/>
      <c r="F212" s="50"/>
      <c r="G212" s="50"/>
      <c r="H212" s="50"/>
      <c r="I212" s="50"/>
      <c r="J212" s="50"/>
      <c r="K212" s="50"/>
      <c r="L212" s="50"/>
      <c r="M212" s="50"/>
      <c r="N212" s="50"/>
      <c r="O212" s="50"/>
      <c r="P212" s="50"/>
      <c r="Q212" s="50"/>
      <c r="R212" s="50"/>
      <c r="S212" s="50"/>
    </row>
    <row r="213" spans="1:19" ht="15" customHeight="1">
      <c r="A213" s="38"/>
      <c r="B213" s="48" t="s">
        <v>2</v>
      </c>
      <c r="C213" s="49" t="s">
        <v>106</v>
      </c>
      <c r="D213" s="50"/>
      <c r="E213" s="50"/>
      <c r="F213" s="50"/>
      <c r="G213" s="50"/>
      <c r="H213" s="50"/>
      <c r="I213" s="50"/>
      <c r="J213" s="50"/>
      <c r="K213" s="50"/>
      <c r="L213" s="50"/>
      <c r="M213" s="50"/>
      <c r="N213" s="50"/>
      <c r="O213" s="50"/>
      <c r="P213" s="50"/>
      <c r="Q213" s="50"/>
      <c r="R213" s="50"/>
      <c r="S213" s="50"/>
    </row>
    <row r="214" spans="1:19" ht="15" customHeight="1">
      <c r="A214" s="97"/>
      <c r="B214" s="97"/>
      <c r="C214" s="97"/>
      <c r="D214" s="97"/>
      <c r="E214" s="97"/>
      <c r="F214" s="97"/>
      <c r="G214" s="97"/>
      <c r="H214" s="97"/>
      <c r="I214" s="97"/>
      <c r="J214" s="97"/>
      <c r="K214" s="97"/>
      <c r="L214" s="97"/>
      <c r="M214" s="97"/>
      <c r="N214" s="97"/>
      <c r="O214" s="97"/>
      <c r="P214" s="97"/>
      <c r="Q214" s="97"/>
      <c r="R214" s="97"/>
      <c r="S214" s="97"/>
    </row>
    <row r="215" spans="1:20" ht="15" customHeight="1">
      <c r="A215" s="39" t="s">
        <v>64</v>
      </c>
      <c r="B215" s="39" t="s">
        <v>3</v>
      </c>
      <c r="C215" s="40" t="s">
        <v>4</v>
      </c>
      <c r="D215" s="40" t="s">
        <v>5</v>
      </c>
      <c r="E215" s="40" t="s">
        <v>6</v>
      </c>
      <c r="F215" s="40" t="s">
        <v>7</v>
      </c>
      <c r="G215" s="40" t="s">
        <v>8</v>
      </c>
      <c r="H215" s="40" t="s">
        <v>9</v>
      </c>
      <c r="I215" s="40" t="s">
        <v>10</v>
      </c>
      <c r="J215" s="40" t="s">
        <v>11</v>
      </c>
      <c r="K215" s="40" t="s">
        <v>12</v>
      </c>
      <c r="L215" s="40" t="s">
        <v>13</v>
      </c>
      <c r="M215" s="40" t="s">
        <v>14</v>
      </c>
      <c r="N215" s="40" t="s">
        <v>15</v>
      </c>
      <c r="O215" s="40" t="s">
        <v>16</v>
      </c>
      <c r="P215" s="40" t="s">
        <v>18</v>
      </c>
      <c r="Q215" s="40" t="s">
        <v>19</v>
      </c>
      <c r="R215" s="40" t="s">
        <v>65</v>
      </c>
      <c r="S215" s="40" t="s">
        <v>264</v>
      </c>
      <c r="T215" s="40" t="s">
        <v>294</v>
      </c>
    </row>
    <row r="216" spans="1:20" ht="15" customHeight="1">
      <c r="A216" s="41" t="s">
        <v>17</v>
      </c>
      <c r="B216" s="38"/>
      <c r="C216" s="45"/>
      <c r="D216" s="45"/>
      <c r="E216" s="45"/>
      <c r="F216" s="45"/>
      <c r="G216" s="45"/>
      <c r="H216" s="45"/>
      <c r="I216" s="45"/>
      <c r="J216" s="45"/>
      <c r="K216" s="45"/>
      <c r="L216" s="45"/>
      <c r="M216" s="45"/>
      <c r="N216" s="45"/>
      <c r="O216" s="45"/>
      <c r="P216" s="45"/>
      <c r="Q216" s="45"/>
      <c r="R216" s="45"/>
      <c r="S216" s="45"/>
      <c r="T216" s="45"/>
    </row>
    <row r="217" spans="1:20" ht="15" customHeight="1">
      <c r="A217" s="44" t="s">
        <v>107</v>
      </c>
      <c r="B217" s="42"/>
      <c r="C217" s="45">
        <v>0</v>
      </c>
      <c r="D217" s="45">
        <v>0</v>
      </c>
      <c r="E217" s="45">
        <v>184</v>
      </c>
      <c r="F217" s="45">
        <v>133</v>
      </c>
      <c r="G217" s="45">
        <v>189</v>
      </c>
      <c r="H217" s="45">
        <v>152</v>
      </c>
      <c r="I217" s="45">
        <v>100</v>
      </c>
      <c r="J217" s="45">
        <v>129</v>
      </c>
      <c r="K217" s="45">
        <v>175</v>
      </c>
      <c r="L217" s="45">
        <v>145</v>
      </c>
      <c r="M217" s="45">
        <v>205</v>
      </c>
      <c r="N217" s="45">
        <v>199</v>
      </c>
      <c r="O217" s="45">
        <v>162</v>
      </c>
      <c r="P217" s="45">
        <v>100</v>
      </c>
      <c r="Q217" s="45">
        <v>125</v>
      </c>
      <c r="R217" s="45">
        <v>114</v>
      </c>
      <c r="S217" s="45">
        <v>150</v>
      </c>
      <c r="T217" s="45">
        <v>164</v>
      </c>
    </row>
    <row r="218" spans="1:20" ht="15" customHeight="1">
      <c r="A218" s="44" t="s">
        <v>108</v>
      </c>
      <c r="B218" s="42"/>
      <c r="C218" s="45" t="s">
        <v>299</v>
      </c>
      <c r="D218" s="45" t="s">
        <v>299</v>
      </c>
      <c r="E218" s="45" t="s">
        <v>299</v>
      </c>
      <c r="F218" s="45" t="s">
        <v>299</v>
      </c>
      <c r="G218" s="45" t="s">
        <v>299</v>
      </c>
      <c r="H218" s="45" t="s">
        <v>299</v>
      </c>
      <c r="I218" s="45" t="s">
        <v>299</v>
      </c>
      <c r="J218" s="45">
        <v>2310</v>
      </c>
      <c r="K218" s="45">
        <v>2598</v>
      </c>
      <c r="L218" s="45">
        <v>2309</v>
      </c>
      <c r="M218" s="45">
        <v>2242</v>
      </c>
      <c r="N218" s="45">
        <v>1457</v>
      </c>
      <c r="O218" s="45">
        <v>1840</v>
      </c>
      <c r="P218" s="45">
        <v>2541</v>
      </c>
      <c r="Q218" s="45">
        <v>2657</v>
      </c>
      <c r="R218" s="45">
        <v>3638</v>
      </c>
      <c r="S218" s="45">
        <v>3550</v>
      </c>
      <c r="T218" s="45">
        <v>2367</v>
      </c>
    </row>
    <row r="219" spans="1:20" ht="15" customHeight="1">
      <c r="A219" s="44" t="s">
        <v>109</v>
      </c>
      <c r="B219" s="42"/>
      <c r="C219" s="45" t="s">
        <v>299</v>
      </c>
      <c r="D219" s="45" t="s">
        <v>299</v>
      </c>
      <c r="E219" s="45" t="s">
        <v>299</v>
      </c>
      <c r="F219" s="45" t="s">
        <v>299</v>
      </c>
      <c r="G219" s="45" t="s">
        <v>299</v>
      </c>
      <c r="H219" s="45">
        <v>0</v>
      </c>
      <c r="I219" s="45">
        <v>0</v>
      </c>
      <c r="J219" s="45">
        <v>0</v>
      </c>
      <c r="K219" s="45">
        <v>0</v>
      </c>
      <c r="L219" s="45">
        <v>1</v>
      </c>
      <c r="M219" s="45">
        <v>1255</v>
      </c>
      <c r="N219" s="45">
        <v>1363</v>
      </c>
      <c r="O219" s="45">
        <v>1743</v>
      </c>
      <c r="P219" s="45">
        <v>723</v>
      </c>
      <c r="Q219" s="45">
        <v>1116</v>
      </c>
      <c r="R219" s="45">
        <v>1309</v>
      </c>
      <c r="S219" s="45">
        <v>1586</v>
      </c>
      <c r="T219" s="45">
        <v>1078</v>
      </c>
    </row>
    <row r="220" spans="1:20" ht="15" customHeight="1">
      <c r="A220" s="44" t="s">
        <v>110</v>
      </c>
      <c r="B220" s="42"/>
      <c r="C220" s="45">
        <v>0</v>
      </c>
      <c r="D220" s="45">
        <v>0</v>
      </c>
      <c r="E220" s="45">
        <v>0</v>
      </c>
      <c r="F220" s="45">
        <v>0</v>
      </c>
      <c r="G220" s="45">
        <v>0</v>
      </c>
      <c r="H220" s="45">
        <v>0</v>
      </c>
      <c r="I220" s="45">
        <v>0</v>
      </c>
      <c r="J220" s="45">
        <v>0</v>
      </c>
      <c r="K220" s="45">
        <v>0</v>
      </c>
      <c r="L220" s="45">
        <v>0</v>
      </c>
      <c r="M220" s="45">
        <v>0</v>
      </c>
      <c r="N220" s="45">
        <v>0</v>
      </c>
      <c r="O220" s="45">
        <v>15</v>
      </c>
      <c r="P220" s="45">
        <v>0</v>
      </c>
      <c r="Q220" s="45">
        <v>0</v>
      </c>
      <c r="R220" s="45">
        <v>0</v>
      </c>
      <c r="S220" s="45">
        <v>0</v>
      </c>
      <c r="T220" s="45">
        <v>0</v>
      </c>
    </row>
    <row r="221" spans="1:20" ht="15" customHeight="1">
      <c r="A221" s="44" t="s">
        <v>276</v>
      </c>
      <c r="B221" s="42"/>
      <c r="C221" s="45">
        <v>0</v>
      </c>
      <c r="D221" s="45">
        <v>10854</v>
      </c>
      <c r="E221" s="45">
        <v>12124</v>
      </c>
      <c r="F221" s="45">
        <v>11929</v>
      </c>
      <c r="G221" s="45">
        <v>12652</v>
      </c>
      <c r="H221" s="45">
        <v>13695</v>
      </c>
      <c r="I221" s="45">
        <v>11667</v>
      </c>
      <c r="J221" s="45">
        <v>11696</v>
      </c>
      <c r="K221" s="45">
        <v>11295</v>
      </c>
      <c r="L221" s="45">
        <v>12620</v>
      </c>
      <c r="M221" s="45">
        <v>16926</v>
      </c>
      <c r="N221" s="45">
        <v>14517</v>
      </c>
      <c r="O221" s="45">
        <v>14530</v>
      </c>
      <c r="P221" s="45">
        <v>11297</v>
      </c>
      <c r="Q221" s="45">
        <v>12698</v>
      </c>
      <c r="R221" s="45">
        <v>11622</v>
      </c>
      <c r="S221" s="45">
        <v>11935</v>
      </c>
      <c r="T221" s="45">
        <v>12520</v>
      </c>
    </row>
    <row r="222" spans="1:20" ht="15" customHeight="1">
      <c r="A222" s="44" t="s">
        <v>111</v>
      </c>
      <c r="B222" s="42"/>
      <c r="C222" s="45" t="s">
        <v>299</v>
      </c>
      <c r="D222" s="45" t="s">
        <v>299</v>
      </c>
      <c r="E222" s="45">
        <v>1</v>
      </c>
      <c r="F222" s="45">
        <v>1</v>
      </c>
      <c r="G222" s="45">
        <v>3</v>
      </c>
      <c r="H222" s="45">
        <v>2</v>
      </c>
      <c r="I222" s="45">
        <v>2</v>
      </c>
      <c r="J222" s="45">
        <v>3</v>
      </c>
      <c r="K222" s="45">
        <v>4</v>
      </c>
      <c r="L222" s="45">
        <v>4</v>
      </c>
      <c r="M222" s="45">
        <v>0</v>
      </c>
      <c r="N222" s="45">
        <v>0</v>
      </c>
      <c r="O222" s="45">
        <v>0</v>
      </c>
      <c r="P222" s="45">
        <v>0</v>
      </c>
      <c r="Q222" s="45">
        <v>0</v>
      </c>
      <c r="R222" s="45">
        <v>0</v>
      </c>
      <c r="S222" s="45">
        <v>0</v>
      </c>
      <c r="T222" s="45">
        <v>0</v>
      </c>
    </row>
    <row r="223" spans="1:20" ht="15" customHeight="1">
      <c r="A223" s="44" t="s">
        <v>112</v>
      </c>
      <c r="B223" s="42"/>
      <c r="C223" s="45">
        <v>0</v>
      </c>
      <c r="D223" s="45">
        <v>0</v>
      </c>
      <c r="E223" s="45">
        <v>595</v>
      </c>
      <c r="F223" s="45">
        <v>532</v>
      </c>
      <c r="G223" s="45">
        <v>742</v>
      </c>
      <c r="H223" s="45">
        <v>729</v>
      </c>
      <c r="I223" s="45">
        <v>542</v>
      </c>
      <c r="J223" s="45">
        <v>620</v>
      </c>
      <c r="K223" s="45">
        <v>809</v>
      </c>
      <c r="L223" s="45">
        <v>723</v>
      </c>
      <c r="M223" s="45">
        <v>723</v>
      </c>
      <c r="N223" s="45">
        <v>503</v>
      </c>
      <c r="O223" s="45">
        <v>857</v>
      </c>
      <c r="P223" s="45">
        <v>515</v>
      </c>
      <c r="Q223" s="45">
        <v>530</v>
      </c>
      <c r="R223" s="45">
        <v>529</v>
      </c>
      <c r="S223" s="45">
        <v>618</v>
      </c>
      <c r="T223" s="45">
        <v>572</v>
      </c>
    </row>
    <row r="224" spans="1:20" ht="15" customHeight="1">
      <c r="A224" s="44" t="s">
        <v>113</v>
      </c>
      <c r="B224" s="42"/>
      <c r="C224" s="45">
        <v>1733</v>
      </c>
      <c r="D224" s="45">
        <v>3034</v>
      </c>
      <c r="E224" s="45">
        <v>2174</v>
      </c>
      <c r="F224" s="45">
        <v>2297</v>
      </c>
      <c r="G224" s="45">
        <v>2589</v>
      </c>
      <c r="H224" s="45">
        <v>3460</v>
      </c>
      <c r="I224" s="45">
        <v>4236</v>
      </c>
      <c r="J224" s="45">
        <v>3756</v>
      </c>
      <c r="K224" s="45">
        <v>3582</v>
      </c>
      <c r="L224" s="45">
        <v>4446</v>
      </c>
      <c r="M224" s="45">
        <v>3527</v>
      </c>
      <c r="N224" s="45">
        <v>1962</v>
      </c>
      <c r="O224" s="45">
        <v>2650</v>
      </c>
      <c r="P224" s="45">
        <v>4521</v>
      </c>
      <c r="Q224" s="45">
        <v>4369</v>
      </c>
      <c r="R224" s="45">
        <v>4693</v>
      </c>
      <c r="S224" s="45">
        <v>5477</v>
      </c>
      <c r="T224" s="45">
        <v>2297</v>
      </c>
    </row>
    <row r="225" spans="1:20" ht="15" customHeight="1">
      <c r="A225" s="44" t="s">
        <v>114</v>
      </c>
      <c r="B225" s="42"/>
      <c r="C225" s="45">
        <v>0</v>
      </c>
      <c r="D225" s="45">
        <v>0</v>
      </c>
      <c r="E225" s="45">
        <v>16756</v>
      </c>
      <c r="F225" s="45">
        <v>21503</v>
      </c>
      <c r="G225" s="45">
        <v>20956</v>
      </c>
      <c r="H225" s="45">
        <v>18868</v>
      </c>
      <c r="I225" s="45">
        <v>34678</v>
      </c>
      <c r="J225" s="45">
        <v>30849</v>
      </c>
      <c r="K225" s="45">
        <v>30256</v>
      </c>
      <c r="L225" s="45">
        <v>18973</v>
      </c>
      <c r="M225" s="45">
        <v>21929</v>
      </c>
      <c r="N225" s="45">
        <v>36113</v>
      </c>
      <c r="O225" s="45">
        <v>16184</v>
      </c>
      <c r="P225" s="45">
        <v>30540</v>
      </c>
      <c r="Q225" s="45">
        <v>22150</v>
      </c>
      <c r="R225" s="45">
        <v>16113</v>
      </c>
      <c r="S225" s="45">
        <v>21556</v>
      </c>
      <c r="T225" s="45">
        <v>23554</v>
      </c>
    </row>
    <row r="226" spans="1:20" ht="15" customHeight="1">
      <c r="A226" s="44" t="s">
        <v>115</v>
      </c>
      <c r="B226" s="42"/>
      <c r="C226" s="45">
        <v>49123</v>
      </c>
      <c r="D226" s="45">
        <v>51689</v>
      </c>
      <c r="E226" s="45">
        <v>61623</v>
      </c>
      <c r="F226" s="45">
        <v>57929</v>
      </c>
      <c r="G226" s="45">
        <v>70106</v>
      </c>
      <c r="H226" s="45">
        <v>64980</v>
      </c>
      <c r="I226" s="45">
        <v>59042</v>
      </c>
      <c r="J226" s="45">
        <v>57052</v>
      </c>
      <c r="K226" s="45">
        <v>56288</v>
      </c>
      <c r="L226" s="45">
        <v>64676</v>
      </c>
      <c r="M226" s="45">
        <v>60415</v>
      </c>
      <c r="N226" s="45">
        <v>67747</v>
      </c>
      <c r="O226" s="45">
        <v>53847</v>
      </c>
      <c r="P226" s="45">
        <v>52779</v>
      </c>
      <c r="Q226" s="45">
        <v>53109</v>
      </c>
      <c r="R226" s="45">
        <v>45851</v>
      </c>
      <c r="S226" s="45">
        <v>50043</v>
      </c>
      <c r="T226" s="45">
        <v>51966</v>
      </c>
    </row>
    <row r="227" spans="1:20" ht="15" customHeight="1">
      <c r="A227" s="44" t="s">
        <v>116</v>
      </c>
      <c r="B227" s="42"/>
      <c r="C227" s="45">
        <v>0</v>
      </c>
      <c r="D227" s="45">
        <v>0</v>
      </c>
      <c r="E227" s="45">
        <v>36811</v>
      </c>
      <c r="F227" s="45">
        <v>33827</v>
      </c>
      <c r="G227" s="45">
        <v>35842</v>
      </c>
      <c r="H227" s="45">
        <v>30341</v>
      </c>
      <c r="I227" s="45">
        <v>33181</v>
      </c>
      <c r="J227" s="45">
        <v>33475</v>
      </c>
      <c r="K227" s="45">
        <v>32893</v>
      </c>
      <c r="L227" s="45">
        <v>36756</v>
      </c>
      <c r="M227" s="45">
        <v>36088</v>
      </c>
      <c r="N227" s="45">
        <v>38154</v>
      </c>
      <c r="O227" s="45">
        <v>31472</v>
      </c>
      <c r="P227" s="45">
        <v>29483</v>
      </c>
      <c r="Q227" s="45">
        <v>33885</v>
      </c>
      <c r="R227" s="45">
        <v>28451</v>
      </c>
      <c r="S227" s="45">
        <v>29119</v>
      </c>
      <c r="T227" s="45">
        <v>25715</v>
      </c>
    </row>
    <row r="228" spans="1:20" ht="15" customHeight="1">
      <c r="A228" s="44" t="s">
        <v>117</v>
      </c>
      <c r="B228" s="42"/>
      <c r="C228" s="45"/>
      <c r="D228" s="45"/>
      <c r="E228" s="45"/>
      <c r="F228" s="45"/>
      <c r="G228" s="45"/>
      <c r="H228" s="45"/>
      <c r="I228" s="45"/>
      <c r="J228" s="45"/>
      <c r="K228" s="45"/>
      <c r="L228" s="45"/>
      <c r="M228" s="45"/>
      <c r="N228" s="45"/>
      <c r="O228" s="45"/>
      <c r="P228" s="45"/>
      <c r="Q228" s="45"/>
      <c r="R228" s="45"/>
      <c r="S228" s="45"/>
      <c r="T228" s="45"/>
    </row>
    <row r="229" spans="1:20" ht="15" customHeight="1">
      <c r="A229" s="44" t="s">
        <v>118</v>
      </c>
      <c r="B229" s="42"/>
      <c r="C229" s="45">
        <v>4496</v>
      </c>
      <c r="D229" s="45" t="s">
        <v>299</v>
      </c>
      <c r="E229" s="45">
        <v>2522</v>
      </c>
      <c r="F229" s="45">
        <v>2875</v>
      </c>
      <c r="G229" s="45">
        <v>3303</v>
      </c>
      <c r="H229" s="45">
        <v>2934</v>
      </c>
      <c r="I229" s="45">
        <v>1858</v>
      </c>
      <c r="J229" s="45">
        <v>2946</v>
      </c>
      <c r="K229" s="45">
        <v>4298</v>
      </c>
      <c r="L229" s="45">
        <v>2739</v>
      </c>
      <c r="M229" s="45">
        <v>2794</v>
      </c>
      <c r="N229" s="45">
        <v>2796</v>
      </c>
      <c r="O229" s="45">
        <v>2431</v>
      </c>
      <c r="P229" s="45">
        <v>2213</v>
      </c>
      <c r="Q229" s="45">
        <v>3040</v>
      </c>
      <c r="R229" s="45">
        <v>3263</v>
      </c>
      <c r="S229" s="45">
        <v>2659</v>
      </c>
      <c r="T229" s="45">
        <v>2665</v>
      </c>
    </row>
    <row r="230" spans="1:20" ht="15" customHeight="1">
      <c r="A230" s="44" t="s">
        <v>119</v>
      </c>
      <c r="B230" s="42"/>
      <c r="C230" s="45">
        <v>396</v>
      </c>
      <c r="D230" s="45">
        <v>326</v>
      </c>
      <c r="E230" s="45">
        <v>300</v>
      </c>
      <c r="F230" s="45">
        <v>381</v>
      </c>
      <c r="G230" s="45">
        <v>438</v>
      </c>
      <c r="H230" s="45">
        <v>357</v>
      </c>
      <c r="I230" s="45">
        <v>315</v>
      </c>
      <c r="J230" s="45">
        <v>277</v>
      </c>
      <c r="K230" s="45">
        <v>391</v>
      </c>
      <c r="L230" s="45">
        <v>388</v>
      </c>
      <c r="M230" s="45">
        <v>313</v>
      </c>
      <c r="N230" s="45">
        <v>284</v>
      </c>
      <c r="O230" s="45">
        <v>317</v>
      </c>
      <c r="P230" s="45">
        <v>284</v>
      </c>
      <c r="Q230" s="45">
        <v>359</v>
      </c>
      <c r="R230" s="45">
        <v>385</v>
      </c>
      <c r="S230" s="45">
        <v>341</v>
      </c>
      <c r="T230" s="45">
        <v>325</v>
      </c>
    </row>
    <row r="231" spans="1:20" ht="15" customHeight="1">
      <c r="A231" s="44" t="s">
        <v>273</v>
      </c>
      <c r="B231" s="42"/>
      <c r="C231" s="45">
        <v>0</v>
      </c>
      <c r="D231" s="45">
        <v>0</v>
      </c>
      <c r="E231" s="45">
        <v>0</v>
      </c>
      <c r="F231" s="45">
        <v>0</v>
      </c>
      <c r="G231" s="45">
        <v>0</v>
      </c>
      <c r="H231" s="45">
        <v>0</v>
      </c>
      <c r="I231" s="45">
        <v>0</v>
      </c>
      <c r="J231" s="45">
        <v>0</v>
      </c>
      <c r="K231" s="45">
        <v>0</v>
      </c>
      <c r="L231" s="45">
        <v>0</v>
      </c>
      <c r="M231" s="45">
        <v>0</v>
      </c>
      <c r="N231" s="45">
        <v>0</v>
      </c>
      <c r="O231" s="45">
        <v>15</v>
      </c>
      <c r="P231" s="45">
        <v>0</v>
      </c>
      <c r="Q231" s="45">
        <v>0</v>
      </c>
      <c r="R231" s="45">
        <v>0</v>
      </c>
      <c r="S231" s="45">
        <v>0</v>
      </c>
      <c r="T231" s="45">
        <v>0</v>
      </c>
    </row>
    <row r="232" spans="1:20" ht="15" customHeight="1">
      <c r="A232" s="44" t="s">
        <v>120</v>
      </c>
      <c r="B232" s="42"/>
      <c r="C232" s="45">
        <v>150</v>
      </c>
      <c r="D232" s="45">
        <v>157</v>
      </c>
      <c r="E232" s="45">
        <v>128</v>
      </c>
      <c r="F232" s="45">
        <v>143</v>
      </c>
      <c r="G232" s="45">
        <v>130</v>
      </c>
      <c r="H232" s="45">
        <v>127</v>
      </c>
      <c r="I232" s="45">
        <v>165</v>
      </c>
      <c r="J232" s="45">
        <v>178</v>
      </c>
      <c r="K232" s="45">
        <v>118</v>
      </c>
      <c r="L232" s="45">
        <v>144</v>
      </c>
      <c r="M232" s="45">
        <v>133</v>
      </c>
      <c r="N232" s="45">
        <v>153</v>
      </c>
      <c r="O232" s="45">
        <v>166</v>
      </c>
      <c r="P232" s="45">
        <v>147</v>
      </c>
      <c r="Q232" s="45">
        <v>162</v>
      </c>
      <c r="R232" s="45">
        <v>153</v>
      </c>
      <c r="S232" s="45">
        <v>139</v>
      </c>
      <c r="T232" s="45">
        <v>170</v>
      </c>
    </row>
    <row r="233" spans="1:20" ht="15" customHeight="1">
      <c r="A233" s="44" t="s">
        <v>121</v>
      </c>
      <c r="B233" s="42"/>
      <c r="C233" s="45">
        <v>0</v>
      </c>
      <c r="D233" s="45">
        <v>0</v>
      </c>
      <c r="E233" s="45">
        <v>0</v>
      </c>
      <c r="F233" s="45">
        <v>0</v>
      </c>
      <c r="G233" s="45">
        <v>0</v>
      </c>
      <c r="H233" s="45">
        <v>0</v>
      </c>
      <c r="I233" s="45">
        <v>0</v>
      </c>
      <c r="J233" s="45">
        <v>0</v>
      </c>
      <c r="K233" s="45">
        <v>0</v>
      </c>
      <c r="L233" s="45">
        <v>0</v>
      </c>
      <c r="M233" s="45">
        <v>0</v>
      </c>
      <c r="N233" s="45">
        <v>0</v>
      </c>
      <c r="O233" s="45">
        <v>0</v>
      </c>
      <c r="P233" s="45">
        <v>0</v>
      </c>
      <c r="Q233" s="45">
        <v>0</v>
      </c>
      <c r="R233" s="45">
        <v>0</v>
      </c>
      <c r="S233" s="45">
        <v>0</v>
      </c>
      <c r="T233" s="45">
        <v>0</v>
      </c>
    </row>
    <row r="234" spans="1:20" ht="15" customHeight="1">
      <c r="A234" s="44" t="s">
        <v>122</v>
      </c>
      <c r="B234" s="42"/>
      <c r="C234" s="45">
        <v>37</v>
      </c>
      <c r="D234" s="45">
        <v>103</v>
      </c>
      <c r="E234" s="45">
        <v>119</v>
      </c>
      <c r="F234" s="45">
        <v>91</v>
      </c>
      <c r="G234" s="45">
        <v>99</v>
      </c>
      <c r="H234" s="45">
        <v>87</v>
      </c>
      <c r="I234" s="45">
        <v>79</v>
      </c>
      <c r="J234" s="45">
        <v>91</v>
      </c>
      <c r="K234" s="45">
        <v>105</v>
      </c>
      <c r="L234" s="45">
        <v>90</v>
      </c>
      <c r="M234" s="45">
        <v>142</v>
      </c>
      <c r="N234" s="45">
        <v>117</v>
      </c>
      <c r="O234" s="45">
        <v>108</v>
      </c>
      <c r="P234" s="45">
        <v>72</v>
      </c>
      <c r="Q234" s="45">
        <v>95</v>
      </c>
      <c r="R234" s="45">
        <v>88</v>
      </c>
      <c r="S234" s="45">
        <v>106</v>
      </c>
      <c r="T234" s="45">
        <v>107</v>
      </c>
    </row>
    <row r="235" spans="1:20" ht="15" customHeight="1">
      <c r="A235" s="44" t="s">
        <v>123</v>
      </c>
      <c r="B235" s="42"/>
      <c r="C235" s="45">
        <v>0</v>
      </c>
      <c r="D235" s="45">
        <v>0</v>
      </c>
      <c r="E235" s="45">
        <v>0</v>
      </c>
      <c r="F235" s="45">
        <v>32704</v>
      </c>
      <c r="G235" s="45">
        <v>31821</v>
      </c>
      <c r="H235" s="45">
        <v>32966</v>
      </c>
      <c r="I235" s="45">
        <v>30041</v>
      </c>
      <c r="J235" s="45">
        <v>31880</v>
      </c>
      <c r="K235" s="45">
        <v>33014</v>
      </c>
      <c r="L235" s="45">
        <v>35027</v>
      </c>
      <c r="M235" s="45">
        <v>37439</v>
      </c>
      <c r="N235" s="45">
        <v>37574</v>
      </c>
      <c r="O235" s="45">
        <v>35299</v>
      </c>
      <c r="P235" s="45">
        <v>30197</v>
      </c>
      <c r="Q235" s="45">
        <v>32631</v>
      </c>
      <c r="R235" s="45">
        <v>32282</v>
      </c>
      <c r="S235" s="45">
        <v>33347</v>
      </c>
      <c r="T235" s="45">
        <v>31449</v>
      </c>
    </row>
    <row r="236" spans="1:20" ht="15" customHeight="1">
      <c r="A236" s="44" t="s">
        <v>124</v>
      </c>
      <c r="B236" s="42"/>
      <c r="C236" s="45">
        <v>1415</v>
      </c>
      <c r="D236" s="45">
        <v>1424</v>
      </c>
      <c r="E236" s="45">
        <v>1506</v>
      </c>
      <c r="F236" s="45">
        <v>1486</v>
      </c>
      <c r="G236" s="45">
        <v>1730</v>
      </c>
      <c r="H236" s="45">
        <v>1884</v>
      </c>
      <c r="I236" s="45">
        <v>1928</v>
      </c>
      <c r="J236" s="45">
        <v>1958</v>
      </c>
      <c r="K236" s="45">
        <v>1528</v>
      </c>
      <c r="L236" s="45">
        <v>1446</v>
      </c>
      <c r="M236" s="45">
        <v>1386</v>
      </c>
      <c r="N236" s="45">
        <v>1554</v>
      </c>
      <c r="O236" s="45">
        <v>1432</v>
      </c>
      <c r="P236" s="45">
        <v>998</v>
      </c>
      <c r="Q236" s="45">
        <v>1191</v>
      </c>
      <c r="R236" s="45">
        <v>1339</v>
      </c>
      <c r="S236" s="45">
        <v>1228</v>
      </c>
      <c r="T236" s="45">
        <v>1388</v>
      </c>
    </row>
    <row r="237" spans="1:20" ht="15" customHeight="1">
      <c r="A237" s="44" t="s">
        <v>125</v>
      </c>
      <c r="B237" s="42"/>
      <c r="C237" s="45">
        <v>8895</v>
      </c>
      <c r="D237" s="45">
        <v>8746</v>
      </c>
      <c r="E237" s="45">
        <v>4438</v>
      </c>
      <c r="F237" s="45">
        <v>8092</v>
      </c>
      <c r="G237" s="45">
        <v>10081</v>
      </c>
      <c r="H237" s="45">
        <v>7581</v>
      </c>
      <c r="I237" s="45">
        <v>14111</v>
      </c>
      <c r="J237" s="45">
        <v>12467</v>
      </c>
      <c r="K237" s="45">
        <v>12417</v>
      </c>
      <c r="L237" s="45">
        <v>6697</v>
      </c>
      <c r="M237" s="45">
        <v>10445</v>
      </c>
      <c r="N237" s="45">
        <v>13052</v>
      </c>
      <c r="O237" s="45">
        <v>6883</v>
      </c>
      <c r="P237" s="45">
        <v>14561</v>
      </c>
      <c r="Q237" s="45">
        <v>9118</v>
      </c>
      <c r="R237" s="45">
        <v>4236</v>
      </c>
      <c r="S237" s="45">
        <v>10408</v>
      </c>
      <c r="T237" s="45">
        <v>9315</v>
      </c>
    </row>
    <row r="238" spans="1:20" ht="15" customHeight="1">
      <c r="A238" s="44" t="s">
        <v>126</v>
      </c>
      <c r="B238" s="42"/>
      <c r="C238" s="45">
        <v>13883</v>
      </c>
      <c r="D238" s="45">
        <v>12287</v>
      </c>
      <c r="E238" s="45">
        <v>11700</v>
      </c>
      <c r="F238" s="45">
        <v>12768</v>
      </c>
      <c r="G238" s="45">
        <v>13046</v>
      </c>
      <c r="H238" s="45">
        <v>16693</v>
      </c>
      <c r="I238" s="45">
        <v>15755</v>
      </c>
      <c r="J238" s="45">
        <v>17509</v>
      </c>
      <c r="K238" s="45">
        <v>18879</v>
      </c>
      <c r="L238" s="45">
        <v>18290</v>
      </c>
      <c r="M238" s="45">
        <v>14778</v>
      </c>
      <c r="N238" s="45">
        <v>14923</v>
      </c>
      <c r="O238" s="45">
        <v>15610</v>
      </c>
      <c r="P238" s="45">
        <v>12789</v>
      </c>
      <c r="Q238" s="45">
        <v>15914</v>
      </c>
      <c r="R238" s="45">
        <v>19530</v>
      </c>
      <c r="S238" s="45">
        <v>17662</v>
      </c>
      <c r="T238" s="45">
        <v>15362</v>
      </c>
    </row>
    <row r="239" spans="1:20" ht="15" customHeight="1">
      <c r="A239" s="44" t="s">
        <v>127</v>
      </c>
      <c r="B239" s="42"/>
      <c r="C239" s="45">
        <v>2950</v>
      </c>
      <c r="D239" s="45">
        <v>3608</v>
      </c>
      <c r="E239" s="45">
        <v>3413</v>
      </c>
      <c r="F239" s="45">
        <v>3022</v>
      </c>
      <c r="G239" s="45">
        <v>3399</v>
      </c>
      <c r="H239" s="45">
        <v>3241</v>
      </c>
      <c r="I239" s="45">
        <v>3673</v>
      </c>
      <c r="J239" s="45">
        <v>3092</v>
      </c>
      <c r="K239" s="45">
        <v>3449</v>
      </c>
      <c r="L239" s="45">
        <v>3598</v>
      </c>
      <c r="M239" s="45">
        <v>3495</v>
      </c>
      <c r="N239" s="45">
        <v>3425</v>
      </c>
      <c r="O239" s="45">
        <v>2986</v>
      </c>
      <c r="P239" s="45">
        <v>2690</v>
      </c>
      <c r="Q239" s="45">
        <v>3658</v>
      </c>
      <c r="R239" s="45">
        <v>3078</v>
      </c>
      <c r="S239" s="45">
        <v>3166</v>
      </c>
      <c r="T239" s="45">
        <v>2856</v>
      </c>
    </row>
    <row r="240" spans="1:20" ht="15" customHeight="1">
      <c r="A240" s="44" t="s">
        <v>128</v>
      </c>
      <c r="B240" s="42"/>
      <c r="C240" s="45">
        <v>1880</v>
      </c>
      <c r="D240" s="45">
        <v>1408</v>
      </c>
      <c r="E240" s="45">
        <v>1937</v>
      </c>
      <c r="F240" s="45">
        <v>3467</v>
      </c>
      <c r="G240" s="45">
        <v>4355</v>
      </c>
      <c r="H240" s="45">
        <v>4880</v>
      </c>
      <c r="I240" s="45">
        <v>4227</v>
      </c>
      <c r="J240" s="45">
        <v>4064</v>
      </c>
      <c r="K240" s="45">
        <v>4267</v>
      </c>
      <c r="L240" s="45">
        <v>4474</v>
      </c>
      <c r="M240" s="45">
        <v>4615</v>
      </c>
      <c r="N240" s="45">
        <v>4901</v>
      </c>
      <c r="O240" s="45">
        <v>5239</v>
      </c>
      <c r="P240" s="45">
        <v>3452</v>
      </c>
      <c r="Q240" s="45">
        <v>4058</v>
      </c>
      <c r="R240" s="45">
        <v>4578</v>
      </c>
      <c r="S240" s="45">
        <v>4335</v>
      </c>
      <c r="T240" s="45">
        <v>4372</v>
      </c>
    </row>
    <row r="241" spans="1:20" ht="15" customHeight="1">
      <c r="A241" s="44" t="s">
        <v>129</v>
      </c>
      <c r="B241" s="42"/>
      <c r="C241" s="45">
        <v>9867</v>
      </c>
      <c r="D241" s="45">
        <v>11927</v>
      </c>
      <c r="E241" s="45">
        <v>13722</v>
      </c>
      <c r="F241" s="45">
        <v>12257</v>
      </c>
      <c r="G241" s="45">
        <v>10674</v>
      </c>
      <c r="H241" s="45">
        <v>11801</v>
      </c>
      <c r="I241" s="45">
        <v>10889</v>
      </c>
      <c r="J241" s="45">
        <v>11039</v>
      </c>
      <c r="K241" s="45">
        <v>13723</v>
      </c>
      <c r="L241" s="45">
        <v>11783</v>
      </c>
      <c r="M241" s="45">
        <v>13468</v>
      </c>
      <c r="N241" s="45">
        <v>12047</v>
      </c>
      <c r="O241" s="45">
        <v>9923</v>
      </c>
      <c r="P241" s="45">
        <v>8838</v>
      </c>
      <c r="Q241" s="45">
        <v>13811</v>
      </c>
      <c r="R241" s="45">
        <v>12633</v>
      </c>
      <c r="S241" s="45">
        <v>10566</v>
      </c>
      <c r="T241" s="45">
        <v>12972</v>
      </c>
    </row>
    <row r="242" spans="1:20" ht="15" customHeight="1">
      <c r="A242" s="44" t="s">
        <v>130</v>
      </c>
      <c r="B242" s="42"/>
      <c r="C242" s="45">
        <v>0</v>
      </c>
      <c r="D242" s="45">
        <v>0</v>
      </c>
      <c r="E242" s="45">
        <v>0</v>
      </c>
      <c r="F242" s="45">
        <v>71582</v>
      </c>
      <c r="G242" s="45">
        <v>55791</v>
      </c>
      <c r="H242" s="45">
        <v>63216</v>
      </c>
      <c r="I242" s="45">
        <v>48605</v>
      </c>
      <c r="J242" s="45">
        <v>64560</v>
      </c>
      <c r="K242" s="45">
        <v>69894</v>
      </c>
      <c r="L242" s="45">
        <v>67735</v>
      </c>
      <c r="M242" s="45">
        <v>74404</v>
      </c>
      <c r="N242" s="45">
        <v>75338</v>
      </c>
      <c r="O242" s="45">
        <v>63204</v>
      </c>
      <c r="P242" s="45">
        <v>50343</v>
      </c>
      <c r="Q242" s="45">
        <v>56613</v>
      </c>
      <c r="R242" s="45">
        <v>69318</v>
      </c>
      <c r="S242" s="45">
        <v>58303</v>
      </c>
      <c r="T242" s="45">
        <v>62370</v>
      </c>
    </row>
    <row r="243" spans="1:20" ht="15" customHeight="1">
      <c r="A243" s="44" t="s">
        <v>131</v>
      </c>
      <c r="B243" s="42"/>
      <c r="C243" s="45">
        <v>5207</v>
      </c>
      <c r="D243" s="45">
        <v>4624</v>
      </c>
      <c r="E243" s="45">
        <v>5431</v>
      </c>
      <c r="F243" s="45">
        <v>4302</v>
      </c>
      <c r="G243" s="45">
        <v>4935</v>
      </c>
      <c r="H243" s="45">
        <v>4672</v>
      </c>
      <c r="I243" s="45">
        <v>3275</v>
      </c>
      <c r="J243" s="45">
        <v>4005</v>
      </c>
      <c r="K243" s="45">
        <v>4912</v>
      </c>
      <c r="L243" s="45">
        <v>5129</v>
      </c>
      <c r="M243" s="45">
        <v>4872</v>
      </c>
      <c r="N243" s="45">
        <v>3845</v>
      </c>
      <c r="O243" s="45">
        <v>4585</v>
      </c>
      <c r="P243" s="45">
        <v>3085</v>
      </c>
      <c r="Q243" s="45">
        <v>4561</v>
      </c>
      <c r="R243" s="45">
        <v>4478</v>
      </c>
      <c r="S243" s="45">
        <v>4487</v>
      </c>
      <c r="T243" s="45">
        <v>4554</v>
      </c>
    </row>
    <row r="244" spans="1:20" ht="15" customHeight="1">
      <c r="A244" s="44" t="s">
        <v>132</v>
      </c>
      <c r="B244" s="42"/>
      <c r="C244" s="45">
        <v>23138</v>
      </c>
      <c r="D244" s="45">
        <v>22679</v>
      </c>
      <c r="E244" s="45">
        <v>26556</v>
      </c>
      <c r="F244" s="45">
        <v>33935</v>
      </c>
      <c r="G244" s="45">
        <v>30581</v>
      </c>
      <c r="H244" s="45">
        <v>35533</v>
      </c>
      <c r="I244" s="45">
        <v>40465</v>
      </c>
      <c r="J244" s="45">
        <v>39807</v>
      </c>
      <c r="K244" s="45">
        <v>42198</v>
      </c>
      <c r="L244" s="45">
        <v>34351</v>
      </c>
      <c r="M244" s="45">
        <v>30533</v>
      </c>
      <c r="N244" s="45">
        <v>23599</v>
      </c>
      <c r="O244" s="45">
        <v>33174</v>
      </c>
      <c r="P244" s="45">
        <v>34861</v>
      </c>
      <c r="Q244" s="45">
        <v>45539</v>
      </c>
      <c r="R244" s="45">
        <v>39059</v>
      </c>
      <c r="S244" s="45">
        <v>43742</v>
      </c>
      <c r="T244" s="45">
        <v>35383</v>
      </c>
    </row>
    <row r="245" spans="1:20" ht="15" customHeight="1">
      <c r="A245" s="44" t="s">
        <v>133</v>
      </c>
      <c r="B245" s="42"/>
      <c r="C245" s="45">
        <v>0</v>
      </c>
      <c r="D245" s="45">
        <v>0</v>
      </c>
      <c r="E245" s="45">
        <v>0</v>
      </c>
      <c r="F245" s="45">
        <v>0</v>
      </c>
      <c r="G245" s="45">
        <v>0</v>
      </c>
      <c r="H245" s="45">
        <v>0</v>
      </c>
      <c r="I245" s="45">
        <v>0</v>
      </c>
      <c r="J245" s="45">
        <v>0</v>
      </c>
      <c r="K245" s="45">
        <v>0</v>
      </c>
      <c r="L245" s="45">
        <v>5812</v>
      </c>
      <c r="M245" s="45">
        <v>6109</v>
      </c>
      <c r="N245" s="45">
        <v>6335</v>
      </c>
      <c r="O245" s="45">
        <v>6723</v>
      </c>
      <c r="P245" s="45">
        <v>6833</v>
      </c>
      <c r="Q245" s="45">
        <v>6838</v>
      </c>
      <c r="R245" s="45">
        <v>6744</v>
      </c>
      <c r="S245" s="45">
        <v>6985</v>
      </c>
      <c r="T245" s="45">
        <f>S245</f>
        <v>6985</v>
      </c>
    </row>
    <row r="246" spans="1:20" ht="15" customHeight="1">
      <c r="A246" s="44" t="s">
        <v>134</v>
      </c>
      <c r="B246" s="42"/>
      <c r="C246" s="45">
        <v>0</v>
      </c>
      <c r="D246" s="45">
        <v>0</v>
      </c>
      <c r="E246" s="45">
        <v>0</v>
      </c>
      <c r="F246" s="45">
        <v>0</v>
      </c>
      <c r="G246" s="45">
        <v>107751</v>
      </c>
      <c r="H246" s="45">
        <v>117114</v>
      </c>
      <c r="I246" s="45">
        <v>100503</v>
      </c>
      <c r="J246" s="45">
        <v>105674</v>
      </c>
      <c r="K246" s="45">
        <v>110793</v>
      </c>
      <c r="L246" s="45">
        <v>105664</v>
      </c>
      <c r="M246" s="45">
        <v>134364</v>
      </c>
      <c r="N246" s="45">
        <v>116473</v>
      </c>
      <c r="O246" s="45">
        <v>124593</v>
      </c>
      <c r="P246" s="45">
        <v>102219</v>
      </c>
      <c r="Q246" s="45">
        <v>104154</v>
      </c>
      <c r="R246" s="45">
        <v>129915</v>
      </c>
      <c r="S246" s="45">
        <v>115299</v>
      </c>
      <c r="T246" s="45">
        <v>128807</v>
      </c>
    </row>
    <row r="247" spans="1:20" ht="15" customHeight="1">
      <c r="A247" s="44" t="s">
        <v>274</v>
      </c>
      <c r="B247" s="42"/>
      <c r="C247" s="45">
        <v>29795</v>
      </c>
      <c r="D247" s="45">
        <v>32077</v>
      </c>
      <c r="E247" s="45">
        <v>32700</v>
      </c>
      <c r="F247" s="45">
        <v>35774</v>
      </c>
      <c r="G247" s="45">
        <v>39069</v>
      </c>
      <c r="H247" s="45">
        <v>35169</v>
      </c>
      <c r="I247" s="45">
        <v>28745</v>
      </c>
      <c r="J247" s="45">
        <v>34043</v>
      </c>
      <c r="K247" s="45">
        <v>33471</v>
      </c>
      <c r="L247" s="45">
        <v>40004</v>
      </c>
      <c r="M247" s="45">
        <v>36834</v>
      </c>
      <c r="N247" s="45">
        <v>41308</v>
      </c>
      <c r="O247" s="45">
        <v>35214</v>
      </c>
      <c r="P247" s="45">
        <v>34819</v>
      </c>
      <c r="Q247" s="45">
        <v>33748</v>
      </c>
      <c r="R247" s="45">
        <v>31226</v>
      </c>
      <c r="S247" s="45">
        <v>30959</v>
      </c>
      <c r="T247" s="45">
        <v>35250</v>
      </c>
    </row>
    <row r="248" spans="1:26" ht="12.75">
      <c r="A248" s="46" t="s">
        <v>25</v>
      </c>
      <c r="B248" s="1"/>
      <c r="C248" s="45">
        <f aca="true" t="shared" si="10" ref="C248:T248">SUM(C217:C247)</f>
        <v>152965</v>
      </c>
      <c r="D248" s="45">
        <f t="shared" si="10"/>
        <v>164943</v>
      </c>
      <c r="E248" s="45">
        <f t="shared" si="10"/>
        <v>234740</v>
      </c>
      <c r="F248" s="45">
        <f t="shared" si="10"/>
        <v>351030</v>
      </c>
      <c r="G248" s="45">
        <f t="shared" si="10"/>
        <v>460282</v>
      </c>
      <c r="H248" s="45">
        <f t="shared" si="10"/>
        <v>470482</v>
      </c>
      <c r="I248" s="45">
        <f t="shared" si="10"/>
        <v>448082</v>
      </c>
      <c r="J248" s="45">
        <f t="shared" si="10"/>
        <v>473480</v>
      </c>
      <c r="K248" s="45">
        <f t="shared" si="10"/>
        <v>491357</v>
      </c>
      <c r="L248" s="45">
        <f t="shared" si="10"/>
        <v>484024</v>
      </c>
      <c r="M248" s="45">
        <f t="shared" si="10"/>
        <v>519434</v>
      </c>
      <c r="N248" s="45">
        <f t="shared" si="10"/>
        <v>519739</v>
      </c>
      <c r="O248" s="45">
        <f t="shared" si="10"/>
        <v>471202</v>
      </c>
      <c r="P248" s="45">
        <f t="shared" si="10"/>
        <v>440900</v>
      </c>
      <c r="Q248" s="45">
        <f t="shared" si="10"/>
        <v>466129</v>
      </c>
      <c r="R248" s="45">
        <f t="shared" si="10"/>
        <v>474625</v>
      </c>
      <c r="S248" s="45">
        <f t="shared" si="10"/>
        <v>467766</v>
      </c>
      <c r="T248" s="45">
        <f t="shared" si="10"/>
        <v>474563</v>
      </c>
      <c r="U248" s="46"/>
      <c r="W248" s="47"/>
      <c r="Z248" s="20"/>
    </row>
    <row r="249" spans="1:26" ht="12.75">
      <c r="A249" s="46" t="s">
        <v>62</v>
      </c>
      <c r="B249" s="1"/>
      <c r="C249" s="45">
        <f aca="true" t="shared" si="11" ref="C249:S249">SUM(C217:C243)</f>
        <v>100032</v>
      </c>
      <c r="D249" s="45">
        <f t="shared" si="11"/>
        <v>110187</v>
      </c>
      <c r="E249" s="45">
        <f t="shared" si="11"/>
        <v>175484</v>
      </c>
      <c r="F249" s="45">
        <f t="shared" si="11"/>
        <v>281321</v>
      </c>
      <c r="G249" s="45">
        <f t="shared" si="11"/>
        <v>282881</v>
      </c>
      <c r="H249" s="45">
        <f t="shared" si="11"/>
        <v>282666</v>
      </c>
      <c r="I249" s="45">
        <f t="shared" si="11"/>
        <v>278369</v>
      </c>
      <c r="J249" s="45">
        <f t="shared" si="11"/>
        <v>293956</v>
      </c>
      <c r="K249" s="45">
        <f t="shared" si="11"/>
        <v>304895</v>
      </c>
      <c r="L249" s="45">
        <f t="shared" si="11"/>
        <v>298193</v>
      </c>
      <c r="M249" s="45">
        <f t="shared" si="11"/>
        <v>311594</v>
      </c>
      <c r="N249" s="45">
        <f t="shared" si="11"/>
        <v>332024</v>
      </c>
      <c r="O249" s="45">
        <f t="shared" si="11"/>
        <v>271498</v>
      </c>
      <c r="P249" s="45">
        <f t="shared" si="11"/>
        <v>262168</v>
      </c>
      <c r="Q249" s="45">
        <f t="shared" si="11"/>
        <v>275850</v>
      </c>
      <c r="R249" s="45">
        <f t="shared" si="11"/>
        <v>267681</v>
      </c>
      <c r="S249" s="45">
        <f t="shared" si="11"/>
        <v>270781</v>
      </c>
      <c r="T249" s="45">
        <f>SUM(T217:T243)</f>
        <v>268138</v>
      </c>
      <c r="U249" s="46"/>
      <c r="W249" s="47"/>
      <c r="Z249" s="20"/>
    </row>
    <row r="250" ht="15" customHeight="1"/>
    <row r="251" spans="1:19" ht="15" customHeight="1">
      <c r="A251" s="64" t="s">
        <v>265</v>
      </c>
      <c r="B251" s="19"/>
      <c r="C251" s="19"/>
      <c r="D251" s="50"/>
      <c r="E251" s="50"/>
      <c r="F251" s="50"/>
      <c r="G251" s="50"/>
      <c r="H251" s="50"/>
      <c r="I251" s="50"/>
      <c r="J251" s="50"/>
      <c r="K251" s="50"/>
      <c r="L251" s="50"/>
      <c r="M251" s="50"/>
      <c r="N251" s="50"/>
      <c r="O251" s="50"/>
      <c r="P251" s="50"/>
      <c r="Q251" s="50"/>
      <c r="R251" s="50"/>
      <c r="S251" s="50"/>
    </row>
    <row r="252" spans="1:19" ht="15" customHeight="1">
      <c r="A252" s="64" t="s">
        <v>266</v>
      </c>
      <c r="B252" s="19"/>
      <c r="C252" s="19"/>
      <c r="D252" s="50"/>
      <c r="E252" s="50"/>
      <c r="F252" s="50"/>
      <c r="G252" s="50"/>
      <c r="H252" s="50"/>
      <c r="I252" s="50"/>
      <c r="J252" s="50"/>
      <c r="K252" s="50"/>
      <c r="L252" s="50"/>
      <c r="M252" s="50"/>
      <c r="N252" s="50"/>
      <c r="O252" s="50"/>
      <c r="P252" s="50"/>
      <c r="Q252" s="50"/>
      <c r="R252" s="50"/>
      <c r="S252" s="50"/>
    </row>
    <row r="253" spans="1:19" ht="15" customHeight="1">
      <c r="A253" s="19"/>
      <c r="B253" s="48" t="s">
        <v>2</v>
      </c>
      <c r="C253" s="49" t="s">
        <v>140</v>
      </c>
      <c r="D253" s="50"/>
      <c r="E253" s="50"/>
      <c r="F253" s="50"/>
      <c r="G253" s="50"/>
      <c r="H253" s="50"/>
      <c r="I253" s="50"/>
      <c r="J253" s="50"/>
      <c r="K253" s="50"/>
      <c r="L253" s="50"/>
      <c r="M253" s="50"/>
      <c r="N253" s="50"/>
      <c r="O253" s="50"/>
      <c r="P253" s="50"/>
      <c r="Q253" s="50"/>
      <c r="R253" s="50"/>
      <c r="S253" s="50"/>
    </row>
    <row r="254" spans="1:19" ht="15" customHeight="1">
      <c r="A254" s="19"/>
      <c r="B254" s="48" t="s">
        <v>0</v>
      </c>
      <c r="C254" s="49" t="s">
        <v>105</v>
      </c>
      <c r="D254" s="50"/>
      <c r="E254" s="50"/>
      <c r="F254" s="50"/>
      <c r="G254" s="50"/>
      <c r="H254" s="50"/>
      <c r="I254" s="50"/>
      <c r="J254" s="50"/>
      <c r="K254" s="50"/>
      <c r="L254" s="50"/>
      <c r="M254" s="50"/>
      <c r="N254" s="50"/>
      <c r="O254" s="50"/>
      <c r="P254" s="50"/>
      <c r="Q254" s="50"/>
      <c r="R254" s="50"/>
      <c r="S254" s="50"/>
    </row>
    <row r="255" spans="1:19" ht="15" customHeight="1">
      <c r="A255" s="19"/>
      <c r="B255" s="48" t="s">
        <v>1</v>
      </c>
      <c r="C255" s="49" t="s">
        <v>141</v>
      </c>
      <c r="D255" s="50"/>
      <c r="E255" s="50"/>
      <c r="F255" s="50"/>
      <c r="G255" s="50"/>
      <c r="H255" s="50"/>
      <c r="I255" s="50"/>
      <c r="J255" s="50"/>
      <c r="K255" s="50"/>
      <c r="L255" s="50"/>
      <c r="M255" s="50"/>
      <c r="N255" s="50"/>
      <c r="O255" s="50"/>
      <c r="P255" s="50"/>
      <c r="Q255" s="50"/>
      <c r="R255" s="50"/>
      <c r="S255" s="50"/>
    </row>
    <row r="256" spans="1:19" ht="15" customHeight="1">
      <c r="A256" s="97"/>
      <c r="B256" s="97"/>
      <c r="C256" s="97"/>
      <c r="D256" s="97"/>
      <c r="E256" s="97"/>
      <c r="F256" s="97"/>
      <c r="G256" s="97"/>
      <c r="H256" s="97"/>
      <c r="I256" s="97"/>
      <c r="J256" s="97"/>
      <c r="K256" s="97"/>
      <c r="L256" s="97"/>
      <c r="M256" s="97"/>
      <c r="N256" s="97"/>
      <c r="O256" s="97"/>
      <c r="P256" s="97"/>
      <c r="Q256" s="97"/>
      <c r="R256" s="97"/>
      <c r="S256" s="97"/>
    </row>
    <row r="257" spans="1:20" ht="15" customHeight="1">
      <c r="A257" s="39" t="s">
        <v>64</v>
      </c>
      <c r="B257" s="39" t="s">
        <v>3</v>
      </c>
      <c r="C257" s="40" t="s">
        <v>4</v>
      </c>
      <c r="D257" s="40" t="s">
        <v>5</v>
      </c>
      <c r="E257" s="40" t="s">
        <v>6</v>
      </c>
      <c r="F257" s="40" t="s">
        <v>7</v>
      </c>
      <c r="G257" s="40" t="s">
        <v>8</v>
      </c>
      <c r="H257" s="40" t="s">
        <v>9</v>
      </c>
      <c r="I257" s="40" t="s">
        <v>10</v>
      </c>
      <c r="J257" s="40" t="s">
        <v>11</v>
      </c>
      <c r="K257" s="40" t="s">
        <v>12</v>
      </c>
      <c r="L257" s="40" t="s">
        <v>13</v>
      </c>
      <c r="M257" s="40" t="s">
        <v>14</v>
      </c>
      <c r="N257" s="40" t="s">
        <v>15</v>
      </c>
      <c r="O257" s="40" t="s">
        <v>16</v>
      </c>
      <c r="P257" s="40" t="s">
        <v>18</v>
      </c>
      <c r="Q257" s="40" t="s">
        <v>19</v>
      </c>
      <c r="R257" s="40" t="s">
        <v>65</v>
      </c>
      <c r="S257" s="40" t="s">
        <v>264</v>
      </c>
      <c r="T257" s="40" t="s">
        <v>294</v>
      </c>
    </row>
    <row r="258" spans="1:20" ht="15" customHeight="1">
      <c r="A258" s="41" t="s">
        <v>17</v>
      </c>
      <c r="B258" s="38"/>
      <c r="C258" s="45"/>
      <c r="D258" s="45"/>
      <c r="E258" s="45"/>
      <c r="F258" s="45"/>
      <c r="G258" s="45"/>
      <c r="H258" s="45"/>
      <c r="I258" s="45"/>
      <c r="J258" s="45"/>
      <c r="K258" s="45"/>
      <c r="L258" s="45"/>
      <c r="M258" s="45"/>
      <c r="N258" s="45"/>
      <c r="O258" s="45"/>
      <c r="P258" s="45"/>
      <c r="Q258" s="45"/>
      <c r="R258" s="45"/>
      <c r="S258" s="45"/>
      <c r="T258" s="45"/>
    </row>
    <row r="259" spans="1:20" ht="15" customHeight="1">
      <c r="A259" s="44" t="s">
        <v>107</v>
      </c>
      <c r="B259" s="42"/>
      <c r="C259" s="45">
        <v>267</v>
      </c>
      <c r="D259" s="45">
        <v>229</v>
      </c>
      <c r="E259" s="45">
        <v>341</v>
      </c>
      <c r="F259" s="45">
        <v>254</v>
      </c>
      <c r="G259" s="45">
        <v>346</v>
      </c>
      <c r="H259" s="45">
        <v>338</v>
      </c>
      <c r="I259" s="45">
        <v>239</v>
      </c>
      <c r="J259" s="45">
        <v>305</v>
      </c>
      <c r="K259" s="45">
        <v>389</v>
      </c>
      <c r="L259" s="45">
        <v>341</v>
      </c>
      <c r="M259" s="45">
        <v>459</v>
      </c>
      <c r="N259" s="45">
        <v>440</v>
      </c>
      <c r="O259" s="45">
        <v>358</v>
      </c>
      <c r="P259" s="45">
        <v>247</v>
      </c>
      <c r="Q259" s="45">
        <v>317</v>
      </c>
      <c r="R259" s="45">
        <v>288</v>
      </c>
      <c r="S259" s="45">
        <v>359</v>
      </c>
      <c r="T259" s="45">
        <v>389</v>
      </c>
    </row>
    <row r="260" spans="1:20" ht="15" customHeight="1">
      <c r="A260" s="44" t="s">
        <v>108</v>
      </c>
      <c r="B260" s="42"/>
      <c r="C260" s="45">
        <v>1878</v>
      </c>
      <c r="D260" s="45">
        <v>2441</v>
      </c>
      <c r="E260" s="45">
        <v>2063</v>
      </c>
      <c r="F260" s="45">
        <v>1116</v>
      </c>
      <c r="G260" s="45">
        <v>819</v>
      </c>
      <c r="H260" s="45">
        <v>1751</v>
      </c>
      <c r="I260" s="45">
        <v>2703</v>
      </c>
      <c r="J260" s="45">
        <v>2765</v>
      </c>
      <c r="K260" s="45">
        <v>3097</v>
      </c>
      <c r="L260" s="45">
        <v>2753</v>
      </c>
      <c r="M260" s="45">
        <v>2673</v>
      </c>
      <c r="N260" s="45">
        <v>1737</v>
      </c>
      <c r="O260" s="45">
        <v>2194</v>
      </c>
      <c r="P260" s="45">
        <v>3029</v>
      </c>
      <c r="Q260" s="45">
        <v>3168</v>
      </c>
      <c r="R260" s="45">
        <v>4337</v>
      </c>
      <c r="S260" s="45">
        <v>4238</v>
      </c>
      <c r="T260" s="45">
        <v>2874</v>
      </c>
    </row>
    <row r="261" spans="1:20" ht="15" customHeight="1">
      <c r="A261" s="44" t="s">
        <v>109</v>
      </c>
      <c r="B261" s="42"/>
      <c r="C261" s="45">
        <v>1161</v>
      </c>
      <c r="D261" s="45">
        <v>1089</v>
      </c>
      <c r="E261" s="45">
        <v>1402</v>
      </c>
      <c r="F261" s="45">
        <v>1369</v>
      </c>
      <c r="G261" s="45">
        <v>1460</v>
      </c>
      <c r="H261" s="45">
        <v>2002</v>
      </c>
      <c r="I261" s="45">
        <v>1969</v>
      </c>
      <c r="J261" s="45">
        <v>1699</v>
      </c>
      <c r="K261" s="45">
        <v>1396</v>
      </c>
      <c r="L261" s="45">
        <v>1681</v>
      </c>
      <c r="M261" s="45">
        <v>1758</v>
      </c>
      <c r="N261" s="45">
        <v>2054</v>
      </c>
      <c r="O261" s="45">
        <v>2492</v>
      </c>
      <c r="P261" s="45">
        <v>1383</v>
      </c>
      <c r="Q261" s="45">
        <v>2019</v>
      </c>
      <c r="R261" s="45">
        <v>2380</v>
      </c>
      <c r="S261" s="45">
        <v>2550</v>
      </c>
      <c r="T261" s="45">
        <v>2089</v>
      </c>
    </row>
    <row r="262" spans="1:20" ht="15" customHeight="1">
      <c r="A262" s="44" t="s">
        <v>110</v>
      </c>
      <c r="B262" s="42"/>
      <c r="C262" s="45">
        <v>28</v>
      </c>
      <c r="D262" s="45">
        <v>25</v>
      </c>
      <c r="E262" s="45">
        <v>28</v>
      </c>
      <c r="F262" s="45">
        <v>28</v>
      </c>
      <c r="G262" s="45">
        <v>33</v>
      </c>
      <c r="H262" s="45">
        <v>30</v>
      </c>
      <c r="I262" s="45">
        <v>19</v>
      </c>
      <c r="J262" s="45">
        <v>19</v>
      </c>
      <c r="K262" s="45">
        <v>27</v>
      </c>
      <c r="L262" s="45">
        <v>30</v>
      </c>
      <c r="M262" s="45">
        <v>30</v>
      </c>
      <c r="N262" s="45">
        <v>28</v>
      </c>
      <c r="O262" s="45">
        <v>32</v>
      </c>
      <c r="P262" s="45">
        <v>21</v>
      </c>
      <c r="Q262" s="45">
        <v>26</v>
      </c>
      <c r="R262" s="45">
        <v>22</v>
      </c>
      <c r="S262" s="45">
        <v>23</v>
      </c>
      <c r="T262" s="45">
        <v>28</v>
      </c>
    </row>
    <row r="263" spans="1:20" ht="15" customHeight="1">
      <c r="A263" s="44" t="s">
        <v>272</v>
      </c>
      <c r="B263" s="42"/>
      <c r="C263" s="45">
        <v>17426</v>
      </c>
      <c r="D263" s="45">
        <v>14891</v>
      </c>
      <c r="E263" s="45">
        <v>17397</v>
      </c>
      <c r="F263" s="45">
        <v>17878</v>
      </c>
      <c r="G263" s="45">
        <v>19930</v>
      </c>
      <c r="H263" s="45">
        <v>21780</v>
      </c>
      <c r="I263" s="45">
        <v>21957</v>
      </c>
      <c r="J263" s="45">
        <v>17357</v>
      </c>
      <c r="K263" s="45">
        <v>17216</v>
      </c>
      <c r="L263" s="45">
        <v>19647</v>
      </c>
      <c r="M263" s="45">
        <v>21732</v>
      </c>
      <c r="N263" s="45">
        <v>22733</v>
      </c>
      <c r="O263" s="45">
        <v>23124</v>
      </c>
      <c r="P263" s="45">
        <v>19264</v>
      </c>
      <c r="Q263" s="45">
        <v>21077</v>
      </c>
      <c r="R263" s="45">
        <v>19581</v>
      </c>
      <c r="S263" s="45">
        <v>19931</v>
      </c>
      <c r="T263" s="45">
        <v>20904</v>
      </c>
    </row>
    <row r="264" spans="1:20" ht="15" customHeight="1">
      <c r="A264" s="44" t="s">
        <v>111</v>
      </c>
      <c r="B264" s="42"/>
      <c r="C264" s="45">
        <v>0</v>
      </c>
      <c r="D264" s="45">
        <v>0</v>
      </c>
      <c r="E264" s="45">
        <v>1</v>
      </c>
      <c r="F264" s="45">
        <v>1</v>
      </c>
      <c r="G264" s="45">
        <v>3</v>
      </c>
      <c r="H264" s="45">
        <v>2</v>
      </c>
      <c r="I264" s="45">
        <v>2</v>
      </c>
      <c r="J264" s="45">
        <v>3</v>
      </c>
      <c r="K264" s="45">
        <v>4</v>
      </c>
      <c r="L264" s="45">
        <v>4</v>
      </c>
      <c r="M264" s="45">
        <v>5</v>
      </c>
      <c r="N264" s="45">
        <v>7</v>
      </c>
      <c r="O264" s="45">
        <v>6</v>
      </c>
      <c r="P264" s="45">
        <v>13</v>
      </c>
      <c r="Q264" s="45">
        <v>22</v>
      </c>
      <c r="R264" s="45">
        <v>22</v>
      </c>
      <c r="S264" s="45">
        <v>13</v>
      </c>
      <c r="T264" s="45">
        <v>21</v>
      </c>
    </row>
    <row r="265" spans="1:20" ht="15" customHeight="1">
      <c r="A265" s="44" t="s">
        <v>112</v>
      </c>
      <c r="B265" s="42"/>
      <c r="C265" s="45">
        <v>697</v>
      </c>
      <c r="D265" s="45">
        <v>746</v>
      </c>
      <c r="E265" s="45">
        <v>817</v>
      </c>
      <c r="F265" s="45">
        <v>765</v>
      </c>
      <c r="G265" s="45">
        <v>920</v>
      </c>
      <c r="H265" s="45">
        <v>713</v>
      </c>
      <c r="I265" s="45">
        <v>722</v>
      </c>
      <c r="J265" s="45">
        <v>678</v>
      </c>
      <c r="K265" s="45">
        <v>916</v>
      </c>
      <c r="L265" s="45">
        <v>846</v>
      </c>
      <c r="M265" s="45">
        <v>846</v>
      </c>
      <c r="N265" s="45">
        <v>596</v>
      </c>
      <c r="O265" s="45">
        <v>912</v>
      </c>
      <c r="P265" s="45">
        <v>598</v>
      </c>
      <c r="Q265" s="45">
        <v>630</v>
      </c>
      <c r="R265" s="45">
        <v>631</v>
      </c>
      <c r="S265" s="45">
        <v>724</v>
      </c>
      <c r="T265" s="45">
        <v>667</v>
      </c>
    </row>
    <row r="266" spans="1:20" ht="15" customHeight="1">
      <c r="A266" s="44" t="s">
        <v>113</v>
      </c>
      <c r="B266" s="42"/>
      <c r="C266" s="45">
        <v>1768</v>
      </c>
      <c r="D266" s="45">
        <v>3099</v>
      </c>
      <c r="E266" s="45">
        <v>2203</v>
      </c>
      <c r="F266" s="45">
        <v>2282</v>
      </c>
      <c r="G266" s="45">
        <v>2599</v>
      </c>
      <c r="H266" s="45">
        <v>3529</v>
      </c>
      <c r="I266" s="45">
        <v>4348</v>
      </c>
      <c r="J266" s="45">
        <v>3882</v>
      </c>
      <c r="K266" s="45">
        <v>3717</v>
      </c>
      <c r="L266" s="45">
        <v>4592</v>
      </c>
      <c r="M266" s="45">
        <v>3693</v>
      </c>
      <c r="N266" s="45">
        <v>2097</v>
      </c>
      <c r="O266" s="45">
        <v>2800</v>
      </c>
      <c r="P266" s="45">
        <v>4766</v>
      </c>
      <c r="Q266" s="45">
        <v>4672</v>
      </c>
      <c r="R266" s="45">
        <v>5017</v>
      </c>
      <c r="S266" s="45">
        <v>6048</v>
      </c>
      <c r="T266" s="45">
        <v>2591</v>
      </c>
    </row>
    <row r="267" spans="1:20" ht="15" customHeight="1">
      <c r="A267" s="44" t="s">
        <v>114</v>
      </c>
      <c r="B267" s="42"/>
      <c r="C267" s="45">
        <v>25400</v>
      </c>
      <c r="D267" s="45">
        <v>27282</v>
      </c>
      <c r="E267" s="45">
        <v>18828</v>
      </c>
      <c r="F267" s="45">
        <v>24261</v>
      </c>
      <c r="G267" s="45">
        <v>28005</v>
      </c>
      <c r="H267" s="45">
        <v>23112</v>
      </c>
      <c r="I267" s="45">
        <v>39464</v>
      </c>
      <c r="J267" s="45">
        <v>34758</v>
      </c>
      <c r="K267" s="45">
        <v>34005</v>
      </c>
      <c r="L267" s="45">
        <v>22863</v>
      </c>
      <c r="M267" s="45">
        <v>29470</v>
      </c>
      <c r="N267" s="45">
        <v>41021</v>
      </c>
      <c r="O267" s="45">
        <v>23038</v>
      </c>
      <c r="P267" s="45">
        <v>41054</v>
      </c>
      <c r="Q267" s="45">
        <v>31554</v>
      </c>
      <c r="R267" s="45">
        <v>19553</v>
      </c>
      <c r="S267" s="45">
        <v>25890</v>
      </c>
      <c r="T267" s="45">
        <v>27763</v>
      </c>
    </row>
    <row r="268" spans="1:20" ht="15" customHeight="1">
      <c r="A268" s="44" t="s">
        <v>115</v>
      </c>
      <c r="B268" s="42"/>
      <c r="C268" s="45">
        <v>53900</v>
      </c>
      <c r="D268" s="45">
        <v>57429</v>
      </c>
      <c r="E268" s="45">
        <v>69581</v>
      </c>
      <c r="F268" s="45">
        <v>65505</v>
      </c>
      <c r="G268" s="45">
        <v>79407</v>
      </c>
      <c r="H268" s="45">
        <v>73529</v>
      </c>
      <c r="I268" s="45">
        <v>65703</v>
      </c>
      <c r="J268" s="45">
        <v>64404</v>
      </c>
      <c r="K268" s="45">
        <v>62667</v>
      </c>
      <c r="L268" s="45">
        <v>72929</v>
      </c>
      <c r="M268" s="45">
        <v>67710</v>
      </c>
      <c r="N268" s="45">
        <v>75177</v>
      </c>
      <c r="O268" s="45">
        <v>61134</v>
      </c>
      <c r="P268" s="45">
        <v>59698</v>
      </c>
      <c r="Q268" s="45">
        <v>60397</v>
      </c>
      <c r="R268" s="45">
        <v>52286</v>
      </c>
      <c r="S268" s="45">
        <v>56659</v>
      </c>
      <c r="T268" s="45">
        <v>58706</v>
      </c>
    </row>
    <row r="269" spans="1:20" ht="15" customHeight="1">
      <c r="A269" s="44" t="s">
        <v>116</v>
      </c>
      <c r="B269" s="42"/>
      <c r="C269" s="45">
        <v>31624</v>
      </c>
      <c r="D269" s="45">
        <v>42239</v>
      </c>
      <c r="E269" s="45">
        <v>42199</v>
      </c>
      <c r="F269" s="45">
        <v>41422</v>
      </c>
      <c r="G269" s="45">
        <v>44658</v>
      </c>
      <c r="H269" s="45">
        <v>37782</v>
      </c>
      <c r="I269" s="45">
        <v>42037</v>
      </c>
      <c r="J269" s="45">
        <v>41603</v>
      </c>
      <c r="K269" s="45">
        <v>41220</v>
      </c>
      <c r="L269" s="45">
        <v>45365</v>
      </c>
      <c r="M269" s="45">
        <v>44336</v>
      </c>
      <c r="N269" s="45">
        <v>46811</v>
      </c>
      <c r="O269" s="45">
        <v>39519</v>
      </c>
      <c r="P269" s="45">
        <v>36932</v>
      </c>
      <c r="Q269" s="45">
        <v>42698</v>
      </c>
      <c r="R269" s="45">
        <v>36067</v>
      </c>
      <c r="S269" s="45">
        <v>36994</v>
      </c>
      <c r="T269" s="45">
        <v>32816</v>
      </c>
    </row>
    <row r="270" spans="1:20" ht="15" customHeight="1">
      <c r="A270" s="44" t="s">
        <v>117</v>
      </c>
      <c r="B270" s="42"/>
      <c r="C270" s="45">
        <v>0</v>
      </c>
      <c r="D270" s="45">
        <v>0</v>
      </c>
      <c r="E270" s="45">
        <v>0</v>
      </c>
      <c r="F270" s="45">
        <v>0</v>
      </c>
      <c r="G270" s="45">
        <v>0</v>
      </c>
      <c r="H270" s="45">
        <v>0</v>
      </c>
      <c r="I270" s="45">
        <v>0</v>
      </c>
      <c r="J270" s="45">
        <v>0</v>
      </c>
      <c r="K270" s="45">
        <v>0</v>
      </c>
      <c r="L270" s="45">
        <v>0</v>
      </c>
      <c r="M270" s="45">
        <v>0</v>
      </c>
      <c r="N270" s="45">
        <v>0</v>
      </c>
      <c r="O270" s="45">
        <v>0</v>
      </c>
      <c r="P270" s="45">
        <v>0</v>
      </c>
      <c r="Q270" s="45">
        <v>0</v>
      </c>
      <c r="R270" s="45">
        <v>0</v>
      </c>
      <c r="S270" s="45">
        <v>0</v>
      </c>
      <c r="T270" s="45">
        <v>0</v>
      </c>
    </row>
    <row r="271" spans="1:20" ht="15" customHeight="1">
      <c r="A271" s="44" t="s">
        <v>118</v>
      </c>
      <c r="B271" s="42"/>
      <c r="C271" s="45">
        <v>4496</v>
      </c>
      <c r="D271" s="45">
        <v>3275</v>
      </c>
      <c r="E271" s="45">
        <v>2521</v>
      </c>
      <c r="F271" s="45">
        <v>2875</v>
      </c>
      <c r="G271" s="45">
        <v>3305</v>
      </c>
      <c r="H271" s="45">
        <v>2937</v>
      </c>
      <c r="I271" s="45">
        <v>1860</v>
      </c>
      <c r="J271" s="45">
        <v>2953</v>
      </c>
      <c r="K271" s="45">
        <v>4316</v>
      </c>
      <c r="L271" s="45">
        <v>2757</v>
      </c>
      <c r="M271" s="45">
        <v>2819</v>
      </c>
      <c r="N271" s="45">
        <v>2833</v>
      </c>
      <c r="O271" s="45">
        <v>2463</v>
      </c>
      <c r="P271" s="45">
        <v>2266</v>
      </c>
      <c r="Q271" s="45">
        <v>3109</v>
      </c>
      <c r="R271" s="45">
        <v>3325</v>
      </c>
      <c r="S271" s="45">
        <v>2698</v>
      </c>
      <c r="T271" s="45">
        <v>2733</v>
      </c>
    </row>
    <row r="272" spans="1:20" ht="15" customHeight="1">
      <c r="A272" s="44" t="s">
        <v>119</v>
      </c>
      <c r="B272" s="42"/>
      <c r="C272" s="45">
        <v>414</v>
      </c>
      <c r="D272" s="45">
        <v>338</v>
      </c>
      <c r="E272" s="45">
        <v>311</v>
      </c>
      <c r="F272" s="45">
        <v>393</v>
      </c>
      <c r="G272" s="45">
        <v>452</v>
      </c>
      <c r="H272" s="45">
        <v>373</v>
      </c>
      <c r="I272" s="45">
        <v>326</v>
      </c>
      <c r="J272" s="45">
        <v>295</v>
      </c>
      <c r="K272" s="45">
        <v>417</v>
      </c>
      <c r="L272" s="45">
        <v>414</v>
      </c>
      <c r="M272" s="45">
        <v>339</v>
      </c>
      <c r="N272" s="45">
        <v>326</v>
      </c>
      <c r="O272" s="45">
        <v>354</v>
      </c>
      <c r="P272" s="45">
        <v>325</v>
      </c>
      <c r="Q272" s="45">
        <v>421</v>
      </c>
      <c r="R272" s="45">
        <v>451</v>
      </c>
      <c r="S272" s="45">
        <v>397</v>
      </c>
      <c r="T272" s="45">
        <v>421</v>
      </c>
    </row>
    <row r="273" spans="1:20" ht="15" customHeight="1">
      <c r="A273" s="44" t="s">
        <v>273</v>
      </c>
      <c r="B273" s="42"/>
      <c r="C273" s="45">
        <v>68</v>
      </c>
      <c r="D273" s="45">
        <v>54</v>
      </c>
      <c r="E273" s="45">
        <v>70</v>
      </c>
      <c r="F273" s="45">
        <v>67</v>
      </c>
      <c r="G273" s="45">
        <v>118</v>
      </c>
      <c r="H273" s="45">
        <v>84</v>
      </c>
      <c r="I273" s="45">
        <v>60</v>
      </c>
      <c r="J273" s="45">
        <v>80</v>
      </c>
      <c r="K273" s="45">
        <v>115</v>
      </c>
      <c r="L273" s="45">
        <v>96</v>
      </c>
      <c r="M273" s="45">
        <v>120</v>
      </c>
      <c r="N273" s="45">
        <v>20</v>
      </c>
      <c r="O273" s="45">
        <v>113</v>
      </c>
      <c r="P273" s="45">
        <v>77</v>
      </c>
      <c r="Q273" s="45">
        <v>106</v>
      </c>
      <c r="R273" s="45">
        <v>93</v>
      </c>
      <c r="S273" s="45">
        <v>103</v>
      </c>
      <c r="T273" s="45">
        <v>107</v>
      </c>
    </row>
    <row r="274" spans="1:20" ht="15" customHeight="1">
      <c r="A274" s="44" t="s">
        <v>120</v>
      </c>
      <c r="B274" s="42"/>
      <c r="C274" s="45">
        <v>178</v>
      </c>
      <c r="D274" s="45">
        <v>194</v>
      </c>
      <c r="E274" s="45">
        <v>158</v>
      </c>
      <c r="F274" s="45">
        <v>166</v>
      </c>
      <c r="G274" s="45">
        <v>161</v>
      </c>
      <c r="H274" s="45">
        <v>163</v>
      </c>
      <c r="I274" s="45">
        <v>207</v>
      </c>
      <c r="J274" s="45">
        <v>216</v>
      </c>
      <c r="K274" s="45">
        <v>155</v>
      </c>
      <c r="L274" s="45">
        <v>181</v>
      </c>
      <c r="M274" s="45">
        <v>178</v>
      </c>
      <c r="N274" s="45">
        <v>186</v>
      </c>
      <c r="O274" s="45">
        <v>194</v>
      </c>
      <c r="P274" s="45">
        <v>171</v>
      </c>
      <c r="Q274" s="45">
        <v>205</v>
      </c>
      <c r="R274" s="45">
        <v>203</v>
      </c>
      <c r="S274" s="45">
        <v>186</v>
      </c>
      <c r="T274" s="45">
        <v>210</v>
      </c>
    </row>
    <row r="275" spans="1:20" ht="15" customHeight="1">
      <c r="A275" s="44" t="s">
        <v>300</v>
      </c>
      <c r="B275" s="42"/>
      <c r="C275" s="45">
        <v>0</v>
      </c>
      <c r="D275" s="45">
        <v>0</v>
      </c>
      <c r="E275" s="45">
        <v>0</v>
      </c>
      <c r="F275" s="45">
        <v>0</v>
      </c>
      <c r="G275" s="45">
        <v>0</v>
      </c>
      <c r="H275" s="45">
        <v>0</v>
      </c>
      <c r="I275" s="45">
        <v>0</v>
      </c>
      <c r="J275" s="45">
        <v>0</v>
      </c>
      <c r="K275" s="45">
        <v>0</v>
      </c>
      <c r="L275" s="45">
        <v>0</v>
      </c>
      <c r="M275" s="45">
        <v>0</v>
      </c>
      <c r="N275" s="45">
        <v>0</v>
      </c>
      <c r="O275" s="45">
        <v>0</v>
      </c>
      <c r="P275" s="45">
        <v>0</v>
      </c>
      <c r="Q275" s="45">
        <v>0</v>
      </c>
      <c r="R275" s="45">
        <v>0</v>
      </c>
      <c r="S275" s="45">
        <v>0</v>
      </c>
      <c r="T275" s="45">
        <v>0</v>
      </c>
    </row>
    <row r="276" spans="1:20" ht="15" customHeight="1">
      <c r="A276" s="44" t="s">
        <v>122</v>
      </c>
      <c r="B276" s="42"/>
      <c r="C276" s="45">
        <v>85</v>
      </c>
      <c r="D276" s="45">
        <v>104</v>
      </c>
      <c r="E276" s="45">
        <v>120</v>
      </c>
      <c r="F276" s="45">
        <v>92</v>
      </c>
      <c r="G276" s="45">
        <v>101</v>
      </c>
      <c r="H276" s="45">
        <v>88</v>
      </c>
      <c r="I276" s="45">
        <v>80</v>
      </c>
      <c r="J276" s="45">
        <v>92</v>
      </c>
      <c r="K276" s="45">
        <v>106</v>
      </c>
      <c r="L276" s="45">
        <v>90</v>
      </c>
      <c r="M276" s="45">
        <v>142</v>
      </c>
      <c r="N276" s="45">
        <v>117</v>
      </c>
      <c r="O276" s="45">
        <v>108</v>
      </c>
      <c r="P276" s="45">
        <v>72</v>
      </c>
      <c r="Q276" s="45">
        <v>95</v>
      </c>
      <c r="R276" s="45">
        <v>88</v>
      </c>
      <c r="S276" s="45">
        <v>106</v>
      </c>
      <c r="T276" s="45">
        <v>107</v>
      </c>
    </row>
    <row r="277" spans="1:20" ht="15" customHeight="1">
      <c r="A277" s="44" t="s">
        <v>123</v>
      </c>
      <c r="B277" s="42"/>
      <c r="C277" s="45">
        <v>31509</v>
      </c>
      <c r="D277" s="45">
        <v>31443</v>
      </c>
      <c r="E277" s="45">
        <v>34848</v>
      </c>
      <c r="F277" s="45">
        <v>36706</v>
      </c>
      <c r="G277" s="45">
        <v>35708</v>
      </c>
      <c r="H277" s="45">
        <v>37067</v>
      </c>
      <c r="I277" s="45">
        <v>34216</v>
      </c>
      <c r="J277" s="45">
        <v>36105</v>
      </c>
      <c r="K277" s="45">
        <v>37164</v>
      </c>
      <c r="L277" s="45">
        <v>40493</v>
      </c>
      <c r="M277" s="45">
        <v>41840</v>
      </c>
      <c r="N277" s="45">
        <v>40187</v>
      </c>
      <c r="O277" s="45">
        <v>39931</v>
      </c>
      <c r="P277" s="45">
        <v>32878</v>
      </c>
      <c r="Q277" s="45">
        <v>36423</v>
      </c>
      <c r="R277" s="45">
        <v>35874</v>
      </c>
      <c r="S277" s="45">
        <v>34878</v>
      </c>
      <c r="T277" s="45">
        <v>35993</v>
      </c>
    </row>
    <row r="278" spans="1:20" ht="15" customHeight="1">
      <c r="A278" s="44" t="s">
        <v>124</v>
      </c>
      <c r="B278" s="42"/>
      <c r="C278" s="45">
        <v>1617</v>
      </c>
      <c r="D278" s="45">
        <v>1425</v>
      </c>
      <c r="E278" s="45">
        <v>1507</v>
      </c>
      <c r="F278" s="45">
        <v>1488</v>
      </c>
      <c r="G278" s="45">
        <v>1733</v>
      </c>
      <c r="H278" s="45">
        <v>1887</v>
      </c>
      <c r="I278" s="45">
        <v>1931</v>
      </c>
      <c r="J278" s="45">
        <v>1961</v>
      </c>
      <c r="K278" s="45">
        <v>2309</v>
      </c>
      <c r="L278" s="45">
        <v>2155</v>
      </c>
      <c r="M278" s="45">
        <v>2106</v>
      </c>
      <c r="N278" s="45">
        <v>2325</v>
      </c>
      <c r="O278" s="45">
        <v>2279</v>
      </c>
      <c r="P278" s="45">
        <v>1671</v>
      </c>
      <c r="Q278" s="45">
        <v>2082</v>
      </c>
      <c r="R278" s="45">
        <v>2201</v>
      </c>
      <c r="S278" s="45">
        <v>2042</v>
      </c>
      <c r="T278" s="45">
        <v>2352</v>
      </c>
    </row>
    <row r="279" spans="1:20" ht="15" customHeight="1">
      <c r="A279" s="44" t="s">
        <v>125</v>
      </c>
      <c r="B279" s="42"/>
      <c r="C279" s="45">
        <v>9157</v>
      </c>
      <c r="D279" s="45">
        <v>9043</v>
      </c>
      <c r="E279" s="45">
        <v>4646</v>
      </c>
      <c r="F279" s="45">
        <v>8538</v>
      </c>
      <c r="G279" s="45">
        <v>10658</v>
      </c>
      <c r="H279" s="45">
        <v>8343</v>
      </c>
      <c r="I279" s="45">
        <v>14761</v>
      </c>
      <c r="J279" s="45">
        <v>13105</v>
      </c>
      <c r="K279" s="45">
        <v>12983</v>
      </c>
      <c r="L279" s="45">
        <v>7274</v>
      </c>
      <c r="M279" s="45">
        <v>11323</v>
      </c>
      <c r="N279" s="45">
        <v>14034</v>
      </c>
      <c r="O279" s="45">
        <v>7800</v>
      </c>
      <c r="P279" s="45">
        <v>15723</v>
      </c>
      <c r="Q279" s="45">
        <v>9869</v>
      </c>
      <c r="R279" s="45">
        <v>4731</v>
      </c>
      <c r="S279" s="45">
        <v>11002</v>
      </c>
      <c r="T279" s="45">
        <v>10092</v>
      </c>
    </row>
    <row r="280" spans="1:20" ht="15" customHeight="1">
      <c r="A280" s="44" t="s">
        <v>126</v>
      </c>
      <c r="B280" s="42"/>
      <c r="C280" s="45">
        <v>16980</v>
      </c>
      <c r="D280" s="45">
        <v>14249</v>
      </c>
      <c r="E280" s="45">
        <v>11700</v>
      </c>
      <c r="F280" s="45">
        <v>12768</v>
      </c>
      <c r="G280" s="45">
        <v>13046</v>
      </c>
      <c r="H280" s="45">
        <v>16693</v>
      </c>
      <c r="I280" s="45">
        <v>15755</v>
      </c>
      <c r="J280" s="45">
        <v>17509</v>
      </c>
      <c r="K280" s="45">
        <v>18879</v>
      </c>
      <c r="L280" s="45">
        <v>18290</v>
      </c>
      <c r="M280" s="45">
        <v>14778</v>
      </c>
      <c r="N280" s="45">
        <v>14923</v>
      </c>
      <c r="O280" s="45">
        <v>16046</v>
      </c>
      <c r="P280" s="45">
        <v>13259</v>
      </c>
      <c r="Q280" s="45">
        <v>16513</v>
      </c>
      <c r="R280" s="45">
        <v>20207</v>
      </c>
      <c r="S280" s="45">
        <v>18356</v>
      </c>
      <c r="T280" s="45">
        <v>15966</v>
      </c>
    </row>
    <row r="281" spans="1:20" ht="15" customHeight="1">
      <c r="A281" s="44" t="s">
        <v>127</v>
      </c>
      <c r="B281" s="42"/>
      <c r="C281" s="45">
        <v>2950</v>
      </c>
      <c r="D281" s="45">
        <v>3608</v>
      </c>
      <c r="E281" s="45">
        <v>3413</v>
      </c>
      <c r="F281" s="45">
        <v>3022</v>
      </c>
      <c r="G281" s="45">
        <v>3399</v>
      </c>
      <c r="H281" s="45">
        <v>3241</v>
      </c>
      <c r="I281" s="45">
        <v>3673</v>
      </c>
      <c r="J281" s="45">
        <v>3092</v>
      </c>
      <c r="K281" s="45">
        <v>3449</v>
      </c>
      <c r="L281" s="45">
        <v>3741</v>
      </c>
      <c r="M281" s="45">
        <v>3834</v>
      </c>
      <c r="N281" s="45">
        <v>3796</v>
      </c>
      <c r="O281" s="45">
        <v>3313</v>
      </c>
      <c r="P281" s="45">
        <v>2957</v>
      </c>
      <c r="Q281" s="45">
        <v>4094</v>
      </c>
      <c r="R281" s="45">
        <v>3461</v>
      </c>
      <c r="S281" s="45">
        <v>3591</v>
      </c>
      <c r="T281" s="45">
        <v>3266</v>
      </c>
    </row>
    <row r="282" spans="1:20" ht="15" customHeight="1">
      <c r="A282" s="44" t="s">
        <v>128</v>
      </c>
      <c r="B282" s="42"/>
      <c r="C282" s="45">
        <v>1880</v>
      </c>
      <c r="D282" s="45">
        <v>1408</v>
      </c>
      <c r="E282" s="45">
        <v>1937</v>
      </c>
      <c r="F282" s="45">
        <v>3467</v>
      </c>
      <c r="G282" s="45">
        <v>4300</v>
      </c>
      <c r="H282" s="45">
        <v>4961</v>
      </c>
      <c r="I282" s="45">
        <v>4303</v>
      </c>
      <c r="J282" s="45">
        <v>4137</v>
      </c>
      <c r="K282" s="45">
        <v>4301</v>
      </c>
      <c r="L282" s="45">
        <v>4534</v>
      </c>
      <c r="M282" s="45">
        <v>4726</v>
      </c>
      <c r="N282" s="45">
        <v>4927</v>
      </c>
      <c r="O282" s="45">
        <v>5268</v>
      </c>
      <c r="P282" s="45">
        <v>3480</v>
      </c>
      <c r="Q282" s="45">
        <v>4100</v>
      </c>
      <c r="R282" s="45">
        <v>4638</v>
      </c>
      <c r="S282" s="45">
        <v>4399</v>
      </c>
      <c r="T282" s="45">
        <v>4451</v>
      </c>
    </row>
    <row r="283" spans="1:20" ht="15" customHeight="1">
      <c r="A283" s="44" t="s">
        <v>129</v>
      </c>
      <c r="B283" s="42"/>
      <c r="C283" s="45">
        <v>10859</v>
      </c>
      <c r="D283" s="45">
        <v>13197</v>
      </c>
      <c r="E283" s="45">
        <v>15135</v>
      </c>
      <c r="F283" s="45">
        <v>13476</v>
      </c>
      <c r="G283" s="45">
        <v>11780</v>
      </c>
      <c r="H283" s="45">
        <v>12925</v>
      </c>
      <c r="I283" s="45">
        <v>11860</v>
      </c>
      <c r="J283" s="45">
        <v>12242</v>
      </c>
      <c r="K283" s="45">
        <v>15051</v>
      </c>
      <c r="L283" s="45">
        <v>12780</v>
      </c>
      <c r="M283" s="45">
        <v>14660</v>
      </c>
      <c r="N283" s="45">
        <v>13204</v>
      </c>
      <c r="O283" s="45">
        <v>10776</v>
      </c>
      <c r="P283" s="45">
        <v>9591</v>
      </c>
      <c r="Q283" s="45">
        <v>15070</v>
      </c>
      <c r="R283" s="45">
        <v>13784</v>
      </c>
      <c r="S283" s="45">
        <v>11494</v>
      </c>
      <c r="T283" s="45">
        <v>14177</v>
      </c>
    </row>
    <row r="284" spans="1:20" ht="15" customHeight="1">
      <c r="A284" s="44" t="s">
        <v>130</v>
      </c>
      <c r="B284" s="42"/>
      <c r="C284" s="45">
        <v>72503</v>
      </c>
      <c r="D284" s="45">
        <v>63236</v>
      </c>
      <c r="E284" s="45">
        <v>74368</v>
      </c>
      <c r="F284" s="45">
        <v>74651</v>
      </c>
      <c r="G284" s="45">
        <v>59100</v>
      </c>
      <c r="H284" s="45">
        <v>68102</v>
      </c>
      <c r="I284" s="45">
        <v>51740</v>
      </c>
      <c r="J284" s="45">
        <v>69013</v>
      </c>
      <c r="K284" s="45">
        <v>74328</v>
      </c>
      <c r="L284" s="45">
        <v>71691</v>
      </c>
      <c r="M284" s="45">
        <v>78584</v>
      </c>
      <c r="N284" s="45">
        <v>79060</v>
      </c>
      <c r="O284" s="45">
        <v>66360</v>
      </c>
      <c r="P284" s="45">
        <v>53540</v>
      </c>
      <c r="Q284" s="45">
        <v>60123</v>
      </c>
      <c r="R284" s="45">
        <v>72808</v>
      </c>
      <c r="S284" s="45">
        <v>61722</v>
      </c>
      <c r="T284" s="45">
        <v>66160</v>
      </c>
    </row>
    <row r="285" spans="1:20" ht="15" customHeight="1">
      <c r="A285" s="44" t="s">
        <v>131</v>
      </c>
      <c r="B285" s="42"/>
      <c r="C285" s="45">
        <v>5075</v>
      </c>
      <c r="D285" s="45">
        <v>4580</v>
      </c>
      <c r="E285" s="45">
        <v>5514</v>
      </c>
      <c r="F285" s="45">
        <v>4280</v>
      </c>
      <c r="G285" s="45">
        <v>5094</v>
      </c>
      <c r="H285" s="45">
        <v>4838</v>
      </c>
      <c r="I285" s="45">
        <v>3361</v>
      </c>
      <c r="J285" s="45">
        <v>4127</v>
      </c>
      <c r="K285" s="45">
        <v>5237</v>
      </c>
      <c r="L285" s="45">
        <v>5361</v>
      </c>
      <c r="M285" s="45">
        <v>5086</v>
      </c>
      <c r="N285" s="45">
        <v>4056</v>
      </c>
      <c r="O285" s="45">
        <v>4788</v>
      </c>
      <c r="P285" s="45">
        <v>3227</v>
      </c>
      <c r="Q285" s="45">
        <v>4843</v>
      </c>
      <c r="R285" s="45">
        <v>4922</v>
      </c>
      <c r="S285" s="45">
        <v>4593</v>
      </c>
      <c r="T285" s="45">
        <v>5089</v>
      </c>
    </row>
    <row r="286" spans="1:20" ht="15" customHeight="1">
      <c r="A286" s="44" t="s">
        <v>132</v>
      </c>
      <c r="B286" s="42"/>
      <c r="C286" s="45">
        <v>23148</v>
      </c>
      <c r="D286" s="45">
        <v>22683</v>
      </c>
      <c r="E286" s="45">
        <v>26568</v>
      </c>
      <c r="F286" s="45">
        <v>33951</v>
      </c>
      <c r="G286" s="45">
        <v>30586</v>
      </c>
      <c r="H286" s="45">
        <v>35541</v>
      </c>
      <c r="I286" s="45">
        <v>40475</v>
      </c>
      <c r="J286" s="45">
        <v>39816</v>
      </c>
      <c r="K286" s="45">
        <v>42229</v>
      </c>
      <c r="L286" s="45">
        <v>34677</v>
      </c>
      <c r="M286" s="45">
        <v>30879</v>
      </c>
      <c r="N286" s="45">
        <v>24010</v>
      </c>
      <c r="O286" s="45">
        <v>33683</v>
      </c>
      <c r="P286" s="45">
        <v>35330</v>
      </c>
      <c r="Q286" s="45">
        <v>46084</v>
      </c>
      <c r="R286" s="45">
        <v>39561</v>
      </c>
      <c r="S286" s="45">
        <v>44244</v>
      </c>
      <c r="T286" s="45">
        <v>35851</v>
      </c>
    </row>
    <row r="287" spans="1:20" ht="15" customHeight="1">
      <c r="A287" s="44" t="s">
        <v>133</v>
      </c>
      <c r="B287" s="42"/>
      <c r="C287" s="45">
        <v>4204</v>
      </c>
      <c r="D287" s="45">
        <v>4204</v>
      </c>
      <c r="E287" s="45">
        <v>4310</v>
      </c>
      <c r="F287" s="45">
        <v>4466</v>
      </c>
      <c r="G287" s="45">
        <v>4515</v>
      </c>
      <c r="H287" s="45">
        <v>4682</v>
      </c>
      <c r="I287" s="45">
        <v>4772</v>
      </c>
      <c r="J287" s="45">
        <v>5207</v>
      </c>
      <c r="K287" s="45">
        <v>5621</v>
      </c>
      <c r="L287" s="45">
        <v>6047</v>
      </c>
      <c r="M287" s="45">
        <v>6356</v>
      </c>
      <c r="N287" s="45">
        <v>6578</v>
      </c>
      <c r="O287" s="45">
        <v>6977</v>
      </c>
      <c r="P287" s="45">
        <v>7088</v>
      </c>
      <c r="Q287" s="45">
        <v>7134</v>
      </c>
      <c r="R287" s="45">
        <v>7019</v>
      </c>
      <c r="S287" s="45">
        <v>7293</v>
      </c>
      <c r="T287" s="45">
        <v>7293</v>
      </c>
    </row>
    <row r="288" spans="1:20" ht="15" customHeight="1">
      <c r="A288" s="44" t="s">
        <v>134</v>
      </c>
      <c r="B288" s="42"/>
      <c r="C288" s="45">
        <v>121382</v>
      </c>
      <c r="D288" s="45">
        <v>110580</v>
      </c>
      <c r="E288" s="45">
        <v>117062</v>
      </c>
      <c r="F288" s="45">
        <v>119614</v>
      </c>
      <c r="G288" s="45">
        <v>112533</v>
      </c>
      <c r="H288" s="45">
        <v>121343</v>
      </c>
      <c r="I288" s="45">
        <v>103591</v>
      </c>
      <c r="J288" s="45">
        <v>109775</v>
      </c>
      <c r="K288" s="45">
        <v>115676</v>
      </c>
      <c r="L288" s="45">
        <v>121454</v>
      </c>
      <c r="M288" s="45">
        <v>138916</v>
      </c>
      <c r="N288" s="45">
        <v>120417</v>
      </c>
      <c r="O288" s="45">
        <v>129415</v>
      </c>
      <c r="P288" s="45">
        <v>105612</v>
      </c>
      <c r="Q288" s="45">
        <v>108863</v>
      </c>
      <c r="R288" s="45">
        <v>135665</v>
      </c>
      <c r="S288" s="45">
        <v>119351</v>
      </c>
      <c r="T288" s="45">
        <v>133934</v>
      </c>
    </row>
    <row r="289" spans="1:20" ht="15" customHeight="1">
      <c r="A289" s="44" t="s">
        <v>274</v>
      </c>
      <c r="B289" s="42"/>
      <c r="C289" s="45">
        <v>29795</v>
      </c>
      <c r="D289" s="45">
        <v>32077</v>
      </c>
      <c r="E289" s="45">
        <v>32700</v>
      </c>
      <c r="F289" s="45">
        <v>35774</v>
      </c>
      <c r="G289" s="45">
        <v>39069</v>
      </c>
      <c r="H289" s="45">
        <v>35169</v>
      </c>
      <c r="I289" s="45">
        <v>28745</v>
      </c>
      <c r="J289" s="45">
        <v>34043</v>
      </c>
      <c r="K289" s="45">
        <v>33471</v>
      </c>
      <c r="L289" s="45">
        <v>40004</v>
      </c>
      <c r="M289" s="45">
        <v>36834</v>
      </c>
      <c r="N289" s="45">
        <v>41308</v>
      </c>
      <c r="O289" s="45">
        <v>35214</v>
      </c>
      <c r="P289" s="45">
        <v>34819</v>
      </c>
      <c r="Q289" s="45">
        <v>33748</v>
      </c>
      <c r="R289" s="45">
        <v>31226</v>
      </c>
      <c r="S289" s="45">
        <v>30959</v>
      </c>
      <c r="T289" s="45">
        <v>35250</v>
      </c>
    </row>
    <row r="290" spans="1:26" ht="12.75">
      <c r="A290" s="46" t="s">
        <v>25</v>
      </c>
      <c r="B290" s="1"/>
      <c r="C290" s="45">
        <f aca="true" t="shared" si="12" ref="C290:T290">SUM(C259:C289)</f>
        <v>470449</v>
      </c>
      <c r="D290" s="45">
        <f t="shared" si="12"/>
        <v>465168</v>
      </c>
      <c r="E290" s="45">
        <f t="shared" si="12"/>
        <v>491748</v>
      </c>
      <c r="F290" s="45">
        <f t="shared" si="12"/>
        <v>510675</v>
      </c>
      <c r="G290" s="45">
        <f t="shared" si="12"/>
        <v>513838</v>
      </c>
      <c r="H290" s="45">
        <f t="shared" si="12"/>
        <v>523005</v>
      </c>
      <c r="I290" s="45">
        <f t="shared" si="12"/>
        <v>500879</v>
      </c>
      <c r="J290" s="45">
        <f t="shared" si="12"/>
        <v>521241</v>
      </c>
      <c r="K290" s="45">
        <f t="shared" si="12"/>
        <v>540461</v>
      </c>
      <c r="L290" s="45">
        <f t="shared" si="12"/>
        <v>543090</v>
      </c>
      <c r="M290" s="45">
        <f t="shared" si="12"/>
        <v>566232</v>
      </c>
      <c r="N290" s="45">
        <f t="shared" si="12"/>
        <v>565008</v>
      </c>
      <c r="O290" s="45">
        <f t="shared" si="12"/>
        <v>520691</v>
      </c>
      <c r="P290" s="45">
        <f t="shared" si="12"/>
        <v>489091</v>
      </c>
      <c r="Q290" s="45">
        <f t="shared" si="12"/>
        <v>519462</v>
      </c>
      <c r="R290" s="45">
        <f t="shared" si="12"/>
        <v>520441</v>
      </c>
      <c r="S290" s="45">
        <f t="shared" si="12"/>
        <v>510843</v>
      </c>
      <c r="T290" s="45">
        <f t="shared" si="12"/>
        <v>522300</v>
      </c>
      <c r="U290" s="46"/>
      <c r="W290" s="47"/>
      <c r="Z290" s="20"/>
    </row>
    <row r="291" spans="1:26" ht="12.75">
      <c r="A291" s="46" t="s">
        <v>62</v>
      </c>
      <c r="B291" s="1"/>
      <c r="C291" s="45">
        <f aca="true" t="shared" si="13" ref="C291:S291">SUM(C259:C285)</f>
        <v>291920</v>
      </c>
      <c r="D291" s="45">
        <f t="shared" si="13"/>
        <v>295624</v>
      </c>
      <c r="E291" s="45">
        <f t="shared" si="13"/>
        <v>311108</v>
      </c>
      <c r="F291" s="45">
        <f t="shared" si="13"/>
        <v>316870</v>
      </c>
      <c r="G291" s="45">
        <f t="shared" si="13"/>
        <v>327135</v>
      </c>
      <c r="H291" s="45">
        <f t="shared" si="13"/>
        <v>326270</v>
      </c>
      <c r="I291" s="45">
        <f t="shared" si="13"/>
        <v>323296</v>
      </c>
      <c r="J291" s="45">
        <f t="shared" si="13"/>
        <v>332400</v>
      </c>
      <c r="K291" s="45">
        <f t="shared" si="13"/>
        <v>343464</v>
      </c>
      <c r="L291" s="45">
        <f t="shared" si="13"/>
        <v>340908</v>
      </c>
      <c r="M291" s="45">
        <f t="shared" si="13"/>
        <v>353247</v>
      </c>
      <c r="N291" s="45">
        <f t="shared" si="13"/>
        <v>372695</v>
      </c>
      <c r="O291" s="45">
        <f t="shared" si="13"/>
        <v>315402</v>
      </c>
      <c r="P291" s="45">
        <f t="shared" si="13"/>
        <v>306242</v>
      </c>
      <c r="Q291" s="45">
        <f t="shared" si="13"/>
        <v>323633</v>
      </c>
      <c r="R291" s="45">
        <f t="shared" si="13"/>
        <v>306970</v>
      </c>
      <c r="S291" s="45">
        <f t="shared" si="13"/>
        <v>308996</v>
      </c>
      <c r="T291" s="45">
        <f>SUM(T259:T285)</f>
        <v>309972</v>
      </c>
      <c r="U291" s="46"/>
      <c r="W291" s="47"/>
      <c r="Z291" s="20"/>
    </row>
    <row r="292" spans="1:19" ht="15" customHeight="1">
      <c r="A292" s="50"/>
      <c r="B292" s="50"/>
      <c r="C292" s="50"/>
      <c r="D292" s="50"/>
      <c r="E292" s="50"/>
      <c r="F292" s="50"/>
      <c r="G292" s="50"/>
      <c r="H292" s="50"/>
      <c r="I292" s="50"/>
      <c r="J292" s="50"/>
      <c r="K292" s="50"/>
      <c r="L292" s="50"/>
      <c r="M292" s="50"/>
      <c r="N292" s="50"/>
      <c r="O292" s="50"/>
      <c r="P292" s="50"/>
      <c r="Q292" s="50"/>
      <c r="R292" s="50"/>
      <c r="S292" s="50"/>
    </row>
    <row r="293" spans="1:19" ht="15" customHeight="1">
      <c r="A293" s="97"/>
      <c r="B293" s="97"/>
      <c r="C293" s="97"/>
      <c r="D293" s="97"/>
      <c r="E293" s="97"/>
      <c r="F293" s="97"/>
      <c r="G293" s="97"/>
      <c r="H293" s="97"/>
      <c r="I293" s="97"/>
      <c r="J293" s="97"/>
      <c r="K293" s="97"/>
      <c r="L293" s="97"/>
      <c r="M293" s="97"/>
      <c r="N293" s="97"/>
      <c r="O293" s="97"/>
      <c r="P293" s="97"/>
      <c r="Q293" s="97"/>
      <c r="R293" s="97"/>
      <c r="S293" s="97"/>
    </row>
    <row r="294" spans="1:19" ht="15" customHeight="1">
      <c r="A294" s="19"/>
      <c r="B294" s="48" t="s">
        <v>2</v>
      </c>
      <c r="C294" s="49" t="s">
        <v>142</v>
      </c>
      <c r="D294" s="50"/>
      <c r="E294" s="50"/>
      <c r="F294" s="50"/>
      <c r="G294" s="50"/>
      <c r="H294" s="50"/>
      <c r="I294" s="50"/>
      <c r="J294" s="50"/>
      <c r="K294" s="50"/>
      <c r="L294" s="50"/>
      <c r="M294" s="50"/>
      <c r="N294" s="50"/>
      <c r="O294" s="50"/>
      <c r="P294" s="50"/>
      <c r="Q294" s="50"/>
      <c r="R294" s="50"/>
      <c r="S294" s="50"/>
    </row>
    <row r="295" spans="1:19" ht="15" customHeight="1">
      <c r="A295" s="19"/>
      <c r="B295" s="48" t="s">
        <v>0</v>
      </c>
      <c r="C295" s="49" t="s">
        <v>105</v>
      </c>
      <c r="D295" s="50"/>
      <c r="E295" s="50"/>
      <c r="F295" s="50"/>
      <c r="G295" s="50"/>
      <c r="H295" s="50"/>
      <c r="I295" s="50"/>
      <c r="J295" s="50"/>
      <c r="K295" s="50"/>
      <c r="L295" s="50"/>
      <c r="M295" s="50"/>
      <c r="N295" s="50"/>
      <c r="O295" s="50"/>
      <c r="P295" s="50"/>
      <c r="Q295" s="50"/>
      <c r="R295" s="50"/>
      <c r="S295" s="50"/>
    </row>
    <row r="296" spans="1:19" ht="15" customHeight="1">
      <c r="A296" s="19"/>
      <c r="B296" s="48" t="s">
        <v>1</v>
      </c>
      <c r="C296" s="49" t="s">
        <v>141</v>
      </c>
      <c r="D296" s="50"/>
      <c r="E296" s="50"/>
      <c r="F296" s="50"/>
      <c r="G296" s="50"/>
      <c r="H296" s="50"/>
      <c r="I296" s="50"/>
      <c r="J296" s="50"/>
      <c r="K296" s="50"/>
      <c r="L296" s="50"/>
      <c r="M296" s="50"/>
      <c r="N296" s="50"/>
      <c r="O296" s="50"/>
      <c r="P296" s="50"/>
      <c r="Q296" s="50"/>
      <c r="R296" s="50"/>
      <c r="S296" s="50"/>
    </row>
    <row r="297" spans="1:19" ht="15" customHeight="1">
      <c r="A297" s="97"/>
      <c r="B297" s="97"/>
      <c r="C297" s="97"/>
      <c r="D297" s="97"/>
      <c r="E297" s="97"/>
      <c r="F297" s="97"/>
      <c r="G297" s="97"/>
      <c r="H297" s="97"/>
      <c r="I297" s="97"/>
      <c r="J297" s="97"/>
      <c r="K297" s="97"/>
      <c r="L297" s="97"/>
      <c r="M297" s="97"/>
      <c r="N297" s="97"/>
      <c r="O297" s="97"/>
      <c r="P297" s="97"/>
      <c r="Q297" s="97"/>
      <c r="R297" s="97"/>
      <c r="S297" s="97"/>
    </row>
    <row r="298" spans="1:20" ht="15" customHeight="1">
      <c r="A298" s="39" t="s">
        <v>64</v>
      </c>
      <c r="B298" s="39" t="s">
        <v>3</v>
      </c>
      <c r="C298" s="40" t="s">
        <v>4</v>
      </c>
      <c r="D298" s="40" t="s">
        <v>5</v>
      </c>
      <c r="E298" s="40" t="s">
        <v>6</v>
      </c>
      <c r="F298" s="40" t="s">
        <v>7</v>
      </c>
      <c r="G298" s="40" t="s">
        <v>8</v>
      </c>
      <c r="H298" s="40" t="s">
        <v>9</v>
      </c>
      <c r="I298" s="40" t="s">
        <v>10</v>
      </c>
      <c r="J298" s="40" t="s">
        <v>11</v>
      </c>
      <c r="K298" s="40" t="s">
        <v>12</v>
      </c>
      <c r="L298" s="40" t="s">
        <v>13</v>
      </c>
      <c r="M298" s="40" t="s">
        <v>14</v>
      </c>
      <c r="N298" s="40" t="s">
        <v>15</v>
      </c>
      <c r="O298" s="40" t="s">
        <v>16</v>
      </c>
      <c r="P298" s="40" t="s">
        <v>18</v>
      </c>
      <c r="Q298" s="40" t="s">
        <v>19</v>
      </c>
      <c r="R298" s="40" t="s">
        <v>65</v>
      </c>
      <c r="S298" s="40" t="s">
        <v>264</v>
      </c>
      <c r="T298" s="40" t="s">
        <v>294</v>
      </c>
    </row>
    <row r="299" spans="1:20" ht="15" customHeight="1">
      <c r="A299" s="41" t="s">
        <v>17</v>
      </c>
      <c r="B299" s="38"/>
      <c r="C299" s="45"/>
      <c r="D299" s="45"/>
      <c r="E299" s="45"/>
      <c r="F299" s="45"/>
      <c r="G299" s="45"/>
      <c r="H299" s="45"/>
      <c r="I299" s="45"/>
      <c r="J299" s="45"/>
      <c r="K299" s="45"/>
      <c r="L299" s="45"/>
      <c r="M299" s="45"/>
      <c r="N299" s="45"/>
      <c r="O299" s="45"/>
      <c r="P299" s="45"/>
      <c r="Q299" s="45"/>
      <c r="R299" s="45"/>
      <c r="S299" s="45"/>
      <c r="T299" s="45"/>
    </row>
    <row r="300" spans="1:20" ht="15" customHeight="1">
      <c r="A300" s="44" t="s">
        <v>107</v>
      </c>
      <c r="B300" s="42"/>
      <c r="C300" s="45">
        <v>7</v>
      </c>
      <c r="D300" s="45">
        <v>8</v>
      </c>
      <c r="E300" s="45">
        <v>8</v>
      </c>
      <c r="F300" s="45">
        <v>8</v>
      </c>
      <c r="G300" s="45">
        <v>9</v>
      </c>
      <c r="H300" s="45">
        <v>9</v>
      </c>
      <c r="I300" s="45">
        <v>8</v>
      </c>
      <c r="J300" s="45">
        <v>8</v>
      </c>
      <c r="K300" s="45">
        <v>11</v>
      </c>
      <c r="L300" s="45">
        <v>13</v>
      </c>
      <c r="M300" s="45">
        <v>15</v>
      </c>
      <c r="N300" s="45">
        <v>34</v>
      </c>
      <c r="O300" s="45">
        <v>57</v>
      </c>
      <c r="P300" s="45">
        <v>88</v>
      </c>
      <c r="Q300" s="45">
        <v>129</v>
      </c>
      <c r="R300" s="45">
        <v>227</v>
      </c>
      <c r="S300" s="45">
        <v>363</v>
      </c>
      <c r="T300" s="45">
        <v>491</v>
      </c>
    </row>
    <row r="301" spans="1:20" ht="15" customHeight="1">
      <c r="A301" s="44" t="s">
        <v>108</v>
      </c>
      <c r="B301" s="42"/>
      <c r="C301" s="45">
        <v>0</v>
      </c>
      <c r="D301" s="45">
        <v>0</v>
      </c>
      <c r="E301" s="45">
        <v>0</v>
      </c>
      <c r="F301" s="45">
        <v>0</v>
      </c>
      <c r="G301" s="45">
        <v>0</v>
      </c>
      <c r="H301" s="45">
        <v>0</v>
      </c>
      <c r="I301" s="45">
        <v>0</v>
      </c>
      <c r="J301" s="45">
        <v>0</v>
      </c>
      <c r="K301" s="45">
        <v>0</v>
      </c>
      <c r="L301" s="45">
        <v>0</v>
      </c>
      <c r="M301" s="45">
        <v>0</v>
      </c>
      <c r="N301" s="45">
        <v>0</v>
      </c>
      <c r="O301" s="45">
        <v>0</v>
      </c>
      <c r="P301" s="45">
        <v>0</v>
      </c>
      <c r="Q301" s="45">
        <v>1</v>
      </c>
      <c r="R301" s="45">
        <v>5</v>
      </c>
      <c r="S301" s="45">
        <v>20</v>
      </c>
      <c r="T301" s="45">
        <v>47</v>
      </c>
    </row>
    <row r="302" spans="1:20" ht="15" customHeight="1">
      <c r="A302" s="44" t="s">
        <v>109</v>
      </c>
      <c r="B302" s="42"/>
      <c r="C302" s="45">
        <v>0</v>
      </c>
      <c r="D302" s="45">
        <v>0</v>
      </c>
      <c r="E302" s="45">
        <v>0</v>
      </c>
      <c r="F302" s="45">
        <v>0</v>
      </c>
      <c r="G302" s="45">
        <v>0</v>
      </c>
      <c r="H302" s="45">
        <v>0</v>
      </c>
      <c r="I302" s="45">
        <v>0</v>
      </c>
      <c r="J302" s="45">
        <v>0</v>
      </c>
      <c r="K302" s="45">
        <v>0</v>
      </c>
      <c r="L302" s="45">
        <v>0</v>
      </c>
      <c r="M302" s="45">
        <v>0</v>
      </c>
      <c r="N302" s="45">
        <v>0</v>
      </c>
      <c r="O302" s="45">
        <v>2</v>
      </c>
      <c r="P302" s="45">
        <v>4</v>
      </c>
      <c r="Q302" s="45">
        <v>10</v>
      </c>
      <c r="R302" s="45">
        <v>21</v>
      </c>
      <c r="S302" s="45">
        <v>49</v>
      </c>
      <c r="T302" s="45">
        <v>125</v>
      </c>
    </row>
    <row r="303" spans="1:20" ht="15" customHeight="1">
      <c r="A303" s="44" t="s">
        <v>110</v>
      </c>
      <c r="B303" s="42"/>
      <c r="C303" s="45">
        <v>610</v>
      </c>
      <c r="D303" s="45">
        <v>740</v>
      </c>
      <c r="E303" s="45">
        <v>915</v>
      </c>
      <c r="F303" s="45">
        <v>1034</v>
      </c>
      <c r="G303" s="45">
        <v>1137</v>
      </c>
      <c r="H303" s="45">
        <v>1177</v>
      </c>
      <c r="I303" s="45">
        <v>1227</v>
      </c>
      <c r="J303" s="45">
        <v>1934</v>
      </c>
      <c r="K303" s="45">
        <v>2820</v>
      </c>
      <c r="L303" s="45">
        <v>3029</v>
      </c>
      <c r="M303" s="45">
        <v>4241</v>
      </c>
      <c r="N303" s="45">
        <v>4306</v>
      </c>
      <c r="O303" s="45">
        <v>4877</v>
      </c>
      <c r="P303" s="45">
        <v>5561</v>
      </c>
      <c r="Q303" s="45">
        <v>6583</v>
      </c>
      <c r="R303" s="45">
        <v>6614</v>
      </c>
      <c r="S303" s="45">
        <v>6108</v>
      </c>
      <c r="T303" s="45">
        <v>7173</v>
      </c>
    </row>
    <row r="304" spans="1:20" ht="15" customHeight="1">
      <c r="A304" s="44" t="s">
        <v>272</v>
      </c>
      <c r="B304" s="42"/>
      <c r="C304" s="45">
        <v>71</v>
      </c>
      <c r="D304" s="45">
        <v>215</v>
      </c>
      <c r="E304" s="45">
        <v>291</v>
      </c>
      <c r="F304" s="45">
        <v>674</v>
      </c>
      <c r="G304" s="45">
        <v>1428</v>
      </c>
      <c r="H304" s="45">
        <v>1712</v>
      </c>
      <c r="I304" s="45">
        <v>2078</v>
      </c>
      <c r="J304" s="45">
        <v>3034</v>
      </c>
      <c r="K304" s="45">
        <v>4593</v>
      </c>
      <c r="L304" s="45">
        <v>5528</v>
      </c>
      <c r="M304" s="45">
        <v>9352</v>
      </c>
      <c r="N304" s="45">
        <v>10456</v>
      </c>
      <c r="O304" s="45">
        <v>15856</v>
      </c>
      <c r="P304" s="45">
        <v>18859</v>
      </c>
      <c r="Q304" s="45">
        <v>25509</v>
      </c>
      <c r="R304" s="45">
        <v>27229</v>
      </c>
      <c r="S304" s="45">
        <v>30710</v>
      </c>
      <c r="T304" s="45">
        <v>39713</v>
      </c>
    </row>
    <row r="305" spans="1:20" ht="15" customHeight="1">
      <c r="A305" s="44" t="s">
        <v>111</v>
      </c>
      <c r="B305" s="42"/>
      <c r="C305" s="45">
        <v>0</v>
      </c>
      <c r="D305" s="45">
        <v>0</v>
      </c>
      <c r="E305" s="45">
        <v>0</v>
      </c>
      <c r="F305" s="45">
        <v>0</v>
      </c>
      <c r="G305" s="45">
        <v>0</v>
      </c>
      <c r="H305" s="45">
        <v>0</v>
      </c>
      <c r="I305" s="45">
        <v>0</v>
      </c>
      <c r="J305" s="45">
        <v>0</v>
      </c>
      <c r="K305" s="45">
        <v>1</v>
      </c>
      <c r="L305" s="45">
        <v>1</v>
      </c>
      <c r="M305" s="45">
        <v>1</v>
      </c>
      <c r="N305" s="45">
        <v>1</v>
      </c>
      <c r="O305" s="45">
        <v>1</v>
      </c>
      <c r="P305" s="45">
        <v>6</v>
      </c>
      <c r="Q305" s="45">
        <v>8</v>
      </c>
      <c r="R305" s="45">
        <v>54</v>
      </c>
      <c r="S305" s="45">
        <v>76</v>
      </c>
      <c r="T305" s="45">
        <v>91</v>
      </c>
    </row>
    <row r="306" spans="1:20" ht="15" customHeight="1">
      <c r="A306" s="44" t="s">
        <v>112</v>
      </c>
      <c r="B306" s="42"/>
      <c r="C306" s="45">
        <v>0</v>
      </c>
      <c r="D306" s="45">
        <v>0</v>
      </c>
      <c r="E306" s="45">
        <v>5</v>
      </c>
      <c r="F306" s="45">
        <v>15</v>
      </c>
      <c r="G306" s="45">
        <v>19</v>
      </c>
      <c r="H306" s="45">
        <v>16</v>
      </c>
      <c r="I306" s="45">
        <v>14</v>
      </c>
      <c r="J306" s="45">
        <v>50</v>
      </c>
      <c r="K306" s="45">
        <v>169</v>
      </c>
      <c r="L306" s="45">
        <v>187</v>
      </c>
      <c r="M306" s="45">
        <v>244</v>
      </c>
      <c r="N306" s="45">
        <v>334</v>
      </c>
      <c r="O306" s="45">
        <v>388</v>
      </c>
      <c r="P306" s="45">
        <v>454</v>
      </c>
      <c r="Q306" s="45">
        <v>655</v>
      </c>
      <c r="R306" s="45">
        <v>1112</v>
      </c>
      <c r="S306" s="45">
        <v>1622</v>
      </c>
      <c r="T306" s="45">
        <v>1958</v>
      </c>
    </row>
    <row r="307" spans="1:20" ht="15" customHeight="1">
      <c r="A307" s="44" t="s">
        <v>113</v>
      </c>
      <c r="B307" s="42"/>
      <c r="C307" s="45">
        <v>2</v>
      </c>
      <c r="D307" s="45">
        <v>2</v>
      </c>
      <c r="E307" s="45">
        <v>8</v>
      </c>
      <c r="F307" s="45">
        <v>47</v>
      </c>
      <c r="G307" s="45">
        <v>37</v>
      </c>
      <c r="H307" s="45">
        <v>34</v>
      </c>
      <c r="I307" s="45">
        <v>36</v>
      </c>
      <c r="J307" s="45">
        <v>37</v>
      </c>
      <c r="K307" s="45">
        <v>73</v>
      </c>
      <c r="L307" s="45">
        <v>162</v>
      </c>
      <c r="M307" s="45">
        <v>451</v>
      </c>
      <c r="N307" s="45">
        <v>756</v>
      </c>
      <c r="O307" s="45">
        <v>651</v>
      </c>
      <c r="P307" s="45">
        <v>1021</v>
      </c>
      <c r="Q307" s="45">
        <v>1121</v>
      </c>
      <c r="R307" s="45">
        <v>1266</v>
      </c>
      <c r="S307" s="45">
        <v>1699</v>
      </c>
      <c r="T307" s="45">
        <v>1818</v>
      </c>
    </row>
    <row r="308" spans="1:20" ht="15" customHeight="1">
      <c r="A308" s="44" t="s">
        <v>114</v>
      </c>
      <c r="B308" s="42"/>
      <c r="C308" s="45">
        <v>14</v>
      </c>
      <c r="D308" s="45">
        <v>15</v>
      </c>
      <c r="E308" s="45">
        <v>103</v>
      </c>
      <c r="F308" s="45">
        <v>116</v>
      </c>
      <c r="G308" s="45">
        <v>175</v>
      </c>
      <c r="H308" s="45">
        <v>270</v>
      </c>
      <c r="I308" s="45">
        <v>338</v>
      </c>
      <c r="J308" s="45">
        <v>716</v>
      </c>
      <c r="K308" s="45">
        <v>1352</v>
      </c>
      <c r="L308" s="45">
        <v>2744</v>
      </c>
      <c r="M308" s="45">
        <v>4724</v>
      </c>
      <c r="N308" s="45">
        <v>6966</v>
      </c>
      <c r="O308" s="45">
        <v>8704</v>
      </c>
      <c r="P308" s="45">
        <v>12075</v>
      </c>
      <c r="Q308" s="45">
        <v>15601</v>
      </c>
      <c r="R308" s="45">
        <v>21219</v>
      </c>
      <c r="S308" s="45">
        <v>23297</v>
      </c>
      <c r="T308" s="45">
        <v>27509</v>
      </c>
    </row>
    <row r="309" spans="1:20" ht="15" customHeight="1">
      <c r="A309" s="44" t="s">
        <v>115</v>
      </c>
      <c r="B309" s="42"/>
      <c r="C309" s="45">
        <v>0</v>
      </c>
      <c r="D309" s="45">
        <v>0</v>
      </c>
      <c r="E309" s="45">
        <v>0</v>
      </c>
      <c r="F309" s="45">
        <v>2</v>
      </c>
      <c r="G309" s="45">
        <v>5</v>
      </c>
      <c r="H309" s="45">
        <v>5</v>
      </c>
      <c r="I309" s="45">
        <v>7</v>
      </c>
      <c r="J309" s="45">
        <v>11</v>
      </c>
      <c r="K309" s="45">
        <v>20</v>
      </c>
      <c r="L309" s="45">
        <v>37</v>
      </c>
      <c r="M309" s="45">
        <v>77</v>
      </c>
      <c r="N309" s="45">
        <v>131</v>
      </c>
      <c r="O309" s="45">
        <v>269</v>
      </c>
      <c r="P309" s="45">
        <v>391</v>
      </c>
      <c r="Q309" s="45">
        <v>596</v>
      </c>
      <c r="R309" s="45">
        <v>963</v>
      </c>
      <c r="S309" s="45">
        <v>2189</v>
      </c>
      <c r="T309" s="45">
        <v>4052</v>
      </c>
    </row>
    <row r="310" spans="1:20" ht="15" customHeight="1">
      <c r="A310" s="44" t="s">
        <v>116</v>
      </c>
      <c r="B310" s="42"/>
      <c r="C310" s="45">
        <v>2</v>
      </c>
      <c r="D310" s="45">
        <v>3</v>
      </c>
      <c r="E310" s="45">
        <v>2</v>
      </c>
      <c r="F310" s="45">
        <v>4</v>
      </c>
      <c r="G310" s="45">
        <v>6</v>
      </c>
      <c r="H310" s="45">
        <v>10</v>
      </c>
      <c r="I310" s="45">
        <v>33</v>
      </c>
      <c r="J310" s="45">
        <v>118</v>
      </c>
      <c r="K310" s="45">
        <v>232</v>
      </c>
      <c r="L310" s="45">
        <v>403</v>
      </c>
      <c r="M310" s="45">
        <v>563</v>
      </c>
      <c r="N310" s="45">
        <v>1179</v>
      </c>
      <c r="O310" s="45">
        <v>1404</v>
      </c>
      <c r="P310" s="45">
        <v>1458</v>
      </c>
      <c r="Q310" s="45">
        <v>1847</v>
      </c>
      <c r="R310" s="45">
        <v>2344</v>
      </c>
      <c r="S310" s="45">
        <v>2971</v>
      </c>
      <c r="T310" s="45">
        <v>4034</v>
      </c>
    </row>
    <row r="311" spans="1:20" ht="15" customHeight="1">
      <c r="A311" s="44" t="s">
        <v>117</v>
      </c>
      <c r="B311" s="42"/>
      <c r="C311" s="45">
        <v>0</v>
      </c>
      <c r="D311" s="45">
        <v>0</v>
      </c>
      <c r="E311" s="45">
        <v>0</v>
      </c>
      <c r="F311" s="45">
        <v>0</v>
      </c>
      <c r="G311" s="45">
        <v>0</v>
      </c>
      <c r="H311" s="45">
        <v>0</v>
      </c>
      <c r="I311" s="45">
        <v>0</v>
      </c>
      <c r="J311" s="45">
        <v>0</v>
      </c>
      <c r="K311" s="45">
        <v>0</v>
      </c>
      <c r="L311" s="45">
        <v>0</v>
      </c>
      <c r="M311" s="45">
        <v>0</v>
      </c>
      <c r="N311" s="45">
        <v>0</v>
      </c>
      <c r="O311" s="45">
        <v>0</v>
      </c>
      <c r="P311" s="45">
        <v>0</v>
      </c>
      <c r="Q311" s="45">
        <v>0</v>
      </c>
      <c r="R311" s="45">
        <v>0</v>
      </c>
      <c r="S311" s="45">
        <v>0</v>
      </c>
      <c r="T311" s="45">
        <v>0</v>
      </c>
    </row>
    <row r="312" spans="1:20" ht="15" customHeight="1">
      <c r="A312" s="44" t="s">
        <v>118</v>
      </c>
      <c r="B312" s="42"/>
      <c r="C312" s="45">
        <v>0</v>
      </c>
      <c r="D312" s="45">
        <v>0</v>
      </c>
      <c r="E312" s="45">
        <v>0</v>
      </c>
      <c r="F312" s="45">
        <v>0</v>
      </c>
      <c r="G312" s="45">
        <v>0</v>
      </c>
      <c r="H312" s="45">
        <v>0</v>
      </c>
      <c r="I312" s="45">
        <v>1</v>
      </c>
      <c r="J312" s="45">
        <v>1</v>
      </c>
      <c r="K312" s="45">
        <v>2</v>
      </c>
      <c r="L312" s="45">
        <v>2</v>
      </c>
      <c r="M312" s="45">
        <v>4</v>
      </c>
      <c r="N312" s="45">
        <v>3</v>
      </c>
      <c r="O312" s="45">
        <v>11</v>
      </c>
      <c r="P312" s="45">
        <v>48</v>
      </c>
      <c r="Q312" s="45">
        <v>49</v>
      </c>
      <c r="R312" s="45">
        <v>47</v>
      </c>
      <c r="S312" s="45">
        <v>46</v>
      </c>
      <c r="T312" s="45">
        <v>53</v>
      </c>
    </row>
    <row r="313" spans="1:20" ht="15" customHeight="1">
      <c r="A313" s="44" t="s">
        <v>119</v>
      </c>
      <c r="B313" s="42"/>
      <c r="C313" s="45">
        <v>0</v>
      </c>
      <c r="D313" s="45">
        <v>0</v>
      </c>
      <c r="E313" s="45">
        <v>0</v>
      </c>
      <c r="F313" s="45">
        <v>0</v>
      </c>
      <c r="G313" s="45">
        <v>0</v>
      </c>
      <c r="H313" s="45">
        <v>0</v>
      </c>
      <c r="I313" s="45">
        <v>0</v>
      </c>
      <c r="J313" s="45">
        <v>0</v>
      </c>
      <c r="K313" s="45">
        <v>0</v>
      </c>
      <c r="L313" s="45">
        <v>0</v>
      </c>
      <c r="M313" s="45">
        <v>0</v>
      </c>
      <c r="N313" s="45">
        <v>0</v>
      </c>
      <c r="O313" s="45">
        <v>0</v>
      </c>
      <c r="P313" s="45">
        <v>0</v>
      </c>
      <c r="Q313" s="45">
        <v>1</v>
      </c>
      <c r="R313" s="45">
        <v>2</v>
      </c>
      <c r="S313" s="45">
        <v>14</v>
      </c>
      <c r="T313" s="45">
        <v>106</v>
      </c>
    </row>
    <row r="314" spans="1:20" ht="15" customHeight="1">
      <c r="A314" s="44" t="s">
        <v>273</v>
      </c>
      <c r="B314" s="42"/>
      <c r="C314" s="45">
        <v>0</v>
      </c>
      <c r="D314" s="45">
        <v>0</v>
      </c>
      <c r="E314" s="45">
        <v>0</v>
      </c>
      <c r="F314" s="45">
        <v>0</v>
      </c>
      <c r="G314" s="45">
        <v>0</v>
      </c>
      <c r="H314" s="45">
        <v>0</v>
      </c>
      <c r="I314" s="45">
        <v>0</v>
      </c>
      <c r="J314" s="45">
        <v>3</v>
      </c>
      <c r="K314" s="45">
        <v>11</v>
      </c>
      <c r="L314" s="45">
        <v>18</v>
      </c>
      <c r="M314" s="45">
        <v>27</v>
      </c>
      <c r="N314" s="45">
        <v>26</v>
      </c>
      <c r="O314" s="45">
        <v>25</v>
      </c>
      <c r="P314" s="45">
        <v>26</v>
      </c>
      <c r="Q314" s="45">
        <v>39</v>
      </c>
      <c r="R314" s="45">
        <v>53</v>
      </c>
      <c r="S314" s="45">
        <v>58</v>
      </c>
      <c r="T314" s="45">
        <v>64</v>
      </c>
    </row>
    <row r="315" spans="1:20" ht="15" customHeight="1">
      <c r="A315" s="44" t="s">
        <v>120</v>
      </c>
      <c r="B315" s="42"/>
      <c r="C315" s="45">
        <v>0</v>
      </c>
      <c r="D315" s="45">
        <v>0</v>
      </c>
      <c r="E315" s="45">
        <v>0</v>
      </c>
      <c r="F315" s="45">
        <v>0</v>
      </c>
      <c r="G315" s="45">
        <v>0</v>
      </c>
      <c r="H315" s="45">
        <v>0</v>
      </c>
      <c r="I315" s="45">
        <v>0</v>
      </c>
      <c r="J315" s="45">
        <v>0</v>
      </c>
      <c r="K315" s="45">
        <v>0</v>
      </c>
      <c r="L315" s="45">
        <v>0</v>
      </c>
      <c r="M315" s="45">
        <v>0</v>
      </c>
      <c r="N315" s="45">
        <v>1</v>
      </c>
      <c r="O315" s="45">
        <v>1</v>
      </c>
      <c r="P315" s="45">
        <v>4</v>
      </c>
      <c r="Q315" s="45">
        <v>6</v>
      </c>
      <c r="R315" s="45">
        <v>10</v>
      </c>
      <c r="S315" s="45">
        <v>43</v>
      </c>
      <c r="T315" s="45">
        <v>110</v>
      </c>
    </row>
    <row r="316" spans="1:20" ht="15" customHeight="1">
      <c r="A316" s="44" t="s">
        <v>300</v>
      </c>
      <c r="B316" s="42"/>
      <c r="C316" s="45">
        <v>0</v>
      </c>
      <c r="D316" s="45">
        <v>0</v>
      </c>
      <c r="E316" s="45">
        <v>0</v>
      </c>
      <c r="F316" s="45">
        <v>0</v>
      </c>
      <c r="G316" s="45">
        <v>0</v>
      </c>
      <c r="H316" s="45">
        <v>0</v>
      </c>
      <c r="I316" s="45">
        <v>0</v>
      </c>
      <c r="J316" s="45">
        <v>0</v>
      </c>
      <c r="K316" s="45">
        <v>0</v>
      </c>
      <c r="L316" s="45">
        <v>0</v>
      </c>
      <c r="M316" s="45">
        <v>0</v>
      </c>
      <c r="N316" s="45">
        <v>0</v>
      </c>
      <c r="O316" s="45">
        <v>0</v>
      </c>
      <c r="P316" s="45">
        <v>0</v>
      </c>
      <c r="Q316" s="45">
        <v>0</v>
      </c>
      <c r="R316" s="45">
        <v>0</v>
      </c>
      <c r="S316" s="45">
        <v>0</v>
      </c>
      <c r="T316" s="45">
        <v>0</v>
      </c>
    </row>
    <row r="317" spans="1:20" ht="15" customHeight="1">
      <c r="A317" s="44" t="s">
        <v>122</v>
      </c>
      <c r="B317" s="42"/>
      <c r="C317" s="45">
        <v>56</v>
      </c>
      <c r="D317" s="45">
        <v>88</v>
      </c>
      <c r="E317" s="45">
        <v>147</v>
      </c>
      <c r="F317" s="45">
        <v>174</v>
      </c>
      <c r="G317" s="45">
        <v>238</v>
      </c>
      <c r="H317" s="45">
        <v>317</v>
      </c>
      <c r="I317" s="45">
        <v>437</v>
      </c>
      <c r="J317" s="45">
        <v>475</v>
      </c>
      <c r="K317" s="45">
        <v>640</v>
      </c>
      <c r="L317" s="45">
        <v>645</v>
      </c>
      <c r="M317" s="45">
        <v>829</v>
      </c>
      <c r="N317" s="45">
        <v>825</v>
      </c>
      <c r="O317" s="45">
        <v>910</v>
      </c>
      <c r="P317" s="45">
        <v>1330</v>
      </c>
      <c r="Q317" s="45">
        <v>1867</v>
      </c>
      <c r="R317" s="45">
        <v>2067</v>
      </c>
      <c r="S317" s="45">
        <v>2733</v>
      </c>
      <c r="T317" s="45">
        <v>3438</v>
      </c>
    </row>
    <row r="318" spans="1:20" ht="15" customHeight="1">
      <c r="A318" s="44" t="s">
        <v>123</v>
      </c>
      <c r="B318" s="42"/>
      <c r="C318" s="45">
        <v>0</v>
      </c>
      <c r="D318" s="45">
        <v>0</v>
      </c>
      <c r="E318" s="45">
        <v>0</v>
      </c>
      <c r="F318" s="45">
        <v>0</v>
      </c>
      <c r="G318" s="45">
        <v>0</v>
      </c>
      <c r="H318" s="45">
        <v>1</v>
      </c>
      <c r="I318" s="45">
        <v>5</v>
      </c>
      <c r="J318" s="45">
        <v>20</v>
      </c>
      <c r="K318" s="45">
        <v>45</v>
      </c>
      <c r="L318" s="45">
        <v>51</v>
      </c>
      <c r="M318" s="45">
        <v>67</v>
      </c>
      <c r="N318" s="45">
        <v>172</v>
      </c>
      <c r="O318" s="45">
        <v>203</v>
      </c>
      <c r="P318" s="45">
        <v>366</v>
      </c>
      <c r="Q318" s="45">
        <v>924</v>
      </c>
      <c r="R318" s="45">
        <v>1328</v>
      </c>
      <c r="S318" s="45">
        <v>1752</v>
      </c>
      <c r="T318" s="45">
        <v>2015</v>
      </c>
    </row>
    <row r="319" spans="1:20" ht="15" customHeight="1">
      <c r="A319" s="44" t="s">
        <v>124</v>
      </c>
      <c r="B319" s="42"/>
      <c r="C319" s="45">
        <v>0</v>
      </c>
      <c r="D319" s="45">
        <v>0</v>
      </c>
      <c r="E319" s="45">
        <v>0</v>
      </c>
      <c r="F319" s="45">
        <v>0</v>
      </c>
      <c r="G319" s="45">
        <v>0</v>
      </c>
      <c r="H319" s="45">
        <v>1</v>
      </c>
      <c r="I319" s="45">
        <v>0</v>
      </c>
      <c r="J319" s="45">
        <v>2</v>
      </c>
      <c r="K319" s="45">
        <v>4</v>
      </c>
      <c r="L319" s="45">
        <v>4</v>
      </c>
      <c r="M319" s="45">
        <v>5</v>
      </c>
      <c r="N319" s="45">
        <v>14</v>
      </c>
      <c r="O319" s="45">
        <v>61</v>
      </c>
      <c r="P319" s="45">
        <v>124</v>
      </c>
      <c r="Q319" s="45">
        <v>142</v>
      </c>
      <c r="R319" s="45">
        <v>135</v>
      </c>
      <c r="S319" s="45">
        <v>256</v>
      </c>
      <c r="T319" s="45">
        <v>522</v>
      </c>
    </row>
    <row r="320" spans="1:20" ht="15" customHeight="1">
      <c r="A320" s="44" t="s">
        <v>125</v>
      </c>
      <c r="B320" s="42"/>
      <c r="C320" s="45">
        <v>1</v>
      </c>
      <c r="D320" s="45">
        <v>1</v>
      </c>
      <c r="E320" s="45">
        <v>4</v>
      </c>
      <c r="F320" s="45">
        <v>11</v>
      </c>
      <c r="G320" s="45">
        <v>17</v>
      </c>
      <c r="H320" s="45">
        <v>16</v>
      </c>
      <c r="I320" s="45">
        <v>21</v>
      </c>
      <c r="J320" s="45">
        <v>36</v>
      </c>
      <c r="K320" s="45">
        <v>88</v>
      </c>
      <c r="L320" s="45">
        <v>123</v>
      </c>
      <c r="M320" s="45">
        <v>168</v>
      </c>
      <c r="N320" s="45">
        <v>256</v>
      </c>
      <c r="O320" s="45">
        <v>362</v>
      </c>
      <c r="P320" s="45">
        <v>496</v>
      </c>
      <c r="Q320" s="45">
        <v>816</v>
      </c>
      <c r="R320" s="45">
        <v>1773</v>
      </c>
      <c r="S320" s="45">
        <v>2925</v>
      </c>
      <c r="T320" s="45">
        <v>4037</v>
      </c>
    </row>
    <row r="321" spans="1:20" ht="15" customHeight="1">
      <c r="A321" s="44" t="s">
        <v>126</v>
      </c>
      <c r="B321" s="42"/>
      <c r="C321" s="45">
        <v>0</v>
      </c>
      <c r="D321" s="45">
        <v>0</v>
      </c>
      <c r="E321" s="45">
        <v>0</v>
      </c>
      <c r="F321" s="45">
        <v>0</v>
      </c>
      <c r="G321" s="45">
        <v>0</v>
      </c>
      <c r="H321" s="45">
        <v>0</v>
      </c>
      <c r="I321" s="45">
        <v>0</v>
      </c>
      <c r="J321" s="45">
        <v>0</v>
      </c>
      <c r="K321" s="45">
        <v>0</v>
      </c>
      <c r="L321" s="45">
        <v>0</v>
      </c>
      <c r="M321" s="45">
        <v>0</v>
      </c>
      <c r="N321" s="45">
        <v>0</v>
      </c>
      <c r="O321" s="45">
        <v>0</v>
      </c>
      <c r="P321" s="45">
        <v>0</v>
      </c>
      <c r="Q321" s="45">
        <v>0</v>
      </c>
      <c r="R321" s="45">
        <v>0</v>
      </c>
      <c r="S321" s="45">
        <v>1</v>
      </c>
      <c r="T321" s="45">
        <v>3</v>
      </c>
    </row>
    <row r="322" spans="1:20" ht="15" customHeight="1">
      <c r="A322" s="44" t="s">
        <v>127</v>
      </c>
      <c r="B322" s="42"/>
      <c r="C322" s="45">
        <v>0</v>
      </c>
      <c r="D322" s="45">
        <v>0</v>
      </c>
      <c r="E322" s="45">
        <v>0</v>
      </c>
      <c r="F322" s="45">
        <v>0</v>
      </c>
      <c r="G322" s="45">
        <v>0</v>
      </c>
      <c r="H322" s="45">
        <v>0</v>
      </c>
      <c r="I322" s="45">
        <v>0</v>
      </c>
      <c r="J322" s="45">
        <v>0</v>
      </c>
      <c r="K322" s="45">
        <v>0</v>
      </c>
      <c r="L322" s="45">
        <v>0</v>
      </c>
      <c r="M322" s="45">
        <v>0</v>
      </c>
      <c r="N322" s="45">
        <v>0</v>
      </c>
      <c r="O322" s="45">
        <v>0</v>
      </c>
      <c r="P322" s="45">
        <v>0</v>
      </c>
      <c r="Q322" s="45">
        <v>0</v>
      </c>
      <c r="R322" s="45">
        <v>0</v>
      </c>
      <c r="S322" s="45">
        <v>0</v>
      </c>
      <c r="T322" s="45">
        <v>0</v>
      </c>
    </row>
    <row r="323" spans="1:20" ht="15" customHeight="1">
      <c r="A323" s="44" t="s">
        <v>128</v>
      </c>
      <c r="B323" s="42"/>
      <c r="C323" s="45">
        <v>0</v>
      </c>
      <c r="D323" s="45">
        <v>0</v>
      </c>
      <c r="E323" s="45">
        <v>0</v>
      </c>
      <c r="F323" s="45">
        <v>0</v>
      </c>
      <c r="G323" s="45">
        <v>0</v>
      </c>
      <c r="H323" s="45">
        <v>0</v>
      </c>
      <c r="I323" s="45">
        <v>0</v>
      </c>
      <c r="J323" s="45">
        <v>0</v>
      </c>
      <c r="K323" s="45">
        <v>0</v>
      </c>
      <c r="L323" s="45">
        <v>0</v>
      </c>
      <c r="M323" s="45">
        <v>0</v>
      </c>
      <c r="N323" s="45">
        <v>0</v>
      </c>
      <c r="O323" s="45">
        <v>0</v>
      </c>
      <c r="P323" s="45">
        <v>2</v>
      </c>
      <c r="Q323" s="45">
        <v>6</v>
      </c>
      <c r="R323" s="45">
        <v>7</v>
      </c>
      <c r="S323" s="45">
        <v>6</v>
      </c>
      <c r="T323" s="45">
        <v>8</v>
      </c>
    </row>
    <row r="324" spans="1:20" ht="15" customHeight="1">
      <c r="A324" s="44" t="s">
        <v>129</v>
      </c>
      <c r="B324" s="42"/>
      <c r="C324" s="45">
        <v>0</v>
      </c>
      <c r="D324" s="45">
        <v>0</v>
      </c>
      <c r="E324" s="45">
        <v>2</v>
      </c>
      <c r="F324" s="45">
        <v>4</v>
      </c>
      <c r="G324" s="45">
        <v>7</v>
      </c>
      <c r="H324" s="45">
        <v>11</v>
      </c>
      <c r="I324" s="45">
        <v>11</v>
      </c>
      <c r="J324" s="45">
        <v>17</v>
      </c>
      <c r="K324" s="45">
        <v>24</v>
      </c>
      <c r="L324" s="45">
        <v>49</v>
      </c>
      <c r="M324" s="45">
        <v>78</v>
      </c>
      <c r="N324" s="45">
        <v>70</v>
      </c>
      <c r="O324" s="45">
        <v>64</v>
      </c>
      <c r="P324" s="45">
        <v>93</v>
      </c>
      <c r="Q324" s="45">
        <v>120</v>
      </c>
      <c r="R324" s="45">
        <v>170</v>
      </c>
      <c r="S324" s="45">
        <v>156</v>
      </c>
      <c r="T324" s="45">
        <v>188</v>
      </c>
    </row>
    <row r="325" spans="1:20" ht="15" customHeight="1">
      <c r="A325" s="44" t="s">
        <v>130</v>
      </c>
      <c r="B325" s="42"/>
      <c r="C325" s="45">
        <v>6</v>
      </c>
      <c r="D325" s="45">
        <v>13</v>
      </c>
      <c r="E325" s="45">
        <v>31</v>
      </c>
      <c r="F325" s="45">
        <v>48</v>
      </c>
      <c r="G325" s="45">
        <v>72</v>
      </c>
      <c r="H325" s="45">
        <v>99</v>
      </c>
      <c r="I325" s="45">
        <v>144</v>
      </c>
      <c r="J325" s="45">
        <v>203</v>
      </c>
      <c r="K325" s="45">
        <v>316</v>
      </c>
      <c r="L325" s="45">
        <v>358</v>
      </c>
      <c r="M325" s="45">
        <v>457</v>
      </c>
      <c r="N325" s="45">
        <v>482</v>
      </c>
      <c r="O325" s="45">
        <v>608</v>
      </c>
      <c r="P325" s="45">
        <v>679</v>
      </c>
      <c r="Q325" s="45">
        <v>850</v>
      </c>
      <c r="R325" s="45">
        <v>936</v>
      </c>
      <c r="S325" s="45">
        <v>987</v>
      </c>
      <c r="T325" s="45">
        <v>1430</v>
      </c>
    </row>
    <row r="326" spans="1:20" ht="15" customHeight="1">
      <c r="A326" s="44" t="s">
        <v>131</v>
      </c>
      <c r="B326" s="42"/>
      <c r="C326" s="45">
        <v>9</v>
      </c>
      <c r="D326" s="45">
        <v>11</v>
      </c>
      <c r="E326" s="45">
        <v>34</v>
      </c>
      <c r="F326" s="45">
        <v>219</v>
      </c>
      <c r="G326" s="45">
        <v>344</v>
      </c>
      <c r="H326" s="45">
        <v>391</v>
      </c>
      <c r="I326" s="45">
        <v>486</v>
      </c>
      <c r="J326" s="45">
        <v>665</v>
      </c>
      <c r="K326" s="45">
        <v>877</v>
      </c>
      <c r="L326" s="45">
        <v>850</v>
      </c>
      <c r="M326" s="45">
        <v>947</v>
      </c>
      <c r="N326" s="45">
        <v>965</v>
      </c>
      <c r="O326" s="45">
        <v>1256</v>
      </c>
      <c r="P326" s="45">
        <v>1285</v>
      </c>
      <c r="Q326" s="45">
        <v>1935</v>
      </c>
      <c r="R326" s="45">
        <v>2904</v>
      </c>
      <c r="S326" s="45">
        <v>4225</v>
      </c>
      <c r="T326" s="45">
        <v>5274</v>
      </c>
    </row>
    <row r="327" spans="1:20" ht="15" customHeight="1">
      <c r="A327" s="44" t="s">
        <v>132</v>
      </c>
      <c r="B327" s="42"/>
      <c r="C327" s="45">
        <v>0</v>
      </c>
      <c r="D327" s="45">
        <v>0</v>
      </c>
      <c r="E327" s="45">
        <v>0</v>
      </c>
      <c r="F327" s="45">
        <v>0</v>
      </c>
      <c r="G327" s="45">
        <v>0</v>
      </c>
      <c r="H327" s="45">
        <v>0</v>
      </c>
      <c r="I327" s="45">
        <v>0</v>
      </c>
      <c r="J327" s="45">
        <v>0</v>
      </c>
      <c r="K327" s="45">
        <v>5</v>
      </c>
      <c r="L327" s="45">
        <v>21</v>
      </c>
      <c r="M327" s="45">
        <v>33</v>
      </c>
      <c r="N327" s="45">
        <v>62</v>
      </c>
      <c r="O327" s="45">
        <v>48</v>
      </c>
      <c r="P327" s="45">
        <v>61</v>
      </c>
      <c r="Q327" s="45">
        <v>58</v>
      </c>
      <c r="R327" s="45">
        <v>59</v>
      </c>
      <c r="S327" s="45">
        <v>127</v>
      </c>
      <c r="T327" s="45">
        <v>355</v>
      </c>
    </row>
    <row r="328" spans="1:20" ht="15" customHeight="1">
      <c r="A328" s="44" t="s">
        <v>133</v>
      </c>
      <c r="B328" s="42"/>
      <c r="C328" s="45">
        <v>0</v>
      </c>
      <c r="D328" s="45">
        <v>0</v>
      </c>
      <c r="E328" s="45">
        <v>0</v>
      </c>
      <c r="F328" s="45">
        <v>0</v>
      </c>
      <c r="G328" s="45">
        <v>0</v>
      </c>
      <c r="H328" s="45">
        <v>0</v>
      </c>
      <c r="I328" s="45">
        <v>0</v>
      </c>
      <c r="J328" s="45">
        <v>0</v>
      </c>
      <c r="K328" s="45">
        <v>0</v>
      </c>
      <c r="L328" s="45">
        <v>0</v>
      </c>
      <c r="M328" s="45">
        <v>0</v>
      </c>
      <c r="N328" s="45">
        <v>0</v>
      </c>
      <c r="O328" s="45">
        <v>0</v>
      </c>
      <c r="P328" s="45">
        <v>0</v>
      </c>
      <c r="Q328" s="45">
        <v>0</v>
      </c>
      <c r="R328" s="45">
        <v>0</v>
      </c>
      <c r="S328" s="45">
        <v>0</v>
      </c>
      <c r="T328" s="45">
        <v>0</v>
      </c>
    </row>
    <row r="329" spans="1:20" ht="15" customHeight="1">
      <c r="A329" s="44" t="s">
        <v>134</v>
      </c>
      <c r="B329" s="42"/>
      <c r="C329" s="45">
        <v>0</v>
      </c>
      <c r="D329" s="45">
        <v>0</v>
      </c>
      <c r="E329" s="45">
        <v>3</v>
      </c>
      <c r="F329" s="45">
        <v>7</v>
      </c>
      <c r="G329" s="45">
        <v>9</v>
      </c>
      <c r="H329" s="45">
        <v>10</v>
      </c>
      <c r="I329" s="45">
        <v>9</v>
      </c>
      <c r="J329" s="45">
        <v>10</v>
      </c>
      <c r="K329" s="45">
        <v>7</v>
      </c>
      <c r="L329" s="45">
        <v>25</v>
      </c>
      <c r="M329" s="45">
        <v>31</v>
      </c>
      <c r="N329" s="45">
        <v>27</v>
      </c>
      <c r="O329" s="45">
        <v>75</v>
      </c>
      <c r="P329" s="45">
        <v>218</v>
      </c>
      <c r="Q329" s="45">
        <v>252</v>
      </c>
      <c r="R329" s="45">
        <v>506</v>
      </c>
      <c r="S329" s="45">
        <v>637</v>
      </c>
      <c r="T329" s="45">
        <v>900</v>
      </c>
    </row>
    <row r="330" spans="1:20" ht="15" customHeight="1">
      <c r="A330" s="44" t="s">
        <v>274</v>
      </c>
      <c r="B330" s="42"/>
      <c r="C330" s="45">
        <v>0</v>
      </c>
      <c r="D330" s="45">
        <v>0</v>
      </c>
      <c r="E330" s="45">
        <v>0</v>
      </c>
      <c r="F330" s="45">
        <v>0</v>
      </c>
      <c r="G330" s="45">
        <v>0</v>
      </c>
      <c r="H330" s="45">
        <v>0</v>
      </c>
      <c r="I330" s="45">
        <v>1</v>
      </c>
      <c r="J330" s="45">
        <v>2</v>
      </c>
      <c r="K330" s="45">
        <v>3</v>
      </c>
      <c r="L330" s="45">
        <v>3</v>
      </c>
      <c r="M330" s="45">
        <v>3</v>
      </c>
      <c r="N330" s="45">
        <v>4</v>
      </c>
      <c r="O330" s="45">
        <v>5</v>
      </c>
      <c r="P330" s="45">
        <v>5</v>
      </c>
      <c r="Q330" s="45">
        <v>6</v>
      </c>
      <c r="R330" s="45">
        <v>8</v>
      </c>
      <c r="S330" s="45">
        <v>15</v>
      </c>
      <c r="T330" s="45">
        <v>16</v>
      </c>
    </row>
    <row r="331" spans="1:26" ht="12.75">
      <c r="A331" s="46" t="s">
        <v>25</v>
      </c>
      <c r="B331" s="1"/>
      <c r="C331" s="45">
        <f aca="true" t="shared" si="14" ref="C331:T331">SUM(C300:C330)</f>
        <v>778</v>
      </c>
      <c r="D331" s="45">
        <f t="shared" si="14"/>
        <v>1096</v>
      </c>
      <c r="E331" s="45">
        <f t="shared" si="14"/>
        <v>1553</v>
      </c>
      <c r="F331" s="45">
        <f t="shared" si="14"/>
        <v>2363</v>
      </c>
      <c r="G331" s="45">
        <f t="shared" si="14"/>
        <v>3503</v>
      </c>
      <c r="H331" s="45">
        <f t="shared" si="14"/>
        <v>4079</v>
      </c>
      <c r="I331" s="45">
        <f t="shared" si="14"/>
        <v>4856</v>
      </c>
      <c r="J331" s="45">
        <f t="shared" si="14"/>
        <v>7342</v>
      </c>
      <c r="K331" s="45">
        <f t="shared" si="14"/>
        <v>11293</v>
      </c>
      <c r="L331" s="45">
        <f t="shared" si="14"/>
        <v>14253</v>
      </c>
      <c r="M331" s="45">
        <f t="shared" si="14"/>
        <v>22317</v>
      </c>
      <c r="N331" s="45">
        <f t="shared" si="14"/>
        <v>27070</v>
      </c>
      <c r="O331" s="45">
        <f t="shared" si="14"/>
        <v>35838</v>
      </c>
      <c r="P331" s="45">
        <f t="shared" si="14"/>
        <v>44654</v>
      </c>
      <c r="Q331" s="45">
        <f t="shared" si="14"/>
        <v>59131</v>
      </c>
      <c r="R331" s="45">
        <f t="shared" si="14"/>
        <v>71059</v>
      </c>
      <c r="S331" s="45">
        <f t="shared" si="14"/>
        <v>83085</v>
      </c>
      <c r="T331" s="45">
        <f t="shared" si="14"/>
        <v>105530</v>
      </c>
      <c r="U331" s="46"/>
      <c r="W331" s="47"/>
      <c r="Z331" s="20"/>
    </row>
    <row r="332" spans="1:26" ht="12.75">
      <c r="A332" s="46" t="s">
        <v>62</v>
      </c>
      <c r="B332" s="1"/>
      <c r="C332" s="45">
        <f aca="true" t="shared" si="15" ref="C332:S332">SUM(C300:C326)</f>
        <v>778</v>
      </c>
      <c r="D332" s="45">
        <f t="shared" si="15"/>
        <v>1096</v>
      </c>
      <c r="E332" s="45">
        <f t="shared" si="15"/>
        <v>1550</v>
      </c>
      <c r="F332" s="45">
        <f t="shared" si="15"/>
        <v>2356</v>
      </c>
      <c r="G332" s="45">
        <f t="shared" si="15"/>
        <v>3494</v>
      </c>
      <c r="H332" s="45">
        <f t="shared" si="15"/>
        <v>4069</v>
      </c>
      <c r="I332" s="45">
        <f t="shared" si="15"/>
        <v>4846</v>
      </c>
      <c r="J332" s="45">
        <f t="shared" si="15"/>
        <v>7330</v>
      </c>
      <c r="K332" s="45">
        <f t="shared" si="15"/>
        <v>11278</v>
      </c>
      <c r="L332" s="45">
        <f t="shared" si="15"/>
        <v>14204</v>
      </c>
      <c r="M332" s="45">
        <f t="shared" si="15"/>
        <v>22250</v>
      </c>
      <c r="N332" s="45">
        <f t="shared" si="15"/>
        <v>26977</v>
      </c>
      <c r="O332" s="45">
        <f t="shared" si="15"/>
        <v>35710</v>
      </c>
      <c r="P332" s="45">
        <f t="shared" si="15"/>
        <v>44370</v>
      </c>
      <c r="Q332" s="45">
        <f t="shared" si="15"/>
        <v>58815</v>
      </c>
      <c r="R332" s="45">
        <f t="shared" si="15"/>
        <v>70486</v>
      </c>
      <c r="S332" s="45">
        <f t="shared" si="15"/>
        <v>82306</v>
      </c>
      <c r="T332" s="45">
        <f>SUM(T300:T326)</f>
        <v>104259</v>
      </c>
      <c r="U332" s="46"/>
      <c r="W332" s="47"/>
      <c r="Z332" s="20"/>
    </row>
    <row r="333" spans="1:19" ht="15" customHeight="1">
      <c r="A333" s="50"/>
      <c r="B333" s="50"/>
      <c r="C333" s="50"/>
      <c r="D333" s="50"/>
      <c r="E333" s="50"/>
      <c r="F333" s="50"/>
      <c r="G333" s="50"/>
      <c r="H333" s="50"/>
      <c r="I333" s="50"/>
      <c r="J333" s="50"/>
      <c r="K333" s="50"/>
      <c r="L333" s="50"/>
      <c r="M333" s="50"/>
      <c r="N333" s="50"/>
      <c r="O333" s="50"/>
      <c r="P333" s="50"/>
      <c r="Q333" s="50"/>
      <c r="R333" s="50"/>
      <c r="S333" s="50"/>
    </row>
    <row r="334" spans="1:19" ht="15" customHeight="1">
      <c r="A334" s="97"/>
      <c r="B334" s="97"/>
      <c r="C334" s="97"/>
      <c r="D334" s="97"/>
      <c r="E334" s="97"/>
      <c r="F334" s="97"/>
      <c r="G334" s="97"/>
      <c r="H334" s="97"/>
      <c r="I334" s="97"/>
      <c r="J334" s="97"/>
      <c r="K334" s="97"/>
      <c r="L334" s="97"/>
      <c r="M334" s="97"/>
      <c r="N334" s="97"/>
      <c r="O334" s="97"/>
      <c r="P334" s="97"/>
      <c r="Q334" s="97"/>
      <c r="R334" s="97"/>
      <c r="S334" s="97"/>
    </row>
    <row r="335" spans="1:19" ht="15" customHeight="1">
      <c r="A335" s="19"/>
      <c r="B335" s="48" t="s">
        <v>2</v>
      </c>
      <c r="C335" s="49" t="s">
        <v>143</v>
      </c>
      <c r="D335" s="50"/>
      <c r="E335" s="50"/>
      <c r="F335" s="50"/>
      <c r="G335" s="50"/>
      <c r="H335" s="50"/>
      <c r="I335" s="50"/>
      <c r="J335" s="50"/>
      <c r="K335" s="50"/>
      <c r="L335" s="50"/>
      <c r="M335" s="50"/>
      <c r="N335" s="50"/>
      <c r="O335" s="50"/>
      <c r="P335" s="50"/>
      <c r="Q335" s="50"/>
      <c r="R335" s="50"/>
      <c r="S335" s="50"/>
    </row>
    <row r="336" spans="1:19" ht="15" customHeight="1">
      <c r="A336" s="19"/>
      <c r="B336" s="48" t="s">
        <v>0</v>
      </c>
      <c r="C336" s="49" t="s">
        <v>105</v>
      </c>
      <c r="D336" s="50"/>
      <c r="E336" s="50"/>
      <c r="F336" s="50"/>
      <c r="G336" s="50"/>
      <c r="H336" s="50"/>
      <c r="I336" s="50"/>
      <c r="J336" s="50"/>
      <c r="K336" s="50"/>
      <c r="L336" s="50"/>
      <c r="M336" s="50"/>
      <c r="N336" s="50"/>
      <c r="O336" s="50"/>
      <c r="P336" s="50"/>
      <c r="Q336" s="50"/>
      <c r="R336" s="50"/>
      <c r="S336" s="50"/>
    </row>
    <row r="337" spans="1:19" ht="15" customHeight="1">
      <c r="A337" s="19"/>
      <c r="B337" s="48" t="s">
        <v>1</v>
      </c>
      <c r="C337" s="49" t="s">
        <v>141</v>
      </c>
      <c r="D337" s="50"/>
      <c r="E337" s="50"/>
      <c r="F337" s="50"/>
      <c r="G337" s="50"/>
      <c r="H337" s="50"/>
      <c r="I337" s="50"/>
      <c r="J337" s="50"/>
      <c r="K337" s="50"/>
      <c r="L337" s="50"/>
      <c r="M337" s="50"/>
      <c r="N337" s="50"/>
      <c r="O337" s="50"/>
      <c r="P337" s="50"/>
      <c r="Q337" s="50"/>
      <c r="R337" s="50"/>
      <c r="S337" s="50"/>
    </row>
    <row r="338" spans="1:19" ht="15" customHeight="1">
      <c r="A338" s="97"/>
      <c r="B338" s="97"/>
      <c r="C338" s="97"/>
      <c r="D338" s="97"/>
      <c r="E338" s="97"/>
      <c r="F338" s="97"/>
      <c r="G338" s="97"/>
      <c r="H338" s="97"/>
      <c r="I338" s="97"/>
      <c r="J338" s="97"/>
      <c r="K338" s="97"/>
      <c r="L338" s="97"/>
      <c r="M338" s="97"/>
      <c r="N338" s="97"/>
      <c r="O338" s="97"/>
      <c r="P338" s="97"/>
      <c r="Q338" s="97"/>
      <c r="R338" s="97"/>
      <c r="S338" s="97"/>
    </row>
    <row r="339" spans="1:20" ht="15" customHeight="1">
      <c r="A339" s="39" t="s">
        <v>64</v>
      </c>
      <c r="B339" s="39" t="s">
        <v>3</v>
      </c>
      <c r="C339" s="40" t="s">
        <v>4</v>
      </c>
      <c r="D339" s="40" t="s">
        <v>5</v>
      </c>
      <c r="E339" s="40" t="s">
        <v>6</v>
      </c>
      <c r="F339" s="40" t="s">
        <v>7</v>
      </c>
      <c r="G339" s="40" t="s">
        <v>8</v>
      </c>
      <c r="H339" s="40" t="s">
        <v>9</v>
      </c>
      <c r="I339" s="40" t="s">
        <v>10</v>
      </c>
      <c r="J339" s="40" t="s">
        <v>11</v>
      </c>
      <c r="K339" s="40" t="s">
        <v>12</v>
      </c>
      <c r="L339" s="40" t="s">
        <v>13</v>
      </c>
      <c r="M339" s="40" t="s">
        <v>14</v>
      </c>
      <c r="N339" s="40" t="s">
        <v>15</v>
      </c>
      <c r="O339" s="40" t="s">
        <v>16</v>
      </c>
      <c r="P339" s="40" t="s">
        <v>18</v>
      </c>
      <c r="Q339" s="40" t="s">
        <v>19</v>
      </c>
      <c r="R339" s="40" t="s">
        <v>65</v>
      </c>
      <c r="S339" s="40" t="s">
        <v>264</v>
      </c>
      <c r="T339" s="40" t="s">
        <v>294</v>
      </c>
    </row>
    <row r="340" spans="1:20" ht="15" customHeight="1">
      <c r="A340" s="41" t="s">
        <v>17</v>
      </c>
      <c r="B340" s="38"/>
      <c r="C340" s="45"/>
      <c r="D340" s="45"/>
      <c r="E340" s="45"/>
      <c r="F340" s="45"/>
      <c r="G340" s="45"/>
      <c r="H340" s="45"/>
      <c r="I340" s="45"/>
      <c r="J340" s="45"/>
      <c r="K340" s="45"/>
      <c r="L340" s="45"/>
      <c r="M340" s="45"/>
      <c r="N340" s="45"/>
      <c r="O340" s="45"/>
      <c r="P340" s="45"/>
      <c r="Q340" s="45"/>
      <c r="R340" s="45"/>
      <c r="S340" s="45"/>
      <c r="T340" s="45"/>
    </row>
    <row r="341" spans="1:20" ht="15" customHeight="1">
      <c r="A341" s="44" t="s">
        <v>107</v>
      </c>
      <c r="B341" s="42"/>
      <c r="C341" s="45">
        <v>0</v>
      </c>
      <c r="D341" s="45">
        <v>0</v>
      </c>
      <c r="E341" s="45">
        <v>0</v>
      </c>
      <c r="F341" s="45">
        <v>0</v>
      </c>
      <c r="G341" s="45">
        <v>0</v>
      </c>
      <c r="H341" s="45">
        <v>0</v>
      </c>
      <c r="I341" s="45">
        <v>0</v>
      </c>
      <c r="J341" s="45">
        <v>0</v>
      </c>
      <c r="K341" s="45">
        <v>0</v>
      </c>
      <c r="L341" s="45">
        <v>0</v>
      </c>
      <c r="M341" s="45">
        <v>0</v>
      </c>
      <c r="N341" s="45">
        <v>0</v>
      </c>
      <c r="O341" s="45">
        <v>0</v>
      </c>
      <c r="P341" s="45">
        <v>0</v>
      </c>
      <c r="Q341" s="45">
        <v>1</v>
      </c>
      <c r="R341" s="45">
        <v>1</v>
      </c>
      <c r="S341" s="45">
        <v>2</v>
      </c>
      <c r="T341" s="45">
        <v>6</v>
      </c>
    </row>
    <row r="342" spans="1:20" ht="15" customHeight="1">
      <c r="A342" s="44" t="s">
        <v>108</v>
      </c>
      <c r="B342" s="42"/>
      <c r="C342" s="45">
        <v>0</v>
      </c>
      <c r="D342" s="45">
        <v>0</v>
      </c>
      <c r="E342" s="45">
        <v>0</v>
      </c>
      <c r="F342" s="45">
        <v>0</v>
      </c>
      <c r="G342" s="45">
        <v>0</v>
      </c>
      <c r="H342" s="45">
        <v>0</v>
      </c>
      <c r="I342" s="45">
        <v>0</v>
      </c>
      <c r="J342" s="45">
        <v>0</v>
      </c>
      <c r="K342" s="45">
        <v>0</v>
      </c>
      <c r="L342" s="45">
        <v>0</v>
      </c>
      <c r="M342" s="45">
        <v>0</v>
      </c>
      <c r="N342" s="45">
        <v>0</v>
      </c>
      <c r="O342" s="45">
        <v>0</v>
      </c>
      <c r="P342" s="45">
        <v>0</v>
      </c>
      <c r="Q342" s="45">
        <v>0</v>
      </c>
      <c r="R342" s="45">
        <v>0</v>
      </c>
      <c r="S342" s="45">
        <v>0</v>
      </c>
      <c r="T342" s="45">
        <v>0</v>
      </c>
    </row>
    <row r="343" spans="1:20" ht="15" customHeight="1">
      <c r="A343" s="44" t="s">
        <v>109</v>
      </c>
      <c r="B343" s="42"/>
      <c r="C343" s="45">
        <v>0</v>
      </c>
      <c r="D343" s="45">
        <v>0</v>
      </c>
      <c r="E343" s="45">
        <v>0</v>
      </c>
      <c r="F343" s="45">
        <v>0</v>
      </c>
      <c r="G343" s="45">
        <v>0</v>
      </c>
      <c r="H343" s="45">
        <v>0</v>
      </c>
      <c r="I343" s="45">
        <v>0</v>
      </c>
      <c r="J343" s="45">
        <v>0</v>
      </c>
      <c r="K343" s="45">
        <v>0</v>
      </c>
      <c r="L343" s="45">
        <v>0</v>
      </c>
      <c r="M343" s="45">
        <v>0</v>
      </c>
      <c r="N343" s="45">
        <v>0</v>
      </c>
      <c r="O343" s="45">
        <v>0</v>
      </c>
      <c r="P343" s="45">
        <v>0</v>
      </c>
      <c r="Q343" s="45">
        <v>0</v>
      </c>
      <c r="R343" s="45">
        <v>0</v>
      </c>
      <c r="S343" s="45">
        <v>0</v>
      </c>
      <c r="T343" s="45">
        <v>0</v>
      </c>
    </row>
    <row r="344" spans="1:20" ht="15" customHeight="1">
      <c r="A344" s="44" t="s">
        <v>110</v>
      </c>
      <c r="B344" s="42"/>
      <c r="C344" s="45">
        <v>0</v>
      </c>
      <c r="D344" s="45">
        <v>0</v>
      </c>
      <c r="E344" s="45">
        <v>0</v>
      </c>
      <c r="F344" s="45">
        <v>0</v>
      </c>
      <c r="G344" s="45">
        <v>0</v>
      </c>
      <c r="H344" s="45">
        <v>0</v>
      </c>
      <c r="I344" s="45">
        <v>0</v>
      </c>
      <c r="J344" s="45">
        <v>0</v>
      </c>
      <c r="K344" s="45">
        <v>0</v>
      </c>
      <c r="L344" s="45">
        <v>0</v>
      </c>
      <c r="M344" s="45">
        <v>0</v>
      </c>
      <c r="N344" s="45">
        <v>0</v>
      </c>
      <c r="O344" s="45">
        <v>0</v>
      </c>
      <c r="P344" s="45">
        <v>0</v>
      </c>
      <c r="Q344" s="45">
        <v>0</v>
      </c>
      <c r="R344" s="45">
        <v>0</v>
      </c>
      <c r="S344" s="45">
        <v>0</v>
      </c>
      <c r="T344" s="45">
        <v>0</v>
      </c>
    </row>
    <row r="345" spans="1:20" ht="15" customHeight="1">
      <c r="A345" s="44" t="s">
        <v>276</v>
      </c>
      <c r="B345" s="42"/>
      <c r="C345" s="45">
        <v>1</v>
      </c>
      <c r="D345" s="45">
        <v>1</v>
      </c>
      <c r="E345" s="45">
        <v>3</v>
      </c>
      <c r="F345" s="45">
        <v>3</v>
      </c>
      <c r="G345" s="45">
        <v>7</v>
      </c>
      <c r="H345" s="45">
        <v>7</v>
      </c>
      <c r="I345" s="45">
        <v>12</v>
      </c>
      <c r="J345" s="45">
        <v>17</v>
      </c>
      <c r="K345" s="45">
        <v>35</v>
      </c>
      <c r="L345" s="45">
        <v>30</v>
      </c>
      <c r="M345" s="45">
        <v>60</v>
      </c>
      <c r="N345" s="45">
        <v>116</v>
      </c>
      <c r="O345" s="45">
        <v>188</v>
      </c>
      <c r="P345" s="45">
        <v>333</v>
      </c>
      <c r="Q345" s="45">
        <v>557</v>
      </c>
      <c r="R345" s="45">
        <v>1282</v>
      </c>
      <c r="S345" s="45">
        <v>2220</v>
      </c>
      <c r="T345" s="45">
        <v>3075</v>
      </c>
    </row>
    <row r="346" spans="1:20" ht="15" customHeight="1">
      <c r="A346" s="44" t="s">
        <v>111</v>
      </c>
      <c r="B346" s="42"/>
      <c r="C346" s="45">
        <v>0</v>
      </c>
      <c r="D346" s="45">
        <v>0</v>
      </c>
      <c r="E346" s="45">
        <v>0</v>
      </c>
      <c r="F346" s="45">
        <v>0</v>
      </c>
      <c r="G346" s="45">
        <v>0</v>
      </c>
      <c r="H346" s="45">
        <v>0</v>
      </c>
      <c r="I346" s="45">
        <v>0</v>
      </c>
      <c r="J346" s="45">
        <v>0</v>
      </c>
      <c r="K346" s="45">
        <v>0</v>
      </c>
      <c r="L346" s="45">
        <v>0</v>
      </c>
      <c r="M346" s="45">
        <v>0</v>
      </c>
      <c r="N346" s="45">
        <v>0</v>
      </c>
      <c r="O346" s="45">
        <v>0</v>
      </c>
      <c r="P346" s="45">
        <v>0</v>
      </c>
      <c r="Q346" s="45">
        <v>0</v>
      </c>
      <c r="R346" s="45">
        <v>0</v>
      </c>
      <c r="S346" s="45">
        <v>0</v>
      </c>
      <c r="T346" s="45">
        <v>0</v>
      </c>
    </row>
    <row r="347" spans="1:20" ht="15" customHeight="1">
      <c r="A347" s="44" t="s">
        <v>112</v>
      </c>
      <c r="B347" s="42"/>
      <c r="C347" s="45">
        <v>0</v>
      </c>
      <c r="D347" s="45">
        <v>0</v>
      </c>
      <c r="E347" s="45">
        <v>0</v>
      </c>
      <c r="F347" s="45">
        <v>0</v>
      </c>
      <c r="G347" s="45">
        <v>0</v>
      </c>
      <c r="H347" s="45">
        <v>0</v>
      </c>
      <c r="I347" s="45">
        <v>0</v>
      </c>
      <c r="J347" s="45">
        <v>0</v>
      </c>
      <c r="K347" s="45">
        <v>0</v>
      </c>
      <c r="L347" s="45">
        <v>0</v>
      </c>
      <c r="M347" s="45">
        <v>0</v>
      </c>
      <c r="N347" s="45">
        <v>0</v>
      </c>
      <c r="O347" s="45">
        <v>0</v>
      </c>
      <c r="P347" s="45">
        <v>0</v>
      </c>
      <c r="Q347" s="45">
        <v>0</v>
      </c>
      <c r="R347" s="45">
        <v>0</v>
      </c>
      <c r="S347" s="45">
        <v>0</v>
      </c>
      <c r="T347" s="45">
        <v>0</v>
      </c>
    </row>
    <row r="348" spans="1:20" ht="15" customHeight="1">
      <c r="A348" s="44" t="s">
        <v>113</v>
      </c>
      <c r="C348" s="45">
        <v>0</v>
      </c>
      <c r="D348" s="45">
        <v>0</v>
      </c>
      <c r="E348" s="45">
        <v>0</v>
      </c>
      <c r="F348" s="45">
        <v>0</v>
      </c>
      <c r="G348" s="45">
        <v>0</v>
      </c>
      <c r="H348" s="45">
        <v>0</v>
      </c>
      <c r="I348" s="45">
        <v>0</v>
      </c>
      <c r="J348" s="45">
        <v>0</v>
      </c>
      <c r="K348" s="45">
        <v>0</v>
      </c>
      <c r="L348" s="45">
        <v>0</v>
      </c>
      <c r="M348" s="45">
        <v>0</v>
      </c>
      <c r="N348" s="45">
        <v>0</v>
      </c>
      <c r="O348" s="45">
        <v>0</v>
      </c>
      <c r="P348" s="45">
        <v>0</v>
      </c>
      <c r="Q348" s="45">
        <v>1</v>
      </c>
      <c r="R348" s="45">
        <v>1</v>
      </c>
      <c r="S348" s="45">
        <v>1</v>
      </c>
      <c r="T348" s="45">
        <v>1</v>
      </c>
    </row>
    <row r="349" spans="1:20" ht="15" customHeight="1">
      <c r="A349" s="44" t="s">
        <v>114</v>
      </c>
      <c r="B349" s="42"/>
      <c r="C349" s="45">
        <v>0</v>
      </c>
      <c r="D349" s="45">
        <v>0</v>
      </c>
      <c r="E349" s="45">
        <v>0</v>
      </c>
      <c r="F349" s="45">
        <v>1</v>
      </c>
      <c r="G349" s="45">
        <v>2</v>
      </c>
      <c r="H349" s="45">
        <v>3</v>
      </c>
      <c r="I349" s="45">
        <v>3</v>
      </c>
      <c r="J349" s="45">
        <v>3</v>
      </c>
      <c r="K349" s="45">
        <v>4</v>
      </c>
      <c r="L349" s="45">
        <v>17</v>
      </c>
      <c r="M349" s="45">
        <v>18</v>
      </c>
      <c r="N349" s="45">
        <v>24</v>
      </c>
      <c r="O349" s="45">
        <v>30</v>
      </c>
      <c r="P349" s="45">
        <v>41</v>
      </c>
      <c r="Q349" s="45">
        <v>56</v>
      </c>
      <c r="R349" s="45">
        <v>41</v>
      </c>
      <c r="S349" s="45">
        <v>119</v>
      </c>
      <c r="T349" s="45">
        <v>501</v>
      </c>
    </row>
    <row r="350" spans="1:20" ht="15" customHeight="1">
      <c r="A350" s="44" t="s">
        <v>115</v>
      </c>
      <c r="B350" s="42"/>
      <c r="C350" s="45">
        <v>0</v>
      </c>
      <c r="D350" s="45">
        <v>0</v>
      </c>
      <c r="E350" s="45">
        <v>0</v>
      </c>
      <c r="F350" s="45">
        <v>0</v>
      </c>
      <c r="G350" s="45">
        <v>0</v>
      </c>
      <c r="H350" s="45">
        <v>0</v>
      </c>
      <c r="I350" s="45">
        <v>0</v>
      </c>
      <c r="J350" s="45">
        <v>0</v>
      </c>
      <c r="K350" s="45">
        <v>0</v>
      </c>
      <c r="L350" s="45">
        <v>0</v>
      </c>
      <c r="M350" s="45">
        <v>5</v>
      </c>
      <c r="N350" s="45">
        <v>6</v>
      </c>
      <c r="O350" s="45">
        <v>7</v>
      </c>
      <c r="P350" s="45">
        <v>7</v>
      </c>
      <c r="Q350" s="45">
        <v>8</v>
      </c>
      <c r="R350" s="45">
        <v>10</v>
      </c>
      <c r="S350" s="45">
        <v>12</v>
      </c>
      <c r="T350" s="45">
        <v>17</v>
      </c>
    </row>
    <row r="351" spans="1:20" ht="15" customHeight="1">
      <c r="A351" s="44" t="s">
        <v>116</v>
      </c>
      <c r="B351" s="42"/>
      <c r="C351" s="45">
        <v>4</v>
      </c>
      <c r="D351" s="45">
        <v>5</v>
      </c>
      <c r="E351" s="45">
        <v>9</v>
      </c>
      <c r="F351" s="45">
        <v>11</v>
      </c>
      <c r="G351" s="45">
        <v>11</v>
      </c>
      <c r="H351" s="45">
        <v>13</v>
      </c>
      <c r="I351" s="45">
        <v>14</v>
      </c>
      <c r="J351" s="45">
        <v>15</v>
      </c>
      <c r="K351" s="45">
        <v>16</v>
      </c>
      <c r="L351" s="45">
        <v>17</v>
      </c>
      <c r="M351" s="45">
        <v>18</v>
      </c>
      <c r="N351" s="45">
        <v>19</v>
      </c>
      <c r="O351" s="45">
        <v>21</v>
      </c>
      <c r="P351" s="45">
        <v>24</v>
      </c>
      <c r="Q351" s="45">
        <v>29</v>
      </c>
      <c r="R351" s="45">
        <v>31</v>
      </c>
      <c r="S351" s="45">
        <v>35</v>
      </c>
      <c r="T351" s="45">
        <v>39</v>
      </c>
    </row>
    <row r="352" spans="1:20" ht="15" customHeight="1">
      <c r="A352" s="44" t="s">
        <v>117</v>
      </c>
      <c r="B352" s="42"/>
      <c r="C352" s="45">
        <v>0</v>
      </c>
      <c r="D352" s="45">
        <v>0</v>
      </c>
      <c r="E352" s="45">
        <v>0</v>
      </c>
      <c r="F352" s="45">
        <v>0</v>
      </c>
      <c r="G352" s="45">
        <v>0</v>
      </c>
      <c r="H352" s="45">
        <v>0</v>
      </c>
      <c r="I352" s="45">
        <v>0</v>
      </c>
      <c r="J352" s="45">
        <v>0</v>
      </c>
      <c r="K352" s="45">
        <v>0</v>
      </c>
      <c r="L352" s="45">
        <v>0</v>
      </c>
      <c r="M352" s="45">
        <v>0</v>
      </c>
      <c r="N352" s="45">
        <v>0</v>
      </c>
      <c r="O352" s="45">
        <v>0</v>
      </c>
      <c r="P352" s="45">
        <v>1</v>
      </c>
      <c r="Q352" s="45">
        <v>1</v>
      </c>
      <c r="R352" s="45">
        <v>1</v>
      </c>
      <c r="S352" s="45">
        <v>1</v>
      </c>
      <c r="T352" s="45">
        <v>2</v>
      </c>
    </row>
    <row r="353" spans="1:20" ht="15" customHeight="1">
      <c r="A353" s="44" t="s">
        <v>118</v>
      </c>
      <c r="B353" s="42"/>
      <c r="C353" s="45">
        <v>0</v>
      </c>
      <c r="D353" s="45">
        <v>0</v>
      </c>
      <c r="E353" s="45">
        <v>0</v>
      </c>
      <c r="F353" s="45">
        <v>0</v>
      </c>
      <c r="G353" s="45">
        <v>0</v>
      </c>
      <c r="H353" s="45">
        <v>0</v>
      </c>
      <c r="I353" s="45">
        <v>0</v>
      </c>
      <c r="J353" s="45">
        <v>0</v>
      </c>
      <c r="K353" s="45">
        <v>0</v>
      </c>
      <c r="L353" s="45">
        <v>0</v>
      </c>
      <c r="M353" s="45">
        <v>0</v>
      </c>
      <c r="N353" s="45">
        <v>0</v>
      </c>
      <c r="O353" s="45">
        <v>0</v>
      </c>
      <c r="P353" s="45">
        <v>0</v>
      </c>
      <c r="Q353" s="45">
        <v>0</v>
      </c>
      <c r="R353" s="45">
        <v>0</v>
      </c>
      <c r="S353" s="45">
        <v>0</v>
      </c>
      <c r="T353" s="45">
        <v>0</v>
      </c>
    </row>
    <row r="354" spans="1:20" ht="15" customHeight="1">
      <c r="A354" s="44" t="s">
        <v>119</v>
      </c>
      <c r="B354" s="42"/>
      <c r="C354" s="45">
        <v>0</v>
      </c>
      <c r="D354" s="45">
        <v>0</v>
      </c>
      <c r="E354" s="45">
        <v>0</v>
      </c>
      <c r="F354" s="45">
        <v>0</v>
      </c>
      <c r="G354" s="45">
        <v>0</v>
      </c>
      <c r="H354" s="45">
        <v>0</v>
      </c>
      <c r="I354" s="45">
        <v>0</v>
      </c>
      <c r="J354" s="45">
        <v>0</v>
      </c>
      <c r="K354" s="45">
        <v>0</v>
      </c>
      <c r="L354" s="45">
        <v>0</v>
      </c>
      <c r="M354" s="45">
        <v>0</v>
      </c>
      <c r="N354" s="45">
        <v>0</v>
      </c>
      <c r="O354" s="45">
        <v>0</v>
      </c>
      <c r="P354" s="45">
        <v>0</v>
      </c>
      <c r="Q354" s="45">
        <v>0</v>
      </c>
      <c r="R354" s="45">
        <v>0</v>
      </c>
      <c r="S354" s="45">
        <v>0</v>
      </c>
      <c r="T354" s="45">
        <v>0</v>
      </c>
    </row>
    <row r="355" spans="1:20" ht="15" customHeight="1">
      <c r="A355" s="44" t="s">
        <v>273</v>
      </c>
      <c r="B355" s="42"/>
      <c r="C355" s="45">
        <v>0</v>
      </c>
      <c r="D355" s="45">
        <v>0</v>
      </c>
      <c r="E355" s="45">
        <v>0</v>
      </c>
      <c r="F355" s="45">
        <v>0</v>
      </c>
      <c r="G355" s="45">
        <v>0</v>
      </c>
      <c r="H355" s="45">
        <v>0</v>
      </c>
      <c r="I355" s="45">
        <v>0</v>
      </c>
      <c r="J355" s="45">
        <v>0</v>
      </c>
      <c r="K355" s="45">
        <v>0</v>
      </c>
      <c r="L355" s="45">
        <v>0</v>
      </c>
      <c r="M355" s="45">
        <v>0</v>
      </c>
      <c r="N355" s="45">
        <v>1</v>
      </c>
      <c r="O355" s="45">
        <v>1</v>
      </c>
      <c r="P355" s="45">
        <v>1</v>
      </c>
      <c r="Q355" s="45">
        <v>9</v>
      </c>
      <c r="R355" s="45">
        <v>18</v>
      </c>
      <c r="S355" s="45">
        <v>21</v>
      </c>
      <c r="T355" s="45">
        <v>21</v>
      </c>
    </row>
    <row r="356" spans="1:20" ht="15" customHeight="1">
      <c r="A356" s="44" t="s">
        <v>120</v>
      </c>
      <c r="B356" s="42"/>
      <c r="C356" s="45">
        <v>0</v>
      </c>
      <c r="D356" s="45">
        <v>0</v>
      </c>
      <c r="E356" s="45">
        <v>0</v>
      </c>
      <c r="F356" s="45">
        <v>0</v>
      </c>
      <c r="G356" s="45">
        <v>0</v>
      </c>
      <c r="H356" s="45">
        <v>0</v>
      </c>
      <c r="I356" s="45">
        <v>0</v>
      </c>
      <c r="J356" s="45">
        <v>0</v>
      </c>
      <c r="K356" s="45">
        <v>0</v>
      </c>
      <c r="L356" s="45">
        <v>0</v>
      </c>
      <c r="M356" s="45">
        <v>0</v>
      </c>
      <c r="N356" s="45">
        <v>0</v>
      </c>
      <c r="O356" s="45">
        <v>0</v>
      </c>
      <c r="P356" s="45">
        <v>0</v>
      </c>
      <c r="Q356" s="45">
        <v>0</v>
      </c>
      <c r="R356" s="45">
        <v>0</v>
      </c>
      <c r="S356" s="45">
        <v>0</v>
      </c>
      <c r="T356" s="45">
        <v>0</v>
      </c>
    </row>
    <row r="357" spans="1:20" ht="15" customHeight="1">
      <c r="A357" s="44" t="s">
        <v>300</v>
      </c>
      <c r="B357" s="42"/>
      <c r="C357" s="45">
        <v>0</v>
      </c>
      <c r="D357" s="45">
        <v>0</v>
      </c>
      <c r="E357" s="45">
        <v>0</v>
      </c>
      <c r="F357" s="45">
        <v>0</v>
      </c>
      <c r="G357" s="45">
        <v>0</v>
      </c>
      <c r="H357" s="45">
        <v>0</v>
      </c>
      <c r="I357" s="45">
        <v>0</v>
      </c>
      <c r="J357" s="45">
        <v>0</v>
      </c>
      <c r="K357" s="45">
        <v>0</v>
      </c>
      <c r="L357" s="45">
        <v>0</v>
      </c>
      <c r="M357" s="45">
        <v>0</v>
      </c>
      <c r="N357" s="45">
        <v>0</v>
      </c>
      <c r="O357" s="45">
        <v>0</v>
      </c>
      <c r="P357" s="45">
        <v>0</v>
      </c>
      <c r="Q357" s="45">
        <v>0</v>
      </c>
      <c r="R357" s="45">
        <v>0</v>
      </c>
      <c r="S357" s="45">
        <v>0</v>
      </c>
      <c r="T357" s="45">
        <v>0</v>
      </c>
    </row>
    <row r="358" spans="1:20" ht="15" customHeight="1">
      <c r="A358" s="44" t="s">
        <v>122</v>
      </c>
      <c r="B358" s="42"/>
      <c r="C358" s="45">
        <v>0</v>
      </c>
      <c r="D358" s="45">
        <v>0</v>
      </c>
      <c r="E358" s="45">
        <v>0</v>
      </c>
      <c r="F358" s="45">
        <v>1</v>
      </c>
      <c r="G358" s="45">
        <v>1</v>
      </c>
      <c r="H358" s="45">
        <v>1</v>
      </c>
      <c r="I358" s="45">
        <v>1</v>
      </c>
      <c r="J358" s="45">
        <v>2</v>
      </c>
      <c r="K358" s="45">
        <v>3</v>
      </c>
      <c r="L358" s="45">
        <v>6</v>
      </c>
      <c r="M358" s="45">
        <v>8</v>
      </c>
      <c r="N358" s="45">
        <v>14</v>
      </c>
      <c r="O358" s="45">
        <v>17</v>
      </c>
      <c r="P358" s="45">
        <v>31</v>
      </c>
      <c r="Q358" s="45">
        <v>33</v>
      </c>
      <c r="R358" s="45">
        <v>34</v>
      </c>
      <c r="S358" s="45">
        <v>35</v>
      </c>
      <c r="T358" s="45">
        <v>36</v>
      </c>
    </row>
    <row r="359" spans="1:20" ht="15" customHeight="1">
      <c r="A359" s="44" t="s">
        <v>123</v>
      </c>
      <c r="B359" s="42"/>
      <c r="C359" s="45">
        <v>0</v>
      </c>
      <c r="D359" s="45">
        <v>0</v>
      </c>
      <c r="E359" s="45">
        <v>0</v>
      </c>
      <c r="F359" s="45">
        <v>1</v>
      </c>
      <c r="G359" s="45">
        <v>1</v>
      </c>
      <c r="H359" s="45">
        <v>1</v>
      </c>
      <c r="I359" s="45">
        <v>1</v>
      </c>
      <c r="J359" s="45">
        <v>2</v>
      </c>
      <c r="K359" s="45">
        <v>2</v>
      </c>
      <c r="L359" s="45">
        <v>2</v>
      </c>
      <c r="M359" s="45">
        <v>3</v>
      </c>
      <c r="N359" s="45">
        <v>4</v>
      </c>
      <c r="O359" s="45">
        <v>7</v>
      </c>
      <c r="P359" s="45">
        <v>12</v>
      </c>
      <c r="Q359" s="45">
        <v>14</v>
      </c>
      <c r="R359" s="45">
        <v>14</v>
      </c>
      <c r="S359" s="45">
        <v>15</v>
      </c>
      <c r="T359" s="45">
        <v>17</v>
      </c>
    </row>
    <row r="360" spans="1:20" ht="15" customHeight="1">
      <c r="A360" s="44" t="s">
        <v>124</v>
      </c>
      <c r="B360" s="42"/>
      <c r="C360" s="45">
        <v>0</v>
      </c>
      <c r="D360" s="45">
        <v>0</v>
      </c>
      <c r="E360" s="45">
        <v>0</v>
      </c>
      <c r="F360" s="45">
        <v>0</v>
      </c>
      <c r="G360" s="45">
        <v>0</v>
      </c>
      <c r="H360" s="45">
        <v>0</v>
      </c>
      <c r="I360" s="45">
        <v>0</v>
      </c>
      <c r="J360" s="45">
        <v>0</v>
      </c>
      <c r="K360" s="45">
        <v>0</v>
      </c>
      <c r="L360" s="45">
        <v>0</v>
      </c>
      <c r="M360" s="45">
        <v>0</v>
      </c>
      <c r="N360" s="45">
        <v>0</v>
      </c>
      <c r="O360" s="45">
        <v>0</v>
      </c>
      <c r="P360" s="45">
        <v>0</v>
      </c>
      <c r="Q360" s="45">
        <v>0</v>
      </c>
      <c r="R360" s="45">
        <v>0</v>
      </c>
      <c r="S360" s="45">
        <v>0</v>
      </c>
      <c r="T360" s="45">
        <v>0</v>
      </c>
    </row>
    <row r="361" spans="1:20" ht="15" customHeight="1">
      <c r="A361" s="44" t="s">
        <v>125</v>
      </c>
      <c r="B361" s="42"/>
      <c r="C361" s="45">
        <v>0</v>
      </c>
      <c r="D361" s="45">
        <v>0</v>
      </c>
      <c r="E361" s="45">
        <v>0</v>
      </c>
      <c r="F361" s="45">
        <v>0</v>
      </c>
      <c r="G361" s="45">
        <v>0</v>
      </c>
      <c r="H361" s="45">
        <v>0</v>
      </c>
      <c r="I361" s="45">
        <v>1</v>
      </c>
      <c r="J361" s="45">
        <v>1</v>
      </c>
      <c r="K361" s="45">
        <v>1</v>
      </c>
      <c r="L361" s="45">
        <v>1</v>
      </c>
      <c r="M361" s="45">
        <v>1</v>
      </c>
      <c r="N361" s="45">
        <v>1</v>
      </c>
      <c r="O361" s="45">
        <v>2</v>
      </c>
      <c r="P361" s="45">
        <v>3</v>
      </c>
      <c r="Q361" s="45">
        <v>3</v>
      </c>
      <c r="R361" s="45">
        <v>3</v>
      </c>
      <c r="S361" s="45">
        <v>5</v>
      </c>
      <c r="T361" s="45">
        <v>24</v>
      </c>
    </row>
    <row r="362" spans="1:20" ht="15" customHeight="1">
      <c r="A362" s="44" t="s">
        <v>126</v>
      </c>
      <c r="B362" s="42"/>
      <c r="C362" s="45">
        <v>0</v>
      </c>
      <c r="D362" s="45">
        <v>0</v>
      </c>
      <c r="E362" s="45">
        <v>0</v>
      </c>
      <c r="F362" s="45">
        <v>0</v>
      </c>
      <c r="G362" s="45">
        <v>0</v>
      </c>
      <c r="H362" s="45">
        <v>0</v>
      </c>
      <c r="I362" s="45">
        <v>0</v>
      </c>
      <c r="J362" s="45">
        <v>0</v>
      </c>
      <c r="K362" s="45">
        <v>0</v>
      </c>
      <c r="L362" s="45">
        <v>0</v>
      </c>
      <c r="M362" s="45">
        <v>0</v>
      </c>
      <c r="N362" s="45">
        <v>0</v>
      </c>
      <c r="O362" s="45">
        <v>0</v>
      </c>
      <c r="P362" s="45">
        <v>0</v>
      </c>
      <c r="Q362" s="45">
        <v>0</v>
      </c>
      <c r="R362" s="45">
        <v>0</v>
      </c>
      <c r="S362" s="45">
        <v>0</v>
      </c>
      <c r="T362" s="45">
        <v>0</v>
      </c>
    </row>
    <row r="363" spans="1:20" ht="15" customHeight="1">
      <c r="A363" s="44" t="s">
        <v>127</v>
      </c>
      <c r="B363" s="42"/>
      <c r="C363" s="45">
        <v>0</v>
      </c>
      <c r="D363" s="45">
        <v>0</v>
      </c>
      <c r="E363" s="45">
        <v>0</v>
      </c>
      <c r="F363" s="45">
        <v>0</v>
      </c>
      <c r="G363" s="45">
        <v>0</v>
      </c>
      <c r="H363" s="45">
        <v>0</v>
      </c>
      <c r="I363" s="45">
        <v>0</v>
      </c>
      <c r="J363" s="45">
        <v>0</v>
      </c>
      <c r="K363" s="45">
        <v>0</v>
      </c>
      <c r="L363" s="45">
        <v>0</v>
      </c>
      <c r="M363" s="45">
        <v>0</v>
      </c>
      <c r="N363" s="45">
        <v>0</v>
      </c>
      <c r="O363" s="45">
        <v>0</v>
      </c>
      <c r="P363" s="45">
        <v>0</v>
      </c>
      <c r="Q363" s="45">
        <v>0</v>
      </c>
      <c r="R363" s="45">
        <v>0</v>
      </c>
      <c r="S363" s="45">
        <v>0</v>
      </c>
      <c r="T363" s="45">
        <v>0</v>
      </c>
    </row>
    <row r="364" spans="1:20" ht="15" customHeight="1">
      <c r="A364" s="44" t="s">
        <v>128</v>
      </c>
      <c r="B364" s="42"/>
      <c r="C364" s="45">
        <v>0</v>
      </c>
      <c r="D364" s="45">
        <v>0</v>
      </c>
      <c r="E364" s="45">
        <v>0</v>
      </c>
      <c r="F364" s="45">
        <v>0</v>
      </c>
      <c r="G364" s="45">
        <v>0</v>
      </c>
      <c r="H364" s="45">
        <v>0</v>
      </c>
      <c r="I364" s="45">
        <v>0</v>
      </c>
      <c r="J364" s="45">
        <v>0</v>
      </c>
      <c r="K364" s="45">
        <v>0</v>
      </c>
      <c r="L364" s="45">
        <v>0</v>
      </c>
      <c r="M364" s="45">
        <v>0</v>
      </c>
      <c r="N364" s="45">
        <v>0</v>
      </c>
      <c r="O364" s="45">
        <v>0</v>
      </c>
      <c r="P364" s="45">
        <v>0</v>
      </c>
      <c r="Q364" s="45">
        <v>0</v>
      </c>
      <c r="R364" s="45">
        <v>0</v>
      </c>
      <c r="S364" s="45">
        <v>0</v>
      </c>
      <c r="T364" s="45">
        <v>0</v>
      </c>
    </row>
    <row r="365" spans="1:20" ht="15" customHeight="1">
      <c r="A365" s="44" t="s">
        <v>129</v>
      </c>
      <c r="B365" s="42"/>
      <c r="C365" s="45">
        <v>0</v>
      </c>
      <c r="D365" s="45">
        <v>1</v>
      </c>
      <c r="E365" s="45">
        <v>1</v>
      </c>
      <c r="F365" s="45">
        <v>1</v>
      </c>
      <c r="G365" s="45">
        <v>1</v>
      </c>
      <c r="H365" s="45">
        <v>1</v>
      </c>
      <c r="I365" s="45">
        <v>1</v>
      </c>
      <c r="J365" s="45">
        <v>1</v>
      </c>
      <c r="K365" s="45">
        <v>1</v>
      </c>
      <c r="L365" s="45">
        <v>1</v>
      </c>
      <c r="M365" s="45">
        <v>2</v>
      </c>
      <c r="N365" s="45">
        <v>2</v>
      </c>
      <c r="O365" s="45">
        <v>2</v>
      </c>
      <c r="P365" s="45">
        <v>2</v>
      </c>
      <c r="Q365" s="45">
        <v>2</v>
      </c>
      <c r="R365" s="45">
        <v>3</v>
      </c>
      <c r="S365" s="45">
        <v>3</v>
      </c>
      <c r="T365" s="45">
        <v>4</v>
      </c>
    </row>
    <row r="366" spans="1:20" ht="15" customHeight="1">
      <c r="A366" s="44" t="s">
        <v>130</v>
      </c>
      <c r="B366" s="42"/>
      <c r="C366" s="45">
        <v>0</v>
      </c>
      <c r="D366" s="45">
        <v>0</v>
      </c>
      <c r="E366" s="45">
        <v>0</v>
      </c>
      <c r="F366" s="45">
        <v>0</v>
      </c>
      <c r="G366" s="45">
        <v>0</v>
      </c>
      <c r="H366" s="45">
        <v>0</v>
      </c>
      <c r="I366" s="45">
        <v>0</v>
      </c>
      <c r="J366" s="45">
        <v>0</v>
      </c>
      <c r="K366" s="45">
        <v>0</v>
      </c>
      <c r="L366" s="45">
        <v>0</v>
      </c>
      <c r="M366" s="45">
        <v>0</v>
      </c>
      <c r="N366" s="45">
        <v>1</v>
      </c>
      <c r="O366" s="45">
        <v>0</v>
      </c>
      <c r="P366" s="45">
        <v>0</v>
      </c>
      <c r="Q366" s="45">
        <v>0</v>
      </c>
      <c r="R366" s="45">
        <v>0</v>
      </c>
      <c r="S366" s="45">
        <v>0</v>
      </c>
      <c r="T366" s="45">
        <v>0</v>
      </c>
    </row>
    <row r="367" spans="1:20" ht="15" customHeight="1">
      <c r="A367" s="44" t="s">
        <v>131</v>
      </c>
      <c r="B367" s="42"/>
      <c r="C367" s="45">
        <v>0</v>
      </c>
      <c r="D367" s="45">
        <v>0</v>
      </c>
      <c r="E367" s="45">
        <v>0</v>
      </c>
      <c r="F367" s="45">
        <v>0</v>
      </c>
      <c r="G367" s="45">
        <v>0</v>
      </c>
      <c r="H367" s="45">
        <v>0</v>
      </c>
      <c r="I367" s="45">
        <v>0</v>
      </c>
      <c r="J367" s="45">
        <v>0</v>
      </c>
      <c r="K367" s="45">
        <v>0</v>
      </c>
      <c r="L367" s="45">
        <v>1</v>
      </c>
      <c r="M367" s="45">
        <v>1</v>
      </c>
      <c r="N367" s="45">
        <v>3</v>
      </c>
      <c r="O367" s="45">
        <v>4</v>
      </c>
      <c r="P367" s="45">
        <v>3</v>
      </c>
      <c r="Q367" s="45">
        <v>4</v>
      </c>
      <c r="R367" s="45">
        <v>8</v>
      </c>
      <c r="S367" s="45">
        <v>11</v>
      </c>
      <c r="T367" s="45">
        <v>11</v>
      </c>
    </row>
    <row r="368" spans="1:20" ht="15" customHeight="1">
      <c r="A368" s="44" t="s">
        <v>132</v>
      </c>
      <c r="B368" s="42"/>
      <c r="C368" s="45">
        <v>0</v>
      </c>
      <c r="D368" s="45">
        <v>0</v>
      </c>
      <c r="E368" s="45">
        <v>0</v>
      </c>
      <c r="F368" s="45">
        <v>0</v>
      </c>
      <c r="G368" s="45">
        <v>0</v>
      </c>
      <c r="H368" s="45">
        <v>0</v>
      </c>
      <c r="I368" s="45">
        <v>0</v>
      </c>
      <c r="J368" s="45">
        <v>0</v>
      </c>
      <c r="K368" s="45">
        <v>0</v>
      </c>
      <c r="L368" s="45">
        <v>0</v>
      </c>
      <c r="M368" s="45">
        <v>0</v>
      </c>
      <c r="N368" s="45">
        <v>0</v>
      </c>
      <c r="O368" s="45">
        <v>0</v>
      </c>
      <c r="P368" s="45">
        <v>0</v>
      </c>
      <c r="Q368" s="45">
        <v>0</v>
      </c>
      <c r="R368" s="45">
        <v>0</v>
      </c>
      <c r="S368" s="45">
        <v>0</v>
      </c>
      <c r="T368" s="45">
        <v>0</v>
      </c>
    </row>
    <row r="369" spans="1:20" ht="15" customHeight="1">
      <c r="A369" s="44" t="s">
        <v>133</v>
      </c>
      <c r="B369" s="42"/>
      <c r="C369" s="45">
        <v>0</v>
      </c>
      <c r="D369" s="45">
        <v>0</v>
      </c>
      <c r="E369" s="45">
        <v>0</v>
      </c>
      <c r="F369" s="45">
        <v>0</v>
      </c>
      <c r="G369" s="45">
        <v>0</v>
      </c>
      <c r="H369" s="45">
        <v>0</v>
      </c>
      <c r="I369" s="45">
        <v>0</v>
      </c>
      <c r="J369" s="45">
        <v>0</v>
      </c>
      <c r="K369" s="45">
        <v>0</v>
      </c>
      <c r="L369" s="45">
        <v>0</v>
      </c>
      <c r="M369" s="45">
        <v>0</v>
      </c>
      <c r="N369" s="45">
        <v>0</v>
      </c>
      <c r="O369" s="45">
        <v>0</v>
      </c>
      <c r="P369" s="45">
        <v>0</v>
      </c>
      <c r="Q369" s="45">
        <v>0</v>
      </c>
      <c r="R369" s="45">
        <v>0</v>
      </c>
      <c r="S369" s="45">
        <v>0</v>
      </c>
      <c r="T369" s="45">
        <v>0</v>
      </c>
    </row>
    <row r="370" spans="1:20" ht="15" customHeight="1">
      <c r="A370" s="44" t="s">
        <v>134</v>
      </c>
      <c r="B370" s="42"/>
      <c r="C370" s="45">
        <v>0</v>
      </c>
      <c r="D370" s="45">
        <v>0</v>
      </c>
      <c r="E370" s="45">
        <v>0</v>
      </c>
      <c r="F370" s="45">
        <v>0</v>
      </c>
      <c r="G370" s="45">
        <v>0</v>
      </c>
      <c r="H370" s="45">
        <v>0</v>
      </c>
      <c r="I370" s="45">
        <v>0</v>
      </c>
      <c r="J370" s="45">
        <v>0</v>
      </c>
      <c r="K370" s="45">
        <v>3</v>
      </c>
      <c r="L370" s="45">
        <v>0</v>
      </c>
      <c r="M370" s="45">
        <v>0</v>
      </c>
      <c r="N370" s="45">
        <v>0</v>
      </c>
      <c r="O370" s="45">
        <v>0</v>
      </c>
      <c r="P370" s="45">
        <v>0</v>
      </c>
      <c r="Q370" s="45">
        <v>0</v>
      </c>
      <c r="R370" s="45">
        <v>0</v>
      </c>
      <c r="S370" s="45">
        <v>0</v>
      </c>
      <c r="T370" s="45">
        <v>0</v>
      </c>
    </row>
    <row r="371" spans="1:20" ht="15" customHeight="1">
      <c r="A371" s="44" t="s">
        <v>274</v>
      </c>
      <c r="B371" s="42"/>
      <c r="C371" s="45">
        <v>1</v>
      </c>
      <c r="D371" s="45">
        <v>2</v>
      </c>
      <c r="E371" s="45">
        <v>3</v>
      </c>
      <c r="F371" s="45">
        <v>4</v>
      </c>
      <c r="G371" s="45">
        <v>5</v>
      </c>
      <c r="H371" s="45">
        <v>5</v>
      </c>
      <c r="I371" s="45">
        <v>6</v>
      </c>
      <c r="J371" s="45">
        <v>8</v>
      </c>
      <c r="K371" s="45">
        <v>8</v>
      </c>
      <c r="L371" s="45">
        <v>9</v>
      </c>
      <c r="M371" s="45">
        <v>11</v>
      </c>
      <c r="N371" s="45">
        <v>12</v>
      </c>
      <c r="O371" s="45">
        <v>14</v>
      </c>
      <c r="P371" s="45">
        <v>17</v>
      </c>
      <c r="Q371" s="45">
        <v>17</v>
      </c>
      <c r="R371" s="45">
        <v>19</v>
      </c>
      <c r="S371" s="45">
        <v>23</v>
      </c>
      <c r="T371" s="45">
        <v>27</v>
      </c>
    </row>
    <row r="372" spans="1:26" ht="12.75">
      <c r="A372" s="46" t="s">
        <v>25</v>
      </c>
      <c r="B372" s="1"/>
      <c r="C372" s="45">
        <f aca="true" t="shared" si="16" ref="C372:T372">SUM(C341:C371)</f>
        <v>6</v>
      </c>
      <c r="D372" s="45">
        <f t="shared" si="16"/>
        <v>9</v>
      </c>
      <c r="E372" s="45">
        <f t="shared" si="16"/>
        <v>16</v>
      </c>
      <c r="F372" s="45">
        <f t="shared" si="16"/>
        <v>22</v>
      </c>
      <c r="G372" s="45">
        <f t="shared" si="16"/>
        <v>28</v>
      </c>
      <c r="H372" s="45">
        <f t="shared" si="16"/>
        <v>31</v>
      </c>
      <c r="I372" s="45">
        <f t="shared" si="16"/>
        <v>39</v>
      </c>
      <c r="J372" s="45">
        <f t="shared" si="16"/>
        <v>49</v>
      </c>
      <c r="K372" s="45">
        <f t="shared" si="16"/>
        <v>73</v>
      </c>
      <c r="L372" s="45">
        <f t="shared" si="16"/>
        <v>84</v>
      </c>
      <c r="M372" s="45">
        <f t="shared" si="16"/>
        <v>127</v>
      </c>
      <c r="N372" s="45">
        <f t="shared" si="16"/>
        <v>203</v>
      </c>
      <c r="O372" s="45">
        <f t="shared" si="16"/>
        <v>293</v>
      </c>
      <c r="P372" s="45">
        <f t="shared" si="16"/>
        <v>475</v>
      </c>
      <c r="Q372" s="45">
        <f t="shared" si="16"/>
        <v>735</v>
      </c>
      <c r="R372" s="45">
        <f t="shared" si="16"/>
        <v>1466</v>
      </c>
      <c r="S372" s="45">
        <f t="shared" si="16"/>
        <v>2503</v>
      </c>
      <c r="T372" s="45">
        <f t="shared" si="16"/>
        <v>3781</v>
      </c>
      <c r="U372" s="46"/>
      <c r="W372" s="47"/>
      <c r="Z372" s="20"/>
    </row>
    <row r="373" spans="1:26" ht="12.75">
      <c r="A373" s="46" t="s">
        <v>62</v>
      </c>
      <c r="B373" s="1"/>
      <c r="C373" s="45">
        <f aca="true" t="shared" si="17" ref="C373:S373">SUM(C341:C367)</f>
        <v>5</v>
      </c>
      <c r="D373" s="45">
        <f t="shared" si="17"/>
        <v>7</v>
      </c>
      <c r="E373" s="45">
        <f t="shared" si="17"/>
        <v>13</v>
      </c>
      <c r="F373" s="45">
        <f t="shared" si="17"/>
        <v>18</v>
      </c>
      <c r="G373" s="45">
        <f t="shared" si="17"/>
        <v>23</v>
      </c>
      <c r="H373" s="45">
        <f t="shared" si="17"/>
        <v>26</v>
      </c>
      <c r="I373" s="45">
        <f t="shared" si="17"/>
        <v>33</v>
      </c>
      <c r="J373" s="45">
        <f t="shared" si="17"/>
        <v>41</v>
      </c>
      <c r="K373" s="45">
        <f t="shared" si="17"/>
        <v>62</v>
      </c>
      <c r="L373" s="45">
        <f t="shared" si="17"/>
        <v>75</v>
      </c>
      <c r="M373" s="45">
        <f t="shared" si="17"/>
        <v>116</v>
      </c>
      <c r="N373" s="45">
        <f t="shared" si="17"/>
        <v>191</v>
      </c>
      <c r="O373" s="45">
        <f t="shared" si="17"/>
        <v>279</v>
      </c>
      <c r="P373" s="45">
        <f t="shared" si="17"/>
        <v>458</v>
      </c>
      <c r="Q373" s="45">
        <f t="shared" si="17"/>
        <v>718</v>
      </c>
      <c r="R373" s="45">
        <f t="shared" si="17"/>
        <v>1447</v>
      </c>
      <c r="S373" s="45">
        <f t="shared" si="17"/>
        <v>2480</v>
      </c>
      <c r="T373" s="45">
        <f>SUM(T341:T367)</f>
        <v>3754</v>
      </c>
      <c r="U373" s="46"/>
      <c r="W373" s="47"/>
      <c r="Z373" s="20"/>
    </row>
    <row r="374" ht="15" customHeight="1"/>
    <row r="375" ht="15" customHeight="1"/>
    <row r="376" ht="12.75">
      <c r="A376" s="52" t="s">
        <v>99</v>
      </c>
    </row>
    <row r="377" ht="12.75">
      <c r="A377" s="52"/>
    </row>
    <row r="378" spans="1:22" ht="12.75">
      <c r="A378" s="51"/>
      <c r="B378" s="51"/>
      <c r="C378" s="52">
        <v>1990</v>
      </c>
      <c r="D378" s="52">
        <v>1991</v>
      </c>
      <c r="E378" s="52">
        <v>1992</v>
      </c>
      <c r="F378" s="52">
        <v>1993</v>
      </c>
      <c r="G378" s="52">
        <v>1994</v>
      </c>
      <c r="H378" s="52">
        <v>1995</v>
      </c>
      <c r="I378" s="52">
        <v>1996</v>
      </c>
      <c r="J378" s="52">
        <v>1997</v>
      </c>
      <c r="K378" s="52">
        <v>1998</v>
      </c>
      <c r="L378" s="52">
        <v>1999</v>
      </c>
      <c r="M378" s="52">
        <v>2000</v>
      </c>
      <c r="N378" s="52">
        <v>2001</v>
      </c>
      <c r="O378" s="52">
        <v>2002</v>
      </c>
      <c r="P378" s="52">
        <v>2003</v>
      </c>
      <c r="Q378" s="52">
        <v>2004</v>
      </c>
      <c r="R378" s="52">
        <v>2005</v>
      </c>
      <c r="S378" s="52">
        <v>2006</v>
      </c>
      <c r="T378" s="52">
        <v>2007</v>
      </c>
      <c r="U378" s="43" t="s">
        <v>303</v>
      </c>
      <c r="V378" s="43" t="s">
        <v>304</v>
      </c>
    </row>
    <row r="379" spans="1:22" ht="12.75">
      <c r="A379" s="36" t="s">
        <v>25</v>
      </c>
      <c r="B379" s="36"/>
      <c r="C379" s="51">
        <f aca="true" t="shared" si="18" ref="C379:T379">(C166+C207+C290+C331+C372)*100/(C43+C84)</f>
        <v>17.333124217353554</v>
      </c>
      <c r="D379" s="51">
        <f t="shared" si="18"/>
        <v>17.028975410749716</v>
      </c>
      <c r="E379" s="51">
        <f t="shared" si="18"/>
        <v>17.979834137943524</v>
      </c>
      <c r="F379" s="51">
        <f t="shared" si="18"/>
        <v>18.67135983076292</v>
      </c>
      <c r="G379" s="51">
        <f t="shared" si="18"/>
        <v>18.62503897078124</v>
      </c>
      <c r="H379" s="51">
        <f t="shared" si="18"/>
        <v>18.48162932590136</v>
      </c>
      <c r="I379" s="51">
        <f t="shared" si="18"/>
        <v>17.360669135594375</v>
      </c>
      <c r="J379" s="51">
        <f t="shared" si="18"/>
        <v>18.035857177672067</v>
      </c>
      <c r="K379" s="51">
        <f t="shared" si="18"/>
        <v>18.40534577538403</v>
      </c>
      <c r="L379" s="51">
        <f t="shared" si="18"/>
        <v>18.462958880454813</v>
      </c>
      <c r="M379" s="51">
        <f t="shared" si="18"/>
        <v>18.95971936255549</v>
      </c>
      <c r="N379" s="51">
        <f t="shared" si="18"/>
        <v>18.70773795194138</v>
      </c>
      <c r="O379" s="51">
        <f t="shared" si="18"/>
        <v>17.7668428315077</v>
      </c>
      <c r="P379" s="51">
        <f t="shared" si="18"/>
        <v>16.95861825104478</v>
      </c>
      <c r="Q379" s="51">
        <f t="shared" si="18"/>
        <v>18.133905365393016</v>
      </c>
      <c r="R379" s="51">
        <f t="shared" si="18"/>
        <v>18.530754170885718</v>
      </c>
      <c r="S379" s="51">
        <f t="shared" si="18"/>
        <v>18.68486969516833</v>
      </c>
      <c r="T379" s="51">
        <f t="shared" si="18"/>
        <v>19.774251965973672</v>
      </c>
      <c r="U379" s="53"/>
      <c r="V379" s="51">
        <f>T379/C379*100-100</f>
        <v>14.083599228903651</v>
      </c>
    </row>
    <row r="380" spans="1:22" ht="12.75">
      <c r="A380" s="36" t="s">
        <v>62</v>
      </c>
      <c r="B380" s="36"/>
      <c r="C380" s="51">
        <f aca="true" t="shared" si="19" ref="C380:T380">(C167+C208+C291+C332+C373)*100/(C44+C85)</f>
        <v>11.94480448537916</v>
      </c>
      <c r="D380" s="51">
        <f t="shared" si="19"/>
        <v>12.042422207848684</v>
      </c>
      <c r="E380" s="51">
        <f t="shared" si="19"/>
        <v>12.691383897594227</v>
      </c>
      <c r="F380" s="51">
        <f t="shared" si="19"/>
        <v>13.007948461111631</v>
      </c>
      <c r="G380" s="51">
        <f t="shared" si="19"/>
        <v>13.330174595136965</v>
      </c>
      <c r="H380" s="51">
        <f t="shared" si="19"/>
        <v>13.023804424774578</v>
      </c>
      <c r="I380" s="51">
        <f t="shared" si="19"/>
        <v>12.666309363983535</v>
      </c>
      <c r="J380" s="51">
        <f t="shared" si="19"/>
        <v>13.112402723239418</v>
      </c>
      <c r="K380" s="51">
        <f t="shared" si="19"/>
        <v>13.435527254290305</v>
      </c>
      <c r="L380" s="51">
        <f t="shared" si="19"/>
        <v>13.428983789304676</v>
      </c>
      <c r="M380" s="51">
        <f t="shared" si="19"/>
        <v>13.844372783079294</v>
      </c>
      <c r="N380" s="51">
        <f t="shared" si="19"/>
        <v>14.35377171958006</v>
      </c>
      <c r="O380" s="51">
        <f t="shared" si="19"/>
        <v>12.931139716526456</v>
      </c>
      <c r="P380" s="51">
        <f t="shared" si="19"/>
        <v>12.884578290763152</v>
      </c>
      <c r="Q380" s="51">
        <f t="shared" si="19"/>
        <v>13.948284518981518</v>
      </c>
      <c r="R380" s="51">
        <f t="shared" si="19"/>
        <v>13.98075510419826</v>
      </c>
      <c r="S380" s="51">
        <f t="shared" si="19"/>
        <v>14.57182155885808</v>
      </c>
      <c r="T380" s="51">
        <f t="shared" si="19"/>
        <v>15.585334485109497</v>
      </c>
      <c r="U380" s="53"/>
      <c r="V380" s="51">
        <f aca="true" t="shared" si="20" ref="V380:V412">T380/C380*100-100</f>
        <v>30.477937116396248</v>
      </c>
    </row>
    <row r="381" spans="1:22" ht="12.75">
      <c r="A381" s="36"/>
      <c r="B381" s="36"/>
      <c r="C381" s="51"/>
      <c r="D381" s="51"/>
      <c r="E381" s="51"/>
      <c r="F381" s="51"/>
      <c r="G381" s="51"/>
      <c r="H381" s="51"/>
      <c r="I381" s="51"/>
      <c r="J381" s="51"/>
      <c r="K381" s="51"/>
      <c r="L381" s="51"/>
      <c r="M381" s="51"/>
      <c r="N381" s="51"/>
      <c r="O381" s="51"/>
      <c r="P381" s="51"/>
      <c r="Q381" s="51"/>
      <c r="R381" s="51"/>
      <c r="S381" s="51"/>
      <c r="U381" s="53"/>
      <c r="V381" s="51"/>
    </row>
    <row r="382" spans="1:22" ht="12.75">
      <c r="A382" s="36" t="s">
        <v>67</v>
      </c>
      <c r="B382" s="36"/>
      <c r="C382" s="51">
        <f aca="true" t="shared" si="21" ref="C382:T382">(C135+C176+C259+C300+C341)*100/(C12+C53)</f>
        <v>1.1412225681977324</v>
      </c>
      <c r="D382" s="51">
        <f t="shared" si="21"/>
        <v>1.1013153014351336</v>
      </c>
      <c r="E382" s="51">
        <f t="shared" si="21"/>
        <v>1.2101620456711841</v>
      </c>
      <c r="F382" s="51">
        <f t="shared" si="21"/>
        <v>1.07285565712409</v>
      </c>
      <c r="G382" s="51">
        <f t="shared" si="21"/>
        <v>1.1453836969784437</v>
      </c>
      <c r="H382" s="51">
        <f t="shared" si="21"/>
        <v>1.2076279283066458</v>
      </c>
      <c r="I382" s="51">
        <f t="shared" si="21"/>
        <v>1.0667297327574403</v>
      </c>
      <c r="J382" s="51">
        <f t="shared" si="21"/>
        <v>1.0491468075265937</v>
      </c>
      <c r="K382" s="51">
        <f t="shared" si="21"/>
        <v>1.097667604036203</v>
      </c>
      <c r="L382" s="51">
        <f t="shared" si="21"/>
        <v>1.3845126679395126</v>
      </c>
      <c r="M382" s="51">
        <f t="shared" si="21"/>
        <v>1.5121287689866243</v>
      </c>
      <c r="N382" s="51">
        <f t="shared" si="21"/>
        <v>1.597918989223337</v>
      </c>
      <c r="O382" s="51">
        <f t="shared" si="21"/>
        <v>1.76691058361592</v>
      </c>
      <c r="P382" s="51">
        <f t="shared" si="21"/>
        <v>1.8390350009887284</v>
      </c>
      <c r="Q382" s="51">
        <f t="shared" si="21"/>
        <v>2.126198802806325</v>
      </c>
      <c r="R382" s="51">
        <f t="shared" si="21"/>
        <v>2.817987978013265</v>
      </c>
      <c r="S382" s="51">
        <f t="shared" si="21"/>
        <v>3.893742423609079</v>
      </c>
      <c r="T382" s="51">
        <f t="shared" si="21"/>
        <v>4.176821933283821</v>
      </c>
      <c r="U382" s="51"/>
      <c r="V382" s="51">
        <f t="shared" si="20"/>
        <v>265.99538509653183</v>
      </c>
    </row>
    <row r="383" spans="1:22" ht="12.75">
      <c r="A383" s="36" t="s">
        <v>68</v>
      </c>
      <c r="B383" s="36"/>
      <c r="C383" s="51">
        <f>(C136+C177+C260+C301+C342)*100/(C13+C54)</f>
        <v>4.088741808364721</v>
      </c>
      <c r="D383" s="51">
        <f aca="true" t="shared" si="22" ref="D383:T383">(D136+D177+D260+D301+D342)*100/(D13+D54)</f>
        <v>5.947710825759606</v>
      </c>
      <c r="E383" s="51">
        <f t="shared" si="22"/>
        <v>5.384314237243899</v>
      </c>
      <c r="F383" s="51">
        <f t="shared" si="22"/>
        <v>2.9285957960479703</v>
      </c>
      <c r="G383" s="51">
        <f t="shared" si="22"/>
        <v>2.151808938283282</v>
      </c>
      <c r="H383" s="51">
        <f t="shared" si="22"/>
        <v>4.2062024069759065</v>
      </c>
      <c r="I383" s="51">
        <f t="shared" si="22"/>
        <v>6.3950599758676985</v>
      </c>
      <c r="J383" s="51">
        <f t="shared" si="22"/>
        <v>7.044047588719334</v>
      </c>
      <c r="K383" s="51">
        <f t="shared" si="22"/>
        <v>8.14155107187894</v>
      </c>
      <c r="L383" s="51">
        <f t="shared" si="22"/>
        <v>7.6658124603896285</v>
      </c>
      <c r="M383" s="51">
        <f t="shared" si="22"/>
        <v>7.40414279418246</v>
      </c>
      <c r="N383" s="51">
        <f t="shared" si="22"/>
        <v>4.689145047647329</v>
      </c>
      <c r="O383" s="51">
        <f t="shared" si="22"/>
        <v>6.030123131046614</v>
      </c>
      <c r="P383" s="51">
        <f t="shared" si="22"/>
        <v>7.833147999689674</v>
      </c>
      <c r="Q383" s="51">
        <f t="shared" si="22"/>
        <v>8.866319735884954</v>
      </c>
      <c r="R383" s="51">
        <f t="shared" si="22"/>
        <v>11.804045237059592</v>
      </c>
      <c r="S383" s="51">
        <f t="shared" si="22"/>
        <v>11.175853018372704</v>
      </c>
      <c r="T383" s="51">
        <f t="shared" si="22"/>
        <v>7.524084282108083</v>
      </c>
      <c r="V383" s="51">
        <f t="shared" si="20"/>
        <v>84.01955013924726</v>
      </c>
    </row>
    <row r="384" spans="1:22" ht="12.75">
      <c r="A384" s="36" t="s">
        <v>69</v>
      </c>
      <c r="B384" s="36"/>
      <c r="C384" s="51">
        <f aca="true" t="shared" si="23" ref="C384:T384">(C137+C178+C261+C302+C343)*100/(C14+C55)</f>
        <v>1.8766062682851925</v>
      </c>
      <c r="D384" s="51">
        <f t="shared" si="23"/>
        <v>1.8776509534811545</v>
      </c>
      <c r="E384" s="51">
        <f t="shared" si="23"/>
        <v>2.492134312174485</v>
      </c>
      <c r="F384" s="51">
        <f t="shared" si="23"/>
        <v>2.8004297514838754</v>
      </c>
      <c r="G384" s="51">
        <f t="shared" si="23"/>
        <v>3.0363886028149674</v>
      </c>
      <c r="H384" s="51">
        <f t="shared" si="23"/>
        <v>3.928833754998776</v>
      </c>
      <c r="I384" s="51">
        <f t="shared" si="23"/>
        <v>3.518847075668441</v>
      </c>
      <c r="J384" s="51">
        <f t="shared" si="23"/>
        <v>3.4584450402144773</v>
      </c>
      <c r="K384" s="51">
        <f t="shared" si="23"/>
        <v>3.1651529903752533</v>
      </c>
      <c r="L384" s="51">
        <f t="shared" si="23"/>
        <v>3.8489718165388562</v>
      </c>
      <c r="M384" s="51">
        <f t="shared" si="23"/>
        <v>3.5934372488140083</v>
      </c>
      <c r="N384" s="51">
        <f t="shared" si="23"/>
        <v>3.950359402838361</v>
      </c>
      <c r="O384" s="51">
        <f t="shared" si="23"/>
        <v>4.605840427333323</v>
      </c>
      <c r="P384" s="51">
        <f t="shared" si="23"/>
        <v>2.8113528516429405</v>
      </c>
      <c r="Q384" s="51">
        <f t="shared" si="23"/>
        <v>4.00781158913373</v>
      </c>
      <c r="R384" s="51">
        <f t="shared" si="23"/>
        <v>4.489305730298525</v>
      </c>
      <c r="S384" s="51">
        <f t="shared" si="23"/>
        <v>4.914261815140109</v>
      </c>
      <c r="T384" s="51">
        <f t="shared" si="23"/>
        <v>4.742869040183219</v>
      </c>
      <c r="V384" s="51">
        <f t="shared" si="20"/>
        <v>152.73650207494848</v>
      </c>
    </row>
    <row r="385" spans="1:22" ht="12.75">
      <c r="A385" s="36" t="s">
        <v>70</v>
      </c>
      <c r="B385" s="36"/>
      <c r="C385" s="51">
        <f aca="true" t="shared" si="24" ref="C385:T385">(C138+C179+C262+C303+C344)*100/(C15+C56)</f>
        <v>2.5677517032551096</v>
      </c>
      <c r="D385" s="51">
        <f t="shared" si="24"/>
        <v>3.239709583176651</v>
      </c>
      <c r="E385" s="51">
        <f t="shared" si="24"/>
        <v>4.246062820847472</v>
      </c>
      <c r="F385" s="51">
        <f t="shared" si="24"/>
        <v>5.091881435967458</v>
      </c>
      <c r="G385" s="51">
        <f t="shared" si="24"/>
        <v>5.586987270155587</v>
      </c>
      <c r="H385" s="51">
        <f t="shared" si="24"/>
        <v>5.909090909090909</v>
      </c>
      <c r="I385" s="51">
        <f t="shared" si="24"/>
        <v>6.3339882121807465</v>
      </c>
      <c r="J385" s="51">
        <f t="shared" si="24"/>
        <v>8.937341464730963</v>
      </c>
      <c r="K385" s="51">
        <f t="shared" si="24"/>
        <v>11.734166893177495</v>
      </c>
      <c r="L385" s="51">
        <f t="shared" si="24"/>
        <v>13.277600196705189</v>
      </c>
      <c r="M385" s="51">
        <f t="shared" si="24"/>
        <v>16.696627989322874</v>
      </c>
      <c r="N385" s="51">
        <f t="shared" si="24"/>
        <v>17.323894377001967</v>
      </c>
      <c r="O385" s="51">
        <f t="shared" si="24"/>
        <v>19.91561861765022</v>
      </c>
      <c r="P385" s="51">
        <f t="shared" si="24"/>
        <v>23.233074715697736</v>
      </c>
      <c r="Q385" s="51">
        <f t="shared" si="24"/>
        <v>27.0800607044916</v>
      </c>
      <c r="R385" s="51">
        <f t="shared" si="24"/>
        <v>28.250465301781443</v>
      </c>
      <c r="S385" s="51">
        <f t="shared" si="24"/>
        <v>25.994777257801793</v>
      </c>
      <c r="T385" s="51">
        <f t="shared" si="24"/>
        <v>28.95246571039682</v>
      </c>
      <c r="V385" s="51">
        <f t="shared" si="20"/>
        <v>1027.5414859503007</v>
      </c>
    </row>
    <row r="386" spans="1:22" ht="12.75">
      <c r="A386" s="36" t="s">
        <v>71</v>
      </c>
      <c r="B386" s="36"/>
      <c r="C386" s="51">
        <f aca="true" t="shared" si="25" ref="C386:T386">(C139+C180+C263+C304+C345)*100/(C16+C57)</f>
        <v>3.769884862537745</v>
      </c>
      <c r="D386" s="51">
        <f t="shared" si="25"/>
        <v>3.433012201524588</v>
      </c>
      <c r="E386" s="51">
        <f t="shared" si="25"/>
        <v>3.961060317042689</v>
      </c>
      <c r="F386" s="51">
        <f t="shared" si="25"/>
        <v>4.119947502579353</v>
      </c>
      <c r="G386" s="51">
        <f t="shared" si="25"/>
        <v>4.707806893224377</v>
      </c>
      <c r="H386" s="51">
        <f t="shared" si="25"/>
        <v>5.04243459232481</v>
      </c>
      <c r="I386" s="51">
        <f t="shared" si="25"/>
        <v>5.107930288693286</v>
      </c>
      <c r="J386" s="51">
        <f t="shared" si="25"/>
        <v>4.3329601004997675</v>
      </c>
      <c r="K386" s="51">
        <f t="shared" si="25"/>
        <v>4.788432525161344</v>
      </c>
      <c r="L386" s="51">
        <f t="shared" si="25"/>
        <v>5.4724517683587495</v>
      </c>
      <c r="M386" s="51">
        <f t="shared" si="25"/>
        <v>6.49468855289171</v>
      </c>
      <c r="N386" s="51">
        <f t="shared" si="25"/>
        <v>6.534778990401646</v>
      </c>
      <c r="O386" s="51">
        <f t="shared" si="25"/>
        <v>8.055800551197212</v>
      </c>
      <c r="P386" s="51">
        <f t="shared" si="25"/>
        <v>8.15165431618355</v>
      </c>
      <c r="Q386" s="51">
        <f t="shared" si="25"/>
        <v>9.544030584664682</v>
      </c>
      <c r="R386" s="51">
        <f t="shared" si="25"/>
        <v>10.501612709384247</v>
      </c>
      <c r="S386" s="51">
        <f t="shared" si="25"/>
        <v>11.963080776536701</v>
      </c>
      <c r="T386" s="51">
        <f t="shared" si="25"/>
        <v>15.110886219555036</v>
      </c>
      <c r="V386" s="51">
        <f t="shared" si="20"/>
        <v>300.8315046890571</v>
      </c>
    </row>
    <row r="387" spans="1:22" ht="12.75">
      <c r="A387" s="36" t="s">
        <v>72</v>
      </c>
      <c r="B387" s="36"/>
      <c r="C387" s="51">
        <f aca="true" t="shared" si="26" ref="C387:T387">(C140+C181+C264+C305+C346)*100/(C17+C58)</f>
        <v>0</v>
      </c>
      <c r="D387" s="51">
        <f t="shared" si="26"/>
        <v>0</v>
      </c>
      <c r="E387" s="51">
        <f t="shared" si="26"/>
        <v>0.011636025133814289</v>
      </c>
      <c r="F387" s="51">
        <f t="shared" si="26"/>
        <v>0.013294336612603031</v>
      </c>
      <c r="G387" s="51">
        <f t="shared" si="26"/>
        <v>0.03768844221105527</v>
      </c>
      <c r="H387" s="51">
        <f t="shared" si="26"/>
        <v>0.10084457330139922</v>
      </c>
      <c r="I387" s="51">
        <f t="shared" si="26"/>
        <v>0.08492053863884508</v>
      </c>
      <c r="J387" s="51">
        <f t="shared" si="26"/>
        <v>0.1334303736050461</v>
      </c>
      <c r="K387" s="51">
        <f t="shared" si="26"/>
        <v>0.20907637436969623</v>
      </c>
      <c r="L387" s="51">
        <f t="shared" si="26"/>
        <v>0.221584984358707</v>
      </c>
      <c r="M387" s="51">
        <f t="shared" si="26"/>
        <v>0.2505274261603376</v>
      </c>
      <c r="N387" s="51">
        <f t="shared" si="26"/>
        <v>0.24166878656830323</v>
      </c>
      <c r="O387" s="51">
        <f t="shared" si="26"/>
        <v>0.47211943345667984</v>
      </c>
      <c r="P387" s="51">
        <f t="shared" si="26"/>
        <v>0.5566985356408084</v>
      </c>
      <c r="Q387" s="51">
        <f t="shared" si="26"/>
        <v>0.7050528789659224</v>
      </c>
      <c r="R387" s="51">
        <f t="shared" si="26"/>
        <v>1.1283005699662674</v>
      </c>
      <c r="S387" s="51">
        <f t="shared" si="26"/>
        <v>1.43636566083955</v>
      </c>
      <c r="T387" s="51">
        <f t="shared" si="26"/>
        <v>1.5148413510747185</v>
      </c>
      <c r="V387" s="51" t="e">
        <f t="shared" si="20"/>
        <v>#DIV/0!</v>
      </c>
    </row>
    <row r="388" spans="1:22" ht="12.75">
      <c r="A388" s="36" t="s">
        <v>73</v>
      </c>
      <c r="B388" s="36"/>
      <c r="C388" s="51">
        <f aca="true" t="shared" si="27" ref="C388:T388">(C141+C182+C265+C306+C347)*100/(C18+C59)</f>
        <v>4.799944907375525</v>
      </c>
      <c r="D388" s="51">
        <f t="shared" si="27"/>
        <v>4.9224678323985485</v>
      </c>
      <c r="E388" s="51">
        <f t="shared" si="27"/>
        <v>5.12884507393773</v>
      </c>
      <c r="F388" s="51">
        <f t="shared" si="27"/>
        <v>4.753778644563628</v>
      </c>
      <c r="G388" s="51">
        <f t="shared" si="27"/>
        <v>5.484492728228491</v>
      </c>
      <c r="H388" s="51">
        <f t="shared" si="27"/>
        <v>4.080604534005038</v>
      </c>
      <c r="I388" s="51">
        <f t="shared" si="27"/>
        <v>4.001888177908318</v>
      </c>
      <c r="J388" s="51">
        <f t="shared" si="27"/>
        <v>3.7861691991374555</v>
      </c>
      <c r="K388" s="51">
        <f t="shared" si="27"/>
        <v>5.507178159566957</v>
      </c>
      <c r="L388" s="51">
        <f t="shared" si="27"/>
        <v>5.0471486304445445</v>
      </c>
      <c r="M388" s="51">
        <f t="shared" si="27"/>
        <v>4.920957636612589</v>
      </c>
      <c r="N388" s="51">
        <f t="shared" si="27"/>
        <v>4.152682867655979</v>
      </c>
      <c r="O388" s="51">
        <f t="shared" si="27"/>
        <v>5.3732503888024885</v>
      </c>
      <c r="P388" s="51">
        <f t="shared" si="27"/>
        <v>4.251449357735591</v>
      </c>
      <c r="Q388" s="51">
        <f t="shared" si="27"/>
        <v>5.072010018785222</v>
      </c>
      <c r="R388" s="51">
        <f t="shared" si="27"/>
        <v>6.835516951936061</v>
      </c>
      <c r="S388" s="51">
        <f t="shared" si="27"/>
        <v>8.455806958780505</v>
      </c>
      <c r="T388" s="51">
        <f t="shared" si="27"/>
        <v>9.328055217214779</v>
      </c>
      <c r="V388" s="51">
        <f t="shared" si="20"/>
        <v>94.33671421689499</v>
      </c>
    </row>
    <row r="389" spans="1:22" ht="12.75">
      <c r="A389" s="36" t="s">
        <v>74</v>
      </c>
      <c r="B389" s="36"/>
      <c r="C389" s="51">
        <f aca="true" t="shared" si="28" ref="C389:T389">(C142+C183+C266+C307+C348)*100/(C19+C60)</f>
        <v>4.956178422423207</v>
      </c>
      <c r="D389" s="51">
        <f t="shared" si="28"/>
        <v>8.505444471872515</v>
      </c>
      <c r="E389" s="51">
        <f t="shared" si="28"/>
        <v>5.81875575430751</v>
      </c>
      <c r="F389" s="51">
        <f t="shared" si="28"/>
        <v>5.943271094786247</v>
      </c>
      <c r="G389" s="51">
        <f t="shared" si="28"/>
        <v>6.430923058163638</v>
      </c>
      <c r="H389" s="51">
        <f t="shared" si="28"/>
        <v>8.415981864550865</v>
      </c>
      <c r="I389" s="51">
        <f t="shared" si="28"/>
        <v>9.985195308051475</v>
      </c>
      <c r="J389" s="51">
        <f t="shared" si="28"/>
        <v>8.556581734023275</v>
      </c>
      <c r="K389" s="51">
        <f t="shared" si="28"/>
        <v>7.9053856743565145</v>
      </c>
      <c r="L389" s="51">
        <f t="shared" si="28"/>
        <v>9.505437390052775</v>
      </c>
      <c r="M389" s="51">
        <f t="shared" si="28"/>
        <v>7.69802348045772</v>
      </c>
      <c r="N389" s="51">
        <f t="shared" si="28"/>
        <v>5.216710554408939</v>
      </c>
      <c r="O389" s="51">
        <f t="shared" si="28"/>
        <v>6.220436839176405</v>
      </c>
      <c r="P389" s="51">
        <f t="shared" si="28"/>
        <v>9.728551614820686</v>
      </c>
      <c r="Q389" s="51">
        <f t="shared" si="28"/>
        <v>9.518064536885115</v>
      </c>
      <c r="R389" s="51">
        <f t="shared" si="28"/>
        <v>10.04075235109718</v>
      </c>
      <c r="S389" s="51">
        <f t="shared" si="28"/>
        <v>12.097059592866705</v>
      </c>
      <c r="T389" s="51">
        <f t="shared" si="28"/>
        <v>6.770618404763308</v>
      </c>
      <c r="V389" s="51">
        <f t="shared" si="20"/>
        <v>36.60965824254916</v>
      </c>
    </row>
    <row r="390" spans="1:22" ht="12.75">
      <c r="A390" s="36" t="s">
        <v>75</v>
      </c>
      <c r="B390" s="36"/>
      <c r="C390" s="51">
        <f aca="true" t="shared" si="29" ref="C390:T390">(C143+C184+C267+C308+C349)*100/(C20+C61)</f>
        <v>17.180916403597987</v>
      </c>
      <c r="D390" s="51">
        <f t="shared" si="29"/>
        <v>17.99406604747162</v>
      </c>
      <c r="E390" s="51">
        <f t="shared" si="29"/>
        <v>12.286616565900088</v>
      </c>
      <c r="F390" s="51">
        <f t="shared" si="29"/>
        <v>15.803966148793736</v>
      </c>
      <c r="G390" s="51">
        <f t="shared" si="29"/>
        <v>17.683582673315733</v>
      </c>
      <c r="H390" s="51">
        <f t="shared" si="29"/>
        <v>14.311821949061788</v>
      </c>
      <c r="I390" s="51">
        <f t="shared" si="29"/>
        <v>23.472670644473094</v>
      </c>
      <c r="J390" s="51">
        <f t="shared" si="29"/>
        <v>19.697398718859688</v>
      </c>
      <c r="K390" s="51">
        <f t="shared" si="29"/>
        <v>18.63038804497233</v>
      </c>
      <c r="L390" s="51">
        <f t="shared" si="29"/>
        <v>12.75714032947487</v>
      </c>
      <c r="M390" s="51">
        <f t="shared" si="29"/>
        <v>15.695532113208534</v>
      </c>
      <c r="N390" s="51">
        <f t="shared" si="29"/>
        <v>20.697695608236835</v>
      </c>
      <c r="O390" s="51">
        <f t="shared" si="29"/>
        <v>13.818971552217908</v>
      </c>
      <c r="P390" s="51">
        <f t="shared" si="29"/>
        <v>21.745550368578275</v>
      </c>
      <c r="Q390" s="51">
        <f t="shared" si="29"/>
        <v>18.5371454153564</v>
      </c>
      <c r="R390" s="51">
        <f t="shared" si="29"/>
        <v>15.007670047865199</v>
      </c>
      <c r="S390" s="51">
        <f t="shared" si="29"/>
        <v>17.677088257140927</v>
      </c>
      <c r="T390" s="51">
        <f t="shared" si="29"/>
        <v>19.9662568645771</v>
      </c>
      <c r="V390" s="51">
        <f t="shared" si="20"/>
        <v>16.211827096695572</v>
      </c>
    </row>
    <row r="391" spans="1:22" ht="12.75">
      <c r="A391" s="36" t="s">
        <v>76</v>
      </c>
      <c r="B391" s="36"/>
      <c r="C391" s="51">
        <f aca="true" t="shared" si="30" ref="C391:T391">(C144+C185+C268+C309+C350)*100/(C21+C62)</f>
        <v>14.799390364129536</v>
      </c>
      <c r="D391" s="51">
        <f t="shared" si="30"/>
        <v>14.668001898480966</v>
      </c>
      <c r="E391" s="51">
        <f t="shared" si="30"/>
        <v>17.394371698352717</v>
      </c>
      <c r="F391" s="51">
        <f t="shared" si="30"/>
        <v>16.340401731433296</v>
      </c>
      <c r="G391" s="51">
        <f t="shared" si="30"/>
        <v>19.666405630643695</v>
      </c>
      <c r="H391" s="51">
        <f t="shared" si="30"/>
        <v>17.83490859697776</v>
      </c>
      <c r="I391" s="51">
        <f t="shared" si="30"/>
        <v>15.256514712965506</v>
      </c>
      <c r="J391" s="51">
        <f t="shared" si="30"/>
        <v>15.226688893747268</v>
      </c>
      <c r="K391" s="51">
        <f t="shared" si="30"/>
        <v>14.364724951209023</v>
      </c>
      <c r="L391" s="51">
        <f t="shared" si="30"/>
        <v>16.456833361542568</v>
      </c>
      <c r="M391" s="51">
        <f t="shared" si="30"/>
        <v>15.14105951130492</v>
      </c>
      <c r="N391" s="51">
        <f t="shared" si="30"/>
        <v>16.456674268765344</v>
      </c>
      <c r="O391" s="51">
        <f t="shared" si="30"/>
        <v>13.686243033994728</v>
      </c>
      <c r="P391" s="51">
        <f t="shared" si="30"/>
        <v>12.980240944598725</v>
      </c>
      <c r="Q391" s="51">
        <f t="shared" si="30"/>
        <v>12.887221684414326</v>
      </c>
      <c r="R391" s="51">
        <f t="shared" si="30"/>
        <v>11.28883736529175</v>
      </c>
      <c r="S391" s="51">
        <f t="shared" si="30"/>
        <v>12.47787143228805</v>
      </c>
      <c r="T391" s="51">
        <f t="shared" si="30"/>
        <v>13.310969381788128</v>
      </c>
      <c r="V391" s="51">
        <f t="shared" si="20"/>
        <v>-10.057312806269465</v>
      </c>
    </row>
    <row r="392" spans="1:22" ht="12.75">
      <c r="A392" s="36" t="s">
        <v>77</v>
      </c>
      <c r="B392" s="36"/>
      <c r="C392" s="51">
        <f aca="true" t="shared" si="31" ref="C392:T392">(C145+C186+C269+C310+C351)*100/(C22+C63)</f>
        <v>13.920372100419408</v>
      </c>
      <c r="D392" s="51">
        <f t="shared" si="31"/>
        <v>17.77023269200104</v>
      </c>
      <c r="E392" s="51">
        <f t="shared" si="31"/>
        <v>17.559026516527425</v>
      </c>
      <c r="F392" s="51">
        <f t="shared" si="31"/>
        <v>17.307750980122954</v>
      </c>
      <c r="G392" s="51">
        <f t="shared" si="31"/>
        <v>17.958179125199063</v>
      </c>
      <c r="H392" s="51">
        <f t="shared" si="31"/>
        <v>14.926154475013714</v>
      </c>
      <c r="I392" s="51">
        <f t="shared" si="31"/>
        <v>16.48337999779985</v>
      </c>
      <c r="J392" s="51">
        <f t="shared" si="31"/>
        <v>16.0056359571309</v>
      </c>
      <c r="K392" s="51">
        <f t="shared" si="31"/>
        <v>15.610493073280466</v>
      </c>
      <c r="L392" s="51">
        <f t="shared" si="31"/>
        <v>16.90622460588331</v>
      </c>
      <c r="M392" s="51">
        <f t="shared" si="31"/>
        <v>15.956293346793037</v>
      </c>
      <c r="N392" s="51">
        <f t="shared" si="31"/>
        <v>16.831822291732852</v>
      </c>
      <c r="O392" s="51">
        <f t="shared" si="31"/>
        <v>14.321749046251576</v>
      </c>
      <c r="P392" s="51">
        <f t="shared" si="31"/>
        <v>13.690220732372149</v>
      </c>
      <c r="Q392" s="51">
        <f t="shared" si="31"/>
        <v>15.867284507833343</v>
      </c>
      <c r="R392" s="51">
        <f t="shared" si="31"/>
        <v>14.099599267685784</v>
      </c>
      <c r="S392" s="51">
        <f t="shared" si="31"/>
        <v>14.505982896462614</v>
      </c>
      <c r="T392" s="51">
        <f t="shared" si="31"/>
        <v>13.667990115778661</v>
      </c>
      <c r="V392" s="51">
        <f t="shared" si="20"/>
        <v>-1.8130405050964242</v>
      </c>
    </row>
    <row r="393" spans="1:22" ht="12.75">
      <c r="A393" s="36" t="s">
        <v>78</v>
      </c>
      <c r="B393" s="36"/>
      <c r="C393" s="51">
        <f aca="true" t="shared" si="32" ref="C393:T393">(C146+C187+C270+C311+C352)*100/(C23+C64)</f>
        <v>0</v>
      </c>
      <c r="D393" s="51">
        <f t="shared" si="32"/>
        <v>0</v>
      </c>
      <c r="E393" s="51">
        <f t="shared" si="32"/>
        <v>0</v>
      </c>
      <c r="F393" s="51">
        <f t="shared" si="32"/>
        <v>0</v>
      </c>
      <c r="G393" s="51">
        <f t="shared" si="32"/>
        <v>0</v>
      </c>
      <c r="H393" s="51">
        <f t="shared" si="32"/>
        <v>0</v>
      </c>
      <c r="I393" s="51">
        <f t="shared" si="32"/>
        <v>0</v>
      </c>
      <c r="J393" s="51">
        <f t="shared" si="32"/>
        <v>0</v>
      </c>
      <c r="K393" s="51">
        <f t="shared" si="32"/>
        <v>0</v>
      </c>
      <c r="L393" s="51">
        <f t="shared" si="32"/>
        <v>0</v>
      </c>
      <c r="M393" s="51">
        <f t="shared" si="32"/>
        <v>0</v>
      </c>
      <c r="N393" s="51">
        <f t="shared" si="32"/>
        <v>0</v>
      </c>
      <c r="O393" s="51">
        <f t="shared" si="32"/>
        <v>0</v>
      </c>
      <c r="P393" s="51">
        <f t="shared" si="32"/>
        <v>0.02467308166790032</v>
      </c>
      <c r="Q393" s="51">
        <f t="shared" si="32"/>
        <v>0.023803856224708403</v>
      </c>
      <c r="R393" s="51">
        <f t="shared" si="32"/>
        <v>0.022846698652044778</v>
      </c>
      <c r="S393" s="51">
        <f t="shared" si="32"/>
        <v>0.021496130696474634</v>
      </c>
      <c r="T393" s="51">
        <f t="shared" si="32"/>
        <v>0.04105933073290905</v>
      </c>
      <c r="V393" s="51" t="e">
        <f t="shared" si="20"/>
        <v>#DIV/0!</v>
      </c>
    </row>
    <row r="394" spans="1:22" ht="12.75">
      <c r="A394" s="36" t="s">
        <v>79</v>
      </c>
      <c r="B394" s="36"/>
      <c r="C394" s="51">
        <f aca="true" t="shared" si="33" ref="C394:T394">(C147+C188+C271+C312+C353)*100/(C24+C65)</f>
        <v>43.94057857701329</v>
      </c>
      <c r="D394" s="51">
        <f t="shared" si="33"/>
        <v>33.18471982976999</v>
      </c>
      <c r="E394" s="51">
        <f t="shared" si="33"/>
        <v>31.86299292214358</v>
      </c>
      <c r="F394" s="51">
        <f t="shared" si="33"/>
        <v>44.740118269530036</v>
      </c>
      <c r="G394" s="51">
        <f t="shared" si="33"/>
        <v>52.81240012783637</v>
      </c>
      <c r="H394" s="51">
        <f t="shared" si="33"/>
        <v>47.105052125100244</v>
      </c>
      <c r="I394" s="51">
        <f t="shared" si="33"/>
        <v>29.293247284747363</v>
      </c>
      <c r="J394" s="51">
        <f t="shared" si="33"/>
        <v>46.68141592920354</v>
      </c>
      <c r="K394" s="51">
        <f t="shared" si="33"/>
        <v>68.24719456298403</v>
      </c>
      <c r="L394" s="51">
        <f t="shared" si="33"/>
        <v>45.49051937345425</v>
      </c>
      <c r="M394" s="51">
        <f t="shared" si="33"/>
        <v>47.66970618034448</v>
      </c>
      <c r="N394" s="51">
        <f t="shared" si="33"/>
        <v>46.06522797338958</v>
      </c>
      <c r="O394" s="51">
        <f t="shared" si="33"/>
        <v>39.28514945437293</v>
      </c>
      <c r="P394" s="51">
        <f t="shared" si="33"/>
        <v>35.38135593220339</v>
      </c>
      <c r="Q394" s="51">
        <f t="shared" si="33"/>
        <v>47.096964338343646</v>
      </c>
      <c r="R394" s="51">
        <f t="shared" si="33"/>
        <v>48.40493407060825</v>
      </c>
      <c r="S394" s="51">
        <f t="shared" si="33"/>
        <v>37.65373699148534</v>
      </c>
      <c r="T394" s="51">
        <f t="shared" si="33"/>
        <v>36.40458113498906</v>
      </c>
      <c r="V394" s="51">
        <f t="shared" si="20"/>
        <v>-17.150428342257996</v>
      </c>
    </row>
    <row r="395" spans="1:22" ht="12.75">
      <c r="A395" s="36" t="s">
        <v>80</v>
      </c>
      <c r="B395" s="36"/>
      <c r="C395" s="51">
        <f aca="true" t="shared" si="34" ref="C395:T395">(C148+C189+C272+C313+C354)*100/(C25+C66)</f>
        <v>2.519780888618381</v>
      </c>
      <c r="D395" s="51">
        <f t="shared" si="34"/>
        <v>2.0344287949921753</v>
      </c>
      <c r="E395" s="51">
        <f t="shared" si="34"/>
        <v>2.3202029245001494</v>
      </c>
      <c r="F395" s="51">
        <f t="shared" si="34"/>
        <v>3.450395083406497</v>
      </c>
      <c r="G395" s="51">
        <f t="shared" si="34"/>
        <v>4.0647482014388485</v>
      </c>
      <c r="H395" s="51">
        <f t="shared" si="34"/>
        <v>3.3244206773618536</v>
      </c>
      <c r="I395" s="51">
        <f t="shared" si="34"/>
        <v>2.8030954428202923</v>
      </c>
      <c r="J395" s="51">
        <f t="shared" si="34"/>
        <v>2.6023288637967537</v>
      </c>
      <c r="K395" s="51">
        <f t="shared" si="34"/>
        <v>3.610702225300892</v>
      </c>
      <c r="L395" s="51">
        <f t="shared" si="34"/>
        <v>3.814613470929697</v>
      </c>
      <c r="M395" s="51">
        <f t="shared" si="34"/>
        <v>3.3604282315622522</v>
      </c>
      <c r="N395" s="51">
        <f t="shared" si="34"/>
        <v>3.0446486586837462</v>
      </c>
      <c r="O395" s="51">
        <f t="shared" si="34"/>
        <v>3.186470850022252</v>
      </c>
      <c r="P395" s="51">
        <f t="shared" si="34"/>
        <v>2.776384010704131</v>
      </c>
      <c r="Q395" s="51">
        <f t="shared" si="34"/>
        <v>3.543339680437122</v>
      </c>
      <c r="R395" s="51">
        <f t="shared" si="34"/>
        <v>3.8923675748857676</v>
      </c>
      <c r="S395" s="51">
        <f t="shared" si="34"/>
        <v>3.6170565787290525</v>
      </c>
      <c r="T395" s="51">
        <f t="shared" si="34"/>
        <v>4.598337950138504</v>
      </c>
      <c r="V395" s="51">
        <f t="shared" si="20"/>
        <v>82.48959546081068</v>
      </c>
    </row>
    <row r="396" spans="1:22" ht="12.75">
      <c r="A396" s="36" t="s">
        <v>81</v>
      </c>
      <c r="B396" s="36"/>
      <c r="C396" s="51">
        <f aca="true" t="shared" si="35" ref="C396:T396">(C149+C190+C273+C314+C355)*100/(C26+C67)</f>
        <v>2.1357021357021355</v>
      </c>
      <c r="D396" s="51">
        <f t="shared" si="35"/>
        <v>1.9287833827893175</v>
      </c>
      <c r="E396" s="51">
        <f t="shared" si="35"/>
        <v>2.1596606247589665</v>
      </c>
      <c r="F396" s="51">
        <f t="shared" si="35"/>
        <v>2.281591263650546</v>
      </c>
      <c r="G396" s="51">
        <f t="shared" si="35"/>
        <v>2.9760850310008857</v>
      </c>
      <c r="H396" s="51">
        <f t="shared" si="35"/>
        <v>2.194106342088405</v>
      </c>
      <c r="I396" s="51">
        <f t="shared" si="35"/>
        <v>1.656481183660341</v>
      </c>
      <c r="J396" s="51">
        <f t="shared" si="35"/>
        <v>2.000310125600868</v>
      </c>
      <c r="K396" s="51">
        <f t="shared" si="35"/>
        <v>2.5435073627844713</v>
      </c>
      <c r="L396" s="51">
        <f t="shared" si="35"/>
        <v>2.4931590148981453</v>
      </c>
      <c r="M396" s="51">
        <f t="shared" si="35"/>
        <v>2.885312454690445</v>
      </c>
      <c r="N396" s="51">
        <f t="shared" si="35"/>
        <v>1.553200754826535</v>
      </c>
      <c r="O396" s="51">
        <f t="shared" si="35"/>
        <v>2.8394714647174584</v>
      </c>
      <c r="P396" s="51">
        <f t="shared" si="35"/>
        <v>2.310005467468562</v>
      </c>
      <c r="Q396" s="51">
        <f t="shared" si="35"/>
        <v>3.17861417741721</v>
      </c>
      <c r="R396" s="51">
        <f t="shared" si="35"/>
        <v>3.2341001353179974</v>
      </c>
      <c r="S396" s="51">
        <f t="shared" si="35"/>
        <v>3.447401774397972</v>
      </c>
      <c r="T396" s="51">
        <f t="shared" si="35"/>
        <v>3.705564627559352</v>
      </c>
      <c r="V396" s="51">
        <f t="shared" si="20"/>
        <v>73.50568534881887</v>
      </c>
    </row>
    <row r="397" spans="1:22" ht="12.75">
      <c r="A397" s="36" t="s">
        <v>82</v>
      </c>
      <c r="B397" s="36"/>
      <c r="C397" s="51">
        <f aca="true" t="shared" si="36" ref="C397:T398">(C150+C191+C274+C315+C356)*100/(C27+C68)</f>
        <v>0.5351238104853977</v>
      </c>
      <c r="D397" s="51">
        <f t="shared" si="36"/>
        <v>0.647716931641775</v>
      </c>
      <c r="E397" s="51">
        <f t="shared" si="36"/>
        <v>0.7065232812189655</v>
      </c>
      <c r="F397" s="51">
        <f t="shared" si="36"/>
        <v>0.6851632549484012</v>
      </c>
      <c r="G397" s="51">
        <f t="shared" si="36"/>
        <v>0.7042846320042649</v>
      </c>
      <c r="H397" s="51">
        <f t="shared" si="36"/>
        <v>0.7065202508420736</v>
      </c>
      <c r="I397" s="51">
        <f t="shared" si="36"/>
        <v>0.7760443148063904</v>
      </c>
      <c r="J397" s="51">
        <f t="shared" si="36"/>
        <v>0.8017046211213211</v>
      </c>
      <c r="K397" s="51">
        <f t="shared" si="36"/>
        <v>0.6855093862054419</v>
      </c>
      <c r="L397" s="51">
        <f t="shared" si="36"/>
        <v>1.0958692176783045</v>
      </c>
      <c r="M397" s="51">
        <f t="shared" si="36"/>
        <v>0.7455152597654733</v>
      </c>
      <c r="N397" s="51">
        <f t="shared" si="36"/>
        <v>0.7830457955492688</v>
      </c>
      <c r="O397" s="51">
        <f t="shared" si="36"/>
        <v>0.6630873147437959</v>
      </c>
      <c r="P397" s="51">
        <f t="shared" si="36"/>
        <v>0.8981598675883555</v>
      </c>
      <c r="Q397" s="51">
        <f t="shared" si="36"/>
        <v>2.3363124149990284</v>
      </c>
      <c r="R397" s="51">
        <f t="shared" si="36"/>
        <v>4.594826354151779</v>
      </c>
      <c r="S397" s="51">
        <f t="shared" si="36"/>
        <v>3.6850415641108993</v>
      </c>
      <c r="T397" s="51">
        <f t="shared" si="36"/>
        <v>4.603481624758221</v>
      </c>
      <c r="V397" s="51">
        <f t="shared" si="20"/>
        <v>760.2647713587096</v>
      </c>
    </row>
    <row r="398" spans="1:22" ht="12.75">
      <c r="A398" s="36" t="s">
        <v>83</v>
      </c>
      <c r="B398" s="36"/>
      <c r="C398" s="51">
        <f t="shared" si="36"/>
        <v>0</v>
      </c>
      <c r="D398" s="51">
        <f aca="true" t="shared" si="37" ref="D398:S398">(D151+D192+D275+D316+D357)*100/(D28+D69)</f>
        <v>0</v>
      </c>
      <c r="E398" s="51">
        <f t="shared" si="37"/>
        <v>0</v>
      </c>
      <c r="F398" s="51">
        <f t="shared" si="37"/>
        <v>0</v>
      </c>
      <c r="G398" s="51">
        <f t="shared" si="37"/>
        <v>0</v>
      </c>
      <c r="H398" s="51">
        <f t="shared" si="37"/>
        <v>0</v>
      </c>
      <c r="I398" s="51">
        <f t="shared" si="37"/>
        <v>0</v>
      </c>
      <c r="J398" s="51">
        <f t="shared" si="37"/>
        <v>0</v>
      </c>
      <c r="K398" s="51">
        <f t="shared" si="37"/>
        <v>0</v>
      </c>
      <c r="L398" s="51">
        <f t="shared" si="37"/>
        <v>0</v>
      </c>
      <c r="M398" s="51">
        <f t="shared" si="37"/>
        <v>0</v>
      </c>
      <c r="N398" s="51">
        <f t="shared" si="37"/>
        <v>0</v>
      </c>
      <c r="O398" s="51">
        <f t="shared" si="37"/>
        <v>0</v>
      </c>
      <c r="P398" s="51">
        <f t="shared" si="37"/>
        <v>0</v>
      </c>
      <c r="Q398" s="51">
        <f t="shared" si="37"/>
        <v>0</v>
      </c>
      <c r="R398" s="51">
        <f t="shared" si="37"/>
        <v>0</v>
      </c>
      <c r="S398" s="51">
        <f t="shared" si="37"/>
        <v>0</v>
      </c>
      <c r="T398" s="51">
        <f>(T151+T192+T275+T316+T357)*100/(T28+T69)</f>
        <v>0</v>
      </c>
      <c r="V398" s="51" t="e">
        <f t="shared" si="20"/>
        <v>#DIV/0!</v>
      </c>
    </row>
    <row r="399" spans="1:22" ht="12.75">
      <c r="A399" s="36" t="s">
        <v>84</v>
      </c>
      <c r="B399" s="36"/>
      <c r="C399" s="51">
        <f aca="true" t="shared" si="38" ref="C399:T399">(C152+C193+C276+C317+C358)*100/(C29+C70)</f>
        <v>1.4240311414422626</v>
      </c>
      <c r="D399" s="51">
        <f t="shared" si="38"/>
        <v>1.5919373758169153</v>
      </c>
      <c r="E399" s="51">
        <f t="shared" si="38"/>
        <v>1.5965623253214085</v>
      </c>
      <c r="F399" s="51">
        <f t="shared" si="38"/>
        <v>1.7962905683289228</v>
      </c>
      <c r="G399" s="51">
        <f t="shared" si="38"/>
        <v>1.8934019155728983</v>
      </c>
      <c r="H399" s="51">
        <f t="shared" si="38"/>
        <v>2.1143363903789583</v>
      </c>
      <c r="I399" s="51">
        <f t="shared" si="38"/>
        <v>2.778530767145568</v>
      </c>
      <c r="J399" s="51">
        <f t="shared" si="38"/>
        <v>3.502764545335522</v>
      </c>
      <c r="K399" s="51">
        <f t="shared" si="38"/>
        <v>3.770560289131343</v>
      </c>
      <c r="L399" s="51">
        <f t="shared" si="38"/>
        <v>3.388508371385084</v>
      </c>
      <c r="M399" s="51">
        <f t="shared" si="38"/>
        <v>3.8975398507325165</v>
      </c>
      <c r="N399" s="51">
        <f t="shared" si="38"/>
        <v>3.975502116545078</v>
      </c>
      <c r="O399" s="51">
        <f t="shared" si="38"/>
        <v>3.5933313751146003</v>
      </c>
      <c r="P399" s="51">
        <f t="shared" si="38"/>
        <v>4.68589309729535</v>
      </c>
      <c r="Q399" s="51">
        <f t="shared" si="38"/>
        <v>5.702391739182466</v>
      </c>
      <c r="R399" s="51">
        <f t="shared" si="38"/>
        <v>7.524976373700554</v>
      </c>
      <c r="S399" s="51">
        <f t="shared" si="38"/>
        <v>7.936521180465745</v>
      </c>
      <c r="T399" s="51">
        <f t="shared" si="38"/>
        <v>7.570252038240285</v>
      </c>
      <c r="V399" s="51">
        <f t="shared" si="20"/>
        <v>431.6071971974653</v>
      </c>
    </row>
    <row r="400" spans="1:22" ht="12.75">
      <c r="A400" s="36" t="s">
        <v>85</v>
      </c>
      <c r="B400" s="36"/>
      <c r="C400" s="51">
        <f aca="true" t="shared" si="39" ref="C400:T400">(C153+C194+C277+C318+C359)*100/(C30+C71)</f>
        <v>65.36701850142472</v>
      </c>
      <c r="D400" s="51">
        <f t="shared" si="39"/>
        <v>62.27224008574491</v>
      </c>
      <c r="E400" s="51">
        <f t="shared" si="39"/>
        <v>69.4887406977868</v>
      </c>
      <c r="F400" s="51">
        <f t="shared" si="39"/>
        <v>72.66566555003658</v>
      </c>
      <c r="G400" s="51">
        <f t="shared" si="39"/>
        <v>70.12403071236687</v>
      </c>
      <c r="H400" s="51">
        <f t="shared" si="39"/>
        <v>70.62953860936085</v>
      </c>
      <c r="I400" s="51">
        <f t="shared" si="39"/>
        <v>63.850420468777955</v>
      </c>
      <c r="J400" s="51">
        <f t="shared" si="39"/>
        <v>67.54121736030656</v>
      </c>
      <c r="K400" s="51">
        <f t="shared" si="39"/>
        <v>67.93542757417103</v>
      </c>
      <c r="L400" s="51">
        <f t="shared" si="39"/>
        <v>71.32985570083328</v>
      </c>
      <c r="M400" s="51">
        <f t="shared" si="39"/>
        <v>72.43678199138806</v>
      </c>
      <c r="N400" s="51">
        <f t="shared" si="39"/>
        <v>67.1795117586912</v>
      </c>
      <c r="O400" s="51">
        <f t="shared" si="39"/>
        <v>66.08311285033032</v>
      </c>
      <c r="P400" s="51">
        <f t="shared" si="39"/>
        <v>53.12656937194686</v>
      </c>
      <c r="Q400" s="51">
        <f t="shared" si="39"/>
        <v>58.69985715986192</v>
      </c>
      <c r="R400" s="51">
        <f t="shared" si="39"/>
        <v>57.416183956468316</v>
      </c>
      <c r="S400" s="51">
        <f t="shared" si="39"/>
        <v>56.591416028527995</v>
      </c>
      <c r="T400" s="51">
        <f t="shared" si="39"/>
        <v>59.76530714214336</v>
      </c>
      <c r="V400" s="51">
        <f t="shared" si="20"/>
        <v>-8.569629589514278</v>
      </c>
    </row>
    <row r="401" spans="1:22" ht="12.75">
      <c r="A401" s="36" t="s">
        <v>86</v>
      </c>
      <c r="B401" s="36"/>
      <c r="C401" s="51">
        <f aca="true" t="shared" si="40" ref="C401:T401">(C154+C195+C278+C319+C360)*100/(C31+C72)</f>
        <v>1.3853773933614253</v>
      </c>
      <c r="D401" s="51">
        <f t="shared" si="40"/>
        <v>1.409580910852713</v>
      </c>
      <c r="E401" s="51">
        <f t="shared" si="40"/>
        <v>1.4978480088254944</v>
      </c>
      <c r="F401" s="51">
        <f t="shared" si="40"/>
        <v>1.4095971275559882</v>
      </c>
      <c r="G401" s="51">
        <f t="shared" si="40"/>
        <v>1.5730997678415293</v>
      </c>
      <c r="H401" s="51">
        <f t="shared" si="40"/>
        <v>1.6417998120300752</v>
      </c>
      <c r="I401" s="51">
        <f t="shared" si="40"/>
        <v>1.6658455254946483</v>
      </c>
      <c r="J401" s="51">
        <f t="shared" si="40"/>
        <v>1.8214146011877246</v>
      </c>
      <c r="K401" s="51">
        <f t="shared" si="40"/>
        <v>2.085202598428023</v>
      </c>
      <c r="L401" s="51">
        <f t="shared" si="40"/>
        <v>1.940332232694088</v>
      </c>
      <c r="M401" s="51">
        <f t="shared" si="40"/>
        <v>1.6799821339807364</v>
      </c>
      <c r="N401" s="51">
        <f t="shared" si="40"/>
        <v>2.0037872515066204</v>
      </c>
      <c r="O401" s="51">
        <f t="shared" si="40"/>
        <v>2.0188533321659445</v>
      </c>
      <c r="P401" s="51">
        <f t="shared" si="40"/>
        <v>1.589736339860041</v>
      </c>
      <c r="Q401" s="51">
        <f t="shared" si="40"/>
        <v>2.1219609846340757</v>
      </c>
      <c r="R401" s="51">
        <f t="shared" si="40"/>
        <v>2.858319039451115</v>
      </c>
      <c r="S401" s="51">
        <f t="shared" si="40"/>
        <v>2.8582610310700733</v>
      </c>
      <c r="T401" s="51">
        <f t="shared" si="40"/>
        <v>3.5259740259740258</v>
      </c>
      <c r="V401" s="51">
        <f t="shared" si="20"/>
        <v>154.51361072225532</v>
      </c>
    </row>
    <row r="402" spans="1:22" ht="12.75">
      <c r="A402" s="36" t="s">
        <v>87</v>
      </c>
      <c r="B402" s="36"/>
      <c r="C402" s="51">
        <f aca="true" t="shared" si="41" ref="C402:T402">(C155+C196+C279+C320+C361)*100/(C32+C73)</f>
        <v>34.518887097904546</v>
      </c>
      <c r="D402" s="51">
        <f t="shared" si="41"/>
        <v>32.8961420371112</v>
      </c>
      <c r="E402" s="51">
        <f t="shared" si="41"/>
        <v>17.617487034267715</v>
      </c>
      <c r="F402" s="51">
        <f t="shared" si="41"/>
        <v>30.126509671457253</v>
      </c>
      <c r="G402" s="51">
        <f t="shared" si="41"/>
        <v>36.07685156492098</v>
      </c>
      <c r="H402" s="51">
        <f t="shared" si="41"/>
        <v>27.47008396968899</v>
      </c>
      <c r="I402" s="51">
        <f t="shared" si="41"/>
        <v>44.31971261787157</v>
      </c>
      <c r="J402" s="51">
        <f t="shared" si="41"/>
        <v>38.34896507115136</v>
      </c>
      <c r="K402" s="51">
        <f t="shared" si="41"/>
        <v>36.04962172351428</v>
      </c>
      <c r="L402" s="51">
        <f t="shared" si="41"/>
        <v>20.54933396204173</v>
      </c>
      <c r="M402" s="51">
        <f t="shared" si="41"/>
        <v>29.36504385179882</v>
      </c>
      <c r="N402" s="51">
        <f t="shared" si="41"/>
        <v>34.21677469036771</v>
      </c>
      <c r="O402" s="51">
        <f t="shared" si="41"/>
        <v>20.81736377270455</v>
      </c>
      <c r="P402" s="51">
        <f t="shared" si="41"/>
        <v>36.43376503051421</v>
      </c>
      <c r="Q402" s="51">
        <f t="shared" si="41"/>
        <v>24.377289732307275</v>
      </c>
      <c r="R402" s="51">
        <f t="shared" si="41"/>
        <v>16.019999250964382</v>
      </c>
      <c r="S402" s="51">
        <f t="shared" si="41"/>
        <v>29.39502955104438</v>
      </c>
      <c r="T402" s="51">
        <f t="shared" si="41"/>
        <v>30.143767925321058</v>
      </c>
      <c r="V402" s="51">
        <f t="shared" si="20"/>
        <v>-12.674566130056604</v>
      </c>
    </row>
    <row r="403" spans="1:22" ht="12.75">
      <c r="A403" s="36" t="s">
        <v>88</v>
      </c>
      <c r="B403" s="36"/>
      <c r="C403" s="51">
        <f aca="true" t="shared" si="42" ref="C403:T403">(C156+C197+C280+C321+C362)*100/(C33+C74)</f>
        <v>23.012807481195367</v>
      </c>
      <c r="D403" s="51">
        <f t="shared" si="42"/>
        <v>22.278334558076267</v>
      </c>
      <c r="E403" s="51">
        <f t="shared" si="42"/>
        <v>20.180485633069626</v>
      </c>
      <c r="F403" s="51">
        <f t="shared" si="42"/>
        <v>22.383999721006468</v>
      </c>
      <c r="G403" s="51">
        <f t="shared" si="42"/>
        <v>23.354397522421724</v>
      </c>
      <c r="H403" s="51">
        <f t="shared" si="42"/>
        <v>28.029883320742048</v>
      </c>
      <c r="I403" s="51">
        <f t="shared" si="42"/>
        <v>25.347104911755714</v>
      </c>
      <c r="J403" s="51">
        <f t="shared" si="42"/>
        <v>30.539141348114835</v>
      </c>
      <c r="K403" s="51">
        <f t="shared" si="42"/>
        <v>35.00611541455098</v>
      </c>
      <c r="L403" s="51">
        <f t="shared" si="42"/>
        <v>36.66579796724335</v>
      </c>
      <c r="M403" s="51">
        <f t="shared" si="42"/>
        <v>28.841875170771694</v>
      </c>
      <c r="N403" s="51">
        <f t="shared" si="42"/>
        <v>28.394474465332216</v>
      </c>
      <c r="O403" s="51">
        <f t="shared" si="42"/>
        <v>30.81546053263186</v>
      </c>
      <c r="P403" s="51">
        <f t="shared" si="42"/>
        <v>24.30673924598156</v>
      </c>
      <c r="Q403" s="51">
        <f t="shared" si="42"/>
        <v>29.867992766726942</v>
      </c>
      <c r="R403" s="51">
        <f t="shared" si="42"/>
        <v>35.768890461865155</v>
      </c>
      <c r="S403" s="51">
        <f t="shared" si="42"/>
        <v>31.426615318784766</v>
      </c>
      <c r="T403" s="51">
        <f t="shared" si="42"/>
        <v>26.861688736720204</v>
      </c>
      <c r="V403" s="51">
        <f t="shared" si="20"/>
        <v>16.724953088274447</v>
      </c>
    </row>
    <row r="404" spans="1:22" ht="12.75">
      <c r="A404" s="36" t="s">
        <v>89</v>
      </c>
      <c r="B404" s="36"/>
      <c r="C404" s="51">
        <f aca="true" t="shared" si="43" ref="C404:T404">(C157+C198+C281+C322+C363)*100/(C34+C75)</f>
        <v>25.755194691810722</v>
      </c>
      <c r="D404" s="51">
        <f t="shared" si="43"/>
        <v>33.647300195840714</v>
      </c>
      <c r="E404" s="51">
        <f t="shared" si="43"/>
        <v>33.22301177844836</v>
      </c>
      <c r="F404" s="51">
        <f t="shared" si="43"/>
        <v>29.41405489585361</v>
      </c>
      <c r="G404" s="51">
        <f t="shared" si="43"/>
        <v>31.775264092736283</v>
      </c>
      <c r="H404" s="51">
        <f t="shared" si="43"/>
        <v>29.458280312670425</v>
      </c>
      <c r="I404" s="51">
        <f t="shared" si="43"/>
        <v>33.03948907079248</v>
      </c>
      <c r="J404" s="51">
        <f t="shared" si="43"/>
        <v>26.933797909407666</v>
      </c>
      <c r="K404" s="51">
        <f t="shared" si="43"/>
        <v>29.206537386738926</v>
      </c>
      <c r="L404" s="51">
        <f t="shared" si="43"/>
        <v>31.633679973163368</v>
      </c>
      <c r="M404" s="51">
        <f t="shared" si="43"/>
        <v>31.732097862310006</v>
      </c>
      <c r="N404" s="51">
        <f t="shared" si="43"/>
        <v>30.471088703324405</v>
      </c>
      <c r="O404" s="51">
        <f t="shared" si="43"/>
        <v>25.362049758633493</v>
      </c>
      <c r="P404" s="51">
        <f t="shared" si="43"/>
        <v>22.018020594965677</v>
      </c>
      <c r="Q404" s="51">
        <f t="shared" si="43"/>
        <v>29.087019529363054</v>
      </c>
      <c r="R404" s="51">
        <f t="shared" si="43"/>
        <v>24.166835665517475</v>
      </c>
      <c r="S404" s="51">
        <f t="shared" si="43"/>
        <v>24.403270473427405</v>
      </c>
      <c r="T404" s="51">
        <f t="shared" si="43"/>
        <v>22.112362493452068</v>
      </c>
      <c r="V404" s="51">
        <f t="shared" si="20"/>
        <v>-14.144067796610187</v>
      </c>
    </row>
    <row r="405" spans="1:22" ht="12.75">
      <c r="A405" s="36" t="s">
        <v>90</v>
      </c>
      <c r="B405" s="36"/>
      <c r="C405" s="51">
        <f aca="true" t="shared" si="44" ref="C405:T405">(C158+C199+C282+C323+C364)*100/(C35+C76)</f>
        <v>6.424495096196562</v>
      </c>
      <c r="D405" s="51">
        <f t="shared" si="44"/>
        <v>5.198641264215035</v>
      </c>
      <c r="E405" s="51">
        <f t="shared" si="44"/>
        <v>7.503389502227387</v>
      </c>
      <c r="F405" s="51">
        <f t="shared" si="44"/>
        <v>14.133713819812474</v>
      </c>
      <c r="G405" s="51">
        <f t="shared" si="44"/>
        <v>17.04117623746681</v>
      </c>
      <c r="H405" s="51">
        <f t="shared" si="44"/>
        <v>17.916862291884865</v>
      </c>
      <c r="I405" s="51">
        <f t="shared" si="44"/>
        <v>14.898552731805276</v>
      </c>
      <c r="J405" s="51">
        <f t="shared" si="44"/>
        <v>14.450382479304203</v>
      </c>
      <c r="K405" s="51">
        <f t="shared" si="44"/>
        <v>15.5175524046614</v>
      </c>
      <c r="L405" s="51">
        <f t="shared" si="44"/>
        <v>16.261970517556758</v>
      </c>
      <c r="M405" s="51">
        <f t="shared" si="44"/>
        <v>16.885204901925757</v>
      </c>
      <c r="N405" s="51">
        <f t="shared" si="44"/>
        <v>17.911026508742246</v>
      </c>
      <c r="O405" s="51">
        <f t="shared" si="44"/>
        <v>19.17226742129466</v>
      </c>
      <c r="P405" s="51">
        <f t="shared" si="44"/>
        <v>12.426096877917228</v>
      </c>
      <c r="Q405" s="51">
        <f t="shared" si="44"/>
        <v>14.426058178017767</v>
      </c>
      <c r="R405" s="51">
        <f t="shared" si="44"/>
        <v>16.676126285916993</v>
      </c>
      <c r="S405" s="51">
        <f t="shared" si="44"/>
        <v>16.62361814237008</v>
      </c>
      <c r="T405" s="51">
        <f t="shared" si="44"/>
        <v>16.641482824619725</v>
      </c>
      <c r="V405" s="51">
        <f t="shared" si="20"/>
        <v>159.03176164725903</v>
      </c>
    </row>
    <row r="406" spans="1:22" ht="12.75">
      <c r="A406" s="36" t="s">
        <v>91</v>
      </c>
      <c r="B406" s="36"/>
      <c r="C406" s="51">
        <f aca="true" t="shared" si="45" ref="C406:T406">(C159+C200+C283+C324+C365)*100/(C36+C77)</f>
        <v>24.44044487516729</v>
      </c>
      <c r="D406" s="51">
        <f t="shared" si="45"/>
        <v>28.00416692199277</v>
      </c>
      <c r="E406" s="51">
        <f t="shared" si="45"/>
        <v>29.82745323392865</v>
      </c>
      <c r="F406" s="51">
        <f t="shared" si="45"/>
        <v>27.70342105646418</v>
      </c>
      <c r="G406" s="51">
        <f t="shared" si="45"/>
        <v>24.814707063990138</v>
      </c>
      <c r="H406" s="51">
        <f t="shared" si="45"/>
        <v>27.010169865735694</v>
      </c>
      <c r="I406" s="51">
        <f t="shared" si="45"/>
        <v>25.46109293059302</v>
      </c>
      <c r="J406" s="51">
        <f t="shared" si="45"/>
        <v>25.25478660401671</v>
      </c>
      <c r="K406" s="51">
        <f t="shared" si="45"/>
        <v>27.394433539684936</v>
      </c>
      <c r="L406" s="51">
        <f t="shared" si="45"/>
        <v>26.308079993048402</v>
      </c>
      <c r="M406" s="51">
        <f t="shared" si="45"/>
        <v>28.456436502216956</v>
      </c>
      <c r="N406" s="51">
        <f t="shared" si="45"/>
        <v>25.692757881268584</v>
      </c>
      <c r="O406" s="51">
        <f t="shared" si="45"/>
        <v>23.705427070855986</v>
      </c>
      <c r="P406" s="51">
        <f t="shared" si="45"/>
        <v>21.761972115578907</v>
      </c>
      <c r="Q406" s="51">
        <f t="shared" si="45"/>
        <v>28.340335439478647</v>
      </c>
      <c r="R406" s="51">
        <f t="shared" si="45"/>
        <v>26.910295209273112</v>
      </c>
      <c r="S406" s="51">
        <f t="shared" si="45"/>
        <v>24.025398858118564</v>
      </c>
      <c r="T406" s="51">
        <f t="shared" si="45"/>
        <v>26.042044218919898</v>
      </c>
      <c r="V406" s="51">
        <f t="shared" si="20"/>
        <v>6.553069520350306</v>
      </c>
    </row>
    <row r="407" spans="1:22" ht="12.75">
      <c r="A407" s="36" t="s">
        <v>92</v>
      </c>
      <c r="B407" s="36"/>
      <c r="C407" s="51">
        <f aca="true" t="shared" si="46" ref="C407:T407">(C160+C201+C284+C325+C366)*100/(C37+C78)</f>
        <v>51.417508904642816</v>
      </c>
      <c r="D407" s="51">
        <f t="shared" si="46"/>
        <v>44.59056445393807</v>
      </c>
      <c r="E407" s="51">
        <f t="shared" si="46"/>
        <v>52.88956189844009</v>
      </c>
      <c r="F407" s="51">
        <f t="shared" si="46"/>
        <v>52.82001991006145</v>
      </c>
      <c r="G407" s="51">
        <f t="shared" si="46"/>
        <v>42.6866065965849</v>
      </c>
      <c r="H407" s="51">
        <f t="shared" si="46"/>
        <v>48.160847455316365</v>
      </c>
      <c r="I407" s="51">
        <f t="shared" si="46"/>
        <v>36.84285831084948</v>
      </c>
      <c r="J407" s="51">
        <f t="shared" si="46"/>
        <v>49.1098327357989</v>
      </c>
      <c r="K407" s="51">
        <f t="shared" si="46"/>
        <v>52.44955210126171</v>
      </c>
      <c r="L407" s="51">
        <f t="shared" si="46"/>
        <v>50.580324494162895</v>
      </c>
      <c r="M407" s="51">
        <f t="shared" si="46"/>
        <v>55.400863818771086</v>
      </c>
      <c r="N407" s="51">
        <f t="shared" si="46"/>
        <v>54.05664595307367</v>
      </c>
      <c r="O407" s="51">
        <f t="shared" si="46"/>
        <v>46.877157453859255</v>
      </c>
      <c r="P407" s="51">
        <f t="shared" si="46"/>
        <v>39.946042558931644</v>
      </c>
      <c r="Q407" s="51">
        <f t="shared" si="46"/>
        <v>46.05976353902809</v>
      </c>
      <c r="R407" s="51">
        <f t="shared" si="46"/>
        <v>54.31896877048258</v>
      </c>
      <c r="S407" s="51">
        <f t="shared" si="46"/>
        <v>48.158886827955186</v>
      </c>
      <c r="T407" s="51">
        <f t="shared" si="46"/>
        <v>52.05473978623514</v>
      </c>
      <c r="V407" s="51">
        <f t="shared" si="20"/>
        <v>1.2393266324397558</v>
      </c>
    </row>
    <row r="408" spans="1:22" ht="12.75">
      <c r="A408" s="36" t="s">
        <v>93</v>
      </c>
      <c r="B408" s="36"/>
      <c r="C408" s="51">
        <f aca="true" t="shared" si="47" ref="C408:T408">(C161+C202+C285+C326+C367)*100/(C38+C79)</f>
        <v>1.741280000967042</v>
      </c>
      <c r="D408" s="51">
        <f t="shared" si="47"/>
        <v>1.581752367027862</v>
      </c>
      <c r="E408" s="51">
        <f t="shared" si="47"/>
        <v>1.918379330593071</v>
      </c>
      <c r="F408" s="51">
        <f t="shared" si="47"/>
        <v>1.6817761060256542</v>
      </c>
      <c r="G408" s="51">
        <f t="shared" si="47"/>
        <v>2.0532237189993308</v>
      </c>
      <c r="H408" s="51">
        <f t="shared" si="47"/>
        <v>1.9702872800445264</v>
      </c>
      <c r="I408" s="51">
        <f t="shared" si="47"/>
        <v>1.5733670274130638</v>
      </c>
      <c r="J408" s="51">
        <f t="shared" si="47"/>
        <v>1.945561842454248</v>
      </c>
      <c r="K408" s="51">
        <f t="shared" si="47"/>
        <v>2.411591447408828</v>
      </c>
      <c r="L408" s="51">
        <f t="shared" si="47"/>
        <v>2.663561661021202</v>
      </c>
      <c r="M408" s="51">
        <f t="shared" si="47"/>
        <v>2.6538493979445</v>
      </c>
      <c r="N408" s="51">
        <f t="shared" si="47"/>
        <v>2.532465560695163</v>
      </c>
      <c r="O408" s="51">
        <f t="shared" si="47"/>
        <v>2.8643207189993456</v>
      </c>
      <c r="P408" s="51">
        <f t="shared" si="47"/>
        <v>2.7991817507436925</v>
      </c>
      <c r="Q408" s="51">
        <f t="shared" si="47"/>
        <v>3.65260852557698</v>
      </c>
      <c r="R408" s="51">
        <f t="shared" si="47"/>
        <v>4.298209161480374</v>
      </c>
      <c r="S408" s="51">
        <f t="shared" si="47"/>
        <v>4.631559731702564</v>
      </c>
      <c r="T408" s="51">
        <f t="shared" si="47"/>
        <v>5.07601692254795</v>
      </c>
      <c r="V408" s="51">
        <f t="shared" si="20"/>
        <v>191.51066570160566</v>
      </c>
    </row>
    <row r="409" spans="1:22" ht="12.75">
      <c r="A409" s="36" t="s">
        <v>94</v>
      </c>
      <c r="B409" s="36"/>
      <c r="C409" s="51">
        <f aca="true" t="shared" si="48" ref="C409:T409">(C162+C203+C286+C327+C368)*100/(C39+C80)</f>
        <v>40.88572836724636</v>
      </c>
      <c r="D409" s="51">
        <f t="shared" si="48"/>
        <v>37.689879171556555</v>
      </c>
      <c r="E409" s="51">
        <f t="shared" si="48"/>
        <v>39.69977832988678</v>
      </c>
      <c r="F409" s="51">
        <f t="shared" si="48"/>
        <v>46.417093365290334</v>
      </c>
      <c r="G409" s="51">
        <f t="shared" si="48"/>
        <v>39.489856264945615</v>
      </c>
      <c r="H409" s="51">
        <f t="shared" si="48"/>
        <v>41.90365980526236</v>
      </c>
      <c r="I409" s="51">
        <f t="shared" si="48"/>
        <v>42.97439576322147</v>
      </c>
      <c r="J409" s="51">
        <f t="shared" si="48"/>
        <v>38.09149236615901</v>
      </c>
      <c r="K409" s="51">
        <f t="shared" si="48"/>
        <v>37.33314623493712</v>
      </c>
      <c r="L409" s="51">
        <f t="shared" si="48"/>
        <v>29.47883698358442</v>
      </c>
      <c r="M409" s="51">
        <f t="shared" si="48"/>
        <v>24.286694315382455</v>
      </c>
      <c r="N409" s="51">
        <f t="shared" si="48"/>
        <v>19.149372196955962</v>
      </c>
      <c r="O409" s="51">
        <f t="shared" si="48"/>
        <v>25.624467194254375</v>
      </c>
      <c r="P409" s="51">
        <f t="shared" si="48"/>
        <v>25.192878548504794</v>
      </c>
      <c r="Q409" s="51">
        <f t="shared" si="48"/>
        <v>30.870501343181108</v>
      </c>
      <c r="R409" s="51">
        <f t="shared" si="48"/>
        <v>24.71982785427317</v>
      </c>
      <c r="S409" s="51">
        <f t="shared" si="48"/>
        <v>25.494597364819597</v>
      </c>
      <c r="T409" s="51">
        <f t="shared" si="48"/>
        <v>19.187894736842104</v>
      </c>
      <c r="V409" s="51">
        <f t="shared" si="20"/>
        <v>-53.06945601044112</v>
      </c>
    </row>
    <row r="410" spans="1:22" ht="12.75">
      <c r="A410" s="36" t="s">
        <v>95</v>
      </c>
      <c r="B410" s="36"/>
      <c r="C410" s="51">
        <f aca="true" t="shared" si="49" ref="C410:T410">(C163+C204+C287+C328+C369)*100/(C40+C81)</f>
        <v>99.86696230598669</v>
      </c>
      <c r="D410" s="51">
        <f t="shared" si="49"/>
        <v>99.84423676012462</v>
      </c>
      <c r="E410" s="51">
        <f t="shared" si="49"/>
        <v>99.86801583809942</v>
      </c>
      <c r="F410" s="51">
        <f t="shared" si="49"/>
        <v>99.8942246668077</v>
      </c>
      <c r="G410" s="51">
        <f t="shared" si="49"/>
        <v>99.89539748953975</v>
      </c>
      <c r="H410" s="51">
        <f t="shared" si="49"/>
        <v>99.81931339088537</v>
      </c>
      <c r="I410" s="51">
        <f t="shared" si="49"/>
        <v>99.90240093695101</v>
      </c>
      <c r="J410" s="51">
        <f t="shared" si="49"/>
        <v>99.92839240959542</v>
      </c>
      <c r="K410" s="51">
        <f t="shared" si="49"/>
        <v>99.92039484158573</v>
      </c>
      <c r="L410" s="51">
        <f t="shared" si="49"/>
        <v>99.93043962159155</v>
      </c>
      <c r="M410" s="51">
        <f t="shared" si="49"/>
        <v>99.93492972410203</v>
      </c>
      <c r="N410" s="51">
        <f t="shared" si="49"/>
        <v>99.9502054027138</v>
      </c>
      <c r="O410" s="51">
        <f t="shared" si="49"/>
        <v>99.9287072243346</v>
      </c>
      <c r="P410" s="51">
        <f t="shared" si="49"/>
        <v>99.92941176470588</v>
      </c>
      <c r="Q410" s="51">
        <f t="shared" si="49"/>
        <v>99.95361243186827</v>
      </c>
      <c r="R410" s="51">
        <f t="shared" si="49"/>
        <v>99.94243610407553</v>
      </c>
      <c r="S410" s="51">
        <f t="shared" si="49"/>
        <v>99.95971802618328</v>
      </c>
      <c r="T410" s="51">
        <f t="shared" si="49"/>
        <v>99.95971802618328</v>
      </c>
      <c r="V410" s="51">
        <f t="shared" si="20"/>
        <v>0.09287928465511186</v>
      </c>
    </row>
    <row r="411" spans="1:22" ht="12.75">
      <c r="A411" s="36" t="s">
        <v>96</v>
      </c>
      <c r="B411" s="36"/>
      <c r="C411" s="51">
        <f aca="true" t="shared" si="50" ref="C411:T411">(C164+C205+C288+C329+C370)*100/(C41+C82)</f>
        <v>114.57509368422046</v>
      </c>
      <c r="D411" s="51">
        <f t="shared" si="50"/>
        <v>102.16752591607073</v>
      </c>
      <c r="E411" s="51">
        <f t="shared" si="50"/>
        <v>107.62024711333382</v>
      </c>
      <c r="F411" s="51">
        <f t="shared" si="50"/>
        <v>106.50586747867585</v>
      </c>
      <c r="G411" s="51">
        <f t="shared" si="50"/>
        <v>99.52335051865477</v>
      </c>
      <c r="H411" s="51">
        <f t="shared" si="50"/>
        <v>104.57346684429928</v>
      </c>
      <c r="I411" s="51">
        <f t="shared" si="50"/>
        <v>91.4177397790444</v>
      </c>
      <c r="J411" s="51">
        <f t="shared" si="50"/>
        <v>95.3037047300691</v>
      </c>
      <c r="K411" s="51">
        <f t="shared" si="50"/>
        <v>96.15486652296468</v>
      </c>
      <c r="L411" s="51">
        <f t="shared" si="50"/>
        <v>100.65230168124964</v>
      </c>
      <c r="M411" s="51">
        <f t="shared" si="50"/>
        <v>112.21798294789994</v>
      </c>
      <c r="N411" s="51">
        <f t="shared" si="50"/>
        <v>96.1525892508429</v>
      </c>
      <c r="O411" s="51">
        <f t="shared" si="50"/>
        <v>107.25490520191084</v>
      </c>
      <c r="P411" s="51">
        <f t="shared" si="50"/>
        <v>92.14861336409928</v>
      </c>
      <c r="Q411" s="51">
        <f t="shared" si="50"/>
        <v>89.67041603222162</v>
      </c>
      <c r="R411" s="51">
        <f t="shared" si="50"/>
        <v>108.36183568361994</v>
      </c>
      <c r="S411" s="51">
        <f t="shared" si="50"/>
        <v>98.36646683110901</v>
      </c>
      <c r="T411" s="51">
        <f t="shared" si="50"/>
        <v>106.14426064848237</v>
      </c>
      <c r="V411" s="51">
        <f t="shared" si="20"/>
        <v>-7.358347058370512</v>
      </c>
    </row>
    <row r="412" spans="1:22" ht="12.75">
      <c r="A412" s="54" t="s">
        <v>267</v>
      </c>
      <c r="B412" s="54"/>
      <c r="C412" s="51">
        <f aca="true" t="shared" si="51" ref="C412:T412">(C165+C206+C289+C330+C371)*100/(C42+C83)</f>
        <v>56.50766641389387</v>
      </c>
      <c r="D412" s="51">
        <f t="shared" si="51"/>
        <v>59.22410682064237</v>
      </c>
      <c r="E412" s="51">
        <f t="shared" si="51"/>
        <v>60.53667521398389</v>
      </c>
      <c r="F412" s="51">
        <f t="shared" si="51"/>
        <v>67.17014334420941</v>
      </c>
      <c r="G412" s="51">
        <f t="shared" si="51"/>
        <v>73.48939686036904</v>
      </c>
      <c r="H412" s="51">
        <f t="shared" si="51"/>
        <v>64.8440722342772</v>
      </c>
      <c r="I412" s="51">
        <f t="shared" si="51"/>
        <v>52.71589221302779</v>
      </c>
      <c r="J412" s="51">
        <f t="shared" si="51"/>
        <v>62.50221859358915</v>
      </c>
      <c r="K412" s="51">
        <f t="shared" si="51"/>
        <v>60.30007475790608</v>
      </c>
      <c r="L412" s="51">
        <f t="shared" si="51"/>
        <v>69.50979567812999</v>
      </c>
      <c r="M412" s="51">
        <f t="shared" si="51"/>
        <v>63.39740620657712</v>
      </c>
      <c r="N412" s="51">
        <f t="shared" si="51"/>
        <v>69.18410480631161</v>
      </c>
      <c r="O412" s="51">
        <f t="shared" si="51"/>
        <v>58.80147422499481</v>
      </c>
      <c r="P412" s="51">
        <f t="shared" si="51"/>
        <v>56.74650667578532</v>
      </c>
      <c r="Q412" s="51">
        <f t="shared" si="51"/>
        <v>54.733176151510946</v>
      </c>
      <c r="R412" s="51">
        <f t="shared" si="51"/>
        <v>50.13947424274583</v>
      </c>
      <c r="S412" s="51">
        <f t="shared" si="51"/>
        <v>49.50929713369593</v>
      </c>
      <c r="T412" s="51">
        <f t="shared" si="51"/>
        <v>56.72049538610976</v>
      </c>
      <c r="V412" s="51">
        <f t="shared" si="20"/>
        <v>0.3766373409530104</v>
      </c>
    </row>
    <row r="413" ht="12.75"/>
    <row r="414" ht="12.75"/>
    <row r="415" spans="1:18" ht="12.75">
      <c r="A415" s="52" t="s">
        <v>100</v>
      </c>
      <c r="B415" s="51"/>
      <c r="C415" s="51"/>
      <c r="D415" s="51"/>
      <c r="E415" s="51"/>
      <c r="F415" s="51"/>
      <c r="G415" s="51"/>
      <c r="H415" s="51"/>
      <c r="I415" s="51"/>
      <c r="J415" s="51"/>
      <c r="K415" s="51"/>
      <c r="L415" s="51"/>
      <c r="M415" s="51"/>
      <c r="N415" s="51"/>
      <c r="O415" s="51"/>
      <c r="P415" s="51"/>
      <c r="Q415" s="51"/>
      <c r="R415" s="51"/>
    </row>
    <row r="416" spans="1:18" ht="12.75">
      <c r="A416" s="52"/>
      <c r="B416" s="51"/>
      <c r="C416" s="51"/>
      <c r="D416" s="51"/>
      <c r="E416" s="51"/>
      <c r="F416" s="51"/>
      <c r="G416" s="51"/>
      <c r="H416" s="51"/>
      <c r="I416" s="51"/>
      <c r="J416" s="51"/>
      <c r="K416" s="51"/>
      <c r="L416" s="51"/>
      <c r="M416" s="51"/>
      <c r="N416" s="51"/>
      <c r="O416" s="51"/>
      <c r="P416" s="51"/>
      <c r="Q416" s="51"/>
      <c r="R416" s="51"/>
    </row>
    <row r="417" spans="1:20" ht="12.75">
      <c r="A417" s="51"/>
      <c r="B417" s="51"/>
      <c r="C417" s="52">
        <v>1990</v>
      </c>
      <c r="D417" s="52">
        <v>1991</v>
      </c>
      <c r="E417" s="52">
        <v>1992</v>
      </c>
      <c r="F417" s="52">
        <v>1993</v>
      </c>
      <c r="G417" s="52">
        <v>1994</v>
      </c>
      <c r="H417" s="52">
        <v>1995</v>
      </c>
      <c r="I417" s="52">
        <v>1996</v>
      </c>
      <c r="J417" s="52">
        <v>1997</v>
      </c>
      <c r="K417" s="52">
        <v>1998</v>
      </c>
      <c r="L417" s="52">
        <v>1999</v>
      </c>
      <c r="M417" s="52">
        <v>2000</v>
      </c>
      <c r="N417" s="52">
        <v>2001</v>
      </c>
      <c r="O417" s="52">
        <v>2002</v>
      </c>
      <c r="P417" s="52">
        <v>2003</v>
      </c>
      <c r="Q417" s="52">
        <v>2004</v>
      </c>
      <c r="R417" s="52">
        <v>2005</v>
      </c>
      <c r="S417" s="52">
        <v>2006</v>
      </c>
      <c r="T417" s="52">
        <v>2007</v>
      </c>
    </row>
    <row r="418" spans="1:20" ht="12.75">
      <c r="A418" s="36" t="s">
        <v>25</v>
      </c>
      <c r="B418" s="36"/>
      <c r="C418" s="51">
        <f aca="true" t="shared" si="52" ref="C418:T418">C248*100/(C43+C84)</f>
        <v>5.3790514316298</v>
      </c>
      <c r="D418" s="51">
        <f t="shared" si="52"/>
        <v>5.745445248233275</v>
      </c>
      <c r="E418" s="51">
        <f t="shared" si="52"/>
        <v>8.17401308733526</v>
      </c>
      <c r="F418" s="51">
        <f t="shared" si="52"/>
        <v>12.18161337406017</v>
      </c>
      <c r="G418" s="51">
        <f t="shared" si="52"/>
        <v>15.75196411026327</v>
      </c>
      <c r="H418" s="51">
        <f t="shared" si="52"/>
        <v>15.615446374903872</v>
      </c>
      <c r="I418" s="51">
        <f t="shared" si="52"/>
        <v>14.46876883945867</v>
      </c>
      <c r="J418" s="51">
        <f t="shared" si="52"/>
        <v>15.142938103544333</v>
      </c>
      <c r="K418" s="51">
        <f t="shared" si="52"/>
        <v>15.318443567296221</v>
      </c>
      <c r="L418" s="51">
        <f t="shared" si="52"/>
        <v>14.86152143729578</v>
      </c>
      <c r="M418" s="51">
        <f t="shared" si="52"/>
        <v>15.45511348083263</v>
      </c>
      <c r="N418" s="51">
        <f t="shared" si="52"/>
        <v>15.129525745190398</v>
      </c>
      <c r="O418" s="51">
        <f t="shared" si="52"/>
        <v>13.642362017879757</v>
      </c>
      <c r="P418" s="51">
        <f t="shared" si="52"/>
        <v>12.442265096158758</v>
      </c>
      <c r="Q418" s="51">
        <f t="shared" si="52"/>
        <v>12.855525132491097</v>
      </c>
      <c r="R418" s="51">
        <f t="shared" si="52"/>
        <v>12.891421164936313</v>
      </c>
      <c r="S418" s="51">
        <f t="shared" si="52"/>
        <v>12.536697564895125</v>
      </c>
      <c r="T418" s="51">
        <f t="shared" si="52"/>
        <v>12.603132119857536</v>
      </c>
    </row>
    <row r="419" spans="1:20" ht="12.75">
      <c r="A419" s="36" t="s">
        <v>62</v>
      </c>
      <c r="B419" s="36"/>
      <c r="C419" s="51">
        <f aca="true" t="shared" si="53" ref="C419:T419">C249*100/(C44+C85)</f>
        <v>3.814539959205106</v>
      </c>
      <c r="D419" s="51">
        <f t="shared" si="53"/>
        <v>4.170273192690488</v>
      </c>
      <c r="E419" s="51">
        <f t="shared" si="53"/>
        <v>6.6575437986818</v>
      </c>
      <c r="F419" s="51">
        <f t="shared" si="53"/>
        <v>10.669795430573567</v>
      </c>
      <c r="G419" s="51">
        <f t="shared" si="53"/>
        <v>10.587049996762667</v>
      </c>
      <c r="H419" s="51">
        <f t="shared" si="53"/>
        <v>10.277691019155455</v>
      </c>
      <c r="I419" s="51">
        <f t="shared" si="53"/>
        <v>9.847721841630008</v>
      </c>
      <c r="J419" s="51">
        <f t="shared" si="53"/>
        <v>10.33666347963777</v>
      </c>
      <c r="K419" s="51">
        <f t="shared" si="53"/>
        <v>10.480462674125826</v>
      </c>
      <c r="L419" s="51">
        <f t="shared" si="53"/>
        <v>10.104972868087021</v>
      </c>
      <c r="M419" s="51">
        <f t="shared" si="53"/>
        <v>10.247999118576171</v>
      </c>
      <c r="N419" s="51">
        <f t="shared" si="53"/>
        <v>10.666008762842054</v>
      </c>
      <c r="O419" s="51">
        <f t="shared" si="53"/>
        <v>8.675936832323423</v>
      </c>
      <c r="P419" s="51">
        <f t="shared" si="53"/>
        <v>8.156301527548766</v>
      </c>
      <c r="Q419" s="51">
        <f t="shared" si="53"/>
        <v>8.409504615091015</v>
      </c>
      <c r="R419" s="51">
        <f t="shared" si="53"/>
        <v>8.062056642000906</v>
      </c>
      <c r="S419" s="51">
        <f t="shared" si="53"/>
        <v>8.065122391160864</v>
      </c>
      <c r="T419" s="51">
        <f t="shared" si="53"/>
        <v>7.9514664536295925</v>
      </c>
    </row>
    <row r="420" spans="1:19" ht="12.75">
      <c r="A420" s="36"/>
      <c r="B420" s="36"/>
      <c r="C420" s="51"/>
      <c r="D420" s="51"/>
      <c r="E420" s="51"/>
      <c r="F420" s="51"/>
      <c r="G420" s="51"/>
      <c r="H420" s="51"/>
      <c r="I420" s="51"/>
      <c r="J420" s="51"/>
      <c r="K420" s="51"/>
      <c r="L420" s="51"/>
      <c r="M420" s="51"/>
      <c r="N420" s="51"/>
      <c r="O420" s="51"/>
      <c r="P420" s="51"/>
      <c r="Q420" s="51"/>
      <c r="R420" s="51"/>
      <c r="S420" s="51"/>
    </row>
    <row r="421" spans="1:20" ht="12.75">
      <c r="A421" s="36" t="s">
        <v>67</v>
      </c>
      <c r="B421" s="36"/>
      <c r="C421" s="51">
        <f aca="true" t="shared" si="54" ref="C421:T421">C217*100/(C12+C53)</f>
        <v>0</v>
      </c>
      <c r="D421" s="51">
        <f t="shared" si="54"/>
        <v>0</v>
      </c>
      <c r="E421" s="51">
        <f t="shared" si="54"/>
        <v>0.2541892881318469</v>
      </c>
      <c r="F421" s="51">
        <f t="shared" si="54"/>
        <v>0.18200229897640813</v>
      </c>
      <c r="G421" s="51">
        <f t="shared" si="54"/>
        <v>0.24796966635615791</v>
      </c>
      <c r="H421" s="51">
        <f t="shared" si="54"/>
        <v>0.19362810664832295</v>
      </c>
      <c r="I421" s="51">
        <f t="shared" si="54"/>
        <v>0.12447254757963132</v>
      </c>
      <c r="J421" s="51">
        <f t="shared" si="54"/>
        <v>0.15700688882938585</v>
      </c>
      <c r="K421" s="51">
        <f t="shared" si="54"/>
        <v>0.2067726918259801</v>
      </c>
      <c r="L421" s="51">
        <f t="shared" si="54"/>
        <v>0.1698429245780282</v>
      </c>
      <c r="M421" s="51">
        <f t="shared" si="54"/>
        <v>0.2323736114259805</v>
      </c>
      <c r="N421" s="51">
        <f t="shared" si="54"/>
        <v>0.22409152843935454</v>
      </c>
      <c r="O421" s="51">
        <f t="shared" si="54"/>
        <v>0.18070676423344637</v>
      </c>
      <c r="P421" s="51">
        <f t="shared" si="54"/>
        <v>0.10985872168391449</v>
      </c>
      <c r="Q421" s="51">
        <f t="shared" si="54"/>
        <v>0.13409427363813856</v>
      </c>
      <c r="R421" s="51">
        <f t="shared" si="54"/>
        <v>0.12214852832452935</v>
      </c>
      <c r="S421" s="51">
        <f t="shared" si="54"/>
        <v>0.15675291560423024</v>
      </c>
      <c r="T421" s="51">
        <f t="shared" si="54"/>
        <v>0.1715499116099541</v>
      </c>
    </row>
    <row r="422" spans="1:20" ht="12.75">
      <c r="A422" s="36" t="s">
        <v>68</v>
      </c>
      <c r="B422" s="36"/>
      <c r="C422" s="51" t="e">
        <f>C218*100/(C13+C54)</f>
        <v>#VALUE!</v>
      </c>
      <c r="D422" s="51" t="e">
        <f aca="true" t="shared" si="55" ref="D422:T422">D218*100/(D13+D54)</f>
        <v>#VALUE!</v>
      </c>
      <c r="E422" s="51" t="e">
        <f t="shared" si="55"/>
        <v>#VALUE!</v>
      </c>
      <c r="F422" s="51" t="e">
        <f t="shared" si="55"/>
        <v>#VALUE!</v>
      </c>
      <c r="G422" s="51" t="e">
        <f t="shared" si="55"/>
        <v>#VALUE!</v>
      </c>
      <c r="H422" s="51" t="e">
        <f t="shared" si="55"/>
        <v>#VALUE!</v>
      </c>
      <c r="I422" s="51" t="e">
        <f t="shared" si="55"/>
        <v>#VALUE!</v>
      </c>
      <c r="J422" s="51">
        <f t="shared" si="55"/>
        <v>5.8849005171579245</v>
      </c>
      <c r="K422" s="51">
        <f t="shared" si="55"/>
        <v>6.825346784363178</v>
      </c>
      <c r="L422" s="51">
        <f t="shared" si="55"/>
        <v>6.362459011876223</v>
      </c>
      <c r="M422" s="51">
        <f t="shared" si="55"/>
        <v>6.1756280299691495</v>
      </c>
      <c r="N422" s="51">
        <f t="shared" si="55"/>
        <v>3.9332667440542073</v>
      </c>
      <c r="O422" s="51">
        <f t="shared" si="55"/>
        <v>5.05716798592788</v>
      </c>
      <c r="P422" s="51">
        <f t="shared" si="55"/>
        <v>6.571155188911014</v>
      </c>
      <c r="Q422" s="51">
        <f t="shared" si="55"/>
        <v>7.433831346874825</v>
      </c>
      <c r="R422" s="51">
        <f t="shared" si="55"/>
        <v>9.890169638973466</v>
      </c>
      <c r="S422" s="51">
        <f t="shared" si="55"/>
        <v>9.317585301837271</v>
      </c>
      <c r="T422" s="51">
        <f t="shared" si="55"/>
        <v>6.09705836896605</v>
      </c>
    </row>
    <row r="423" spans="1:20" ht="12.75">
      <c r="A423" s="36" t="s">
        <v>69</v>
      </c>
      <c r="B423" s="36"/>
      <c r="C423" s="51" t="e">
        <f>C219*100/(C14+C55)</f>
        <v>#VALUE!</v>
      </c>
      <c r="D423" s="51" t="e">
        <f aca="true" t="shared" si="56" ref="D423:T423">D219*100/(D14+D55)</f>
        <v>#VALUE!</v>
      </c>
      <c r="E423" s="51" t="e">
        <f t="shared" si="56"/>
        <v>#VALUE!</v>
      </c>
      <c r="F423" s="51" t="e">
        <f t="shared" si="56"/>
        <v>#VALUE!</v>
      </c>
      <c r="G423" s="51" t="e">
        <f t="shared" si="56"/>
        <v>#VALUE!</v>
      </c>
      <c r="H423" s="51">
        <f t="shared" si="56"/>
        <v>0</v>
      </c>
      <c r="I423" s="51">
        <f t="shared" si="56"/>
        <v>0</v>
      </c>
      <c r="J423" s="51">
        <f t="shared" si="56"/>
        <v>0</v>
      </c>
      <c r="K423" s="51">
        <f t="shared" si="56"/>
        <v>0</v>
      </c>
      <c r="L423" s="51">
        <f t="shared" si="56"/>
        <v>0.0016281606668946092</v>
      </c>
      <c r="M423" s="51">
        <f t="shared" si="56"/>
        <v>1.9779665558164825</v>
      </c>
      <c r="N423" s="51">
        <f t="shared" si="56"/>
        <v>2.093444737973828</v>
      </c>
      <c r="O423" s="51">
        <f t="shared" si="56"/>
        <v>2.683148350548791</v>
      </c>
      <c r="P423" s="51">
        <f t="shared" si="56"/>
        <v>1.078879040200555</v>
      </c>
      <c r="Q423" s="51">
        <f t="shared" si="56"/>
        <v>1.6264428121720882</v>
      </c>
      <c r="R423" s="51">
        <f t="shared" si="56"/>
        <v>1.8714971977582067</v>
      </c>
      <c r="S423" s="51">
        <f t="shared" si="56"/>
        <v>2.2110692876063016</v>
      </c>
      <c r="T423" s="51">
        <f t="shared" si="56"/>
        <v>1.4962870428204595</v>
      </c>
    </row>
    <row r="424" spans="1:20" ht="12.75">
      <c r="A424" s="36" t="s">
        <v>70</v>
      </c>
      <c r="B424" s="36"/>
      <c r="C424" s="51">
        <f aca="true" t="shared" si="57" ref="C424:T424">C220*100/(C15+C56)</f>
        <v>0</v>
      </c>
      <c r="D424" s="51">
        <f t="shared" si="57"/>
        <v>0</v>
      </c>
      <c r="E424" s="51">
        <f t="shared" si="57"/>
        <v>0</v>
      </c>
      <c r="F424" s="51">
        <f t="shared" si="57"/>
        <v>0</v>
      </c>
      <c r="G424" s="51">
        <f t="shared" si="57"/>
        <v>0</v>
      </c>
      <c r="H424" s="51">
        <f t="shared" si="57"/>
        <v>0</v>
      </c>
      <c r="I424" s="51">
        <f t="shared" si="57"/>
        <v>0</v>
      </c>
      <c r="J424" s="51">
        <f t="shared" si="57"/>
        <v>0</v>
      </c>
      <c r="K424" s="51">
        <f t="shared" si="57"/>
        <v>0</v>
      </c>
      <c r="L424" s="51">
        <f t="shared" si="57"/>
        <v>0</v>
      </c>
      <c r="M424" s="51">
        <f t="shared" si="57"/>
        <v>0</v>
      </c>
      <c r="N424" s="51">
        <f t="shared" si="57"/>
        <v>0</v>
      </c>
      <c r="O424" s="51">
        <f t="shared" si="57"/>
        <v>0.04030957755562722</v>
      </c>
      <c r="P424" s="51">
        <f t="shared" si="57"/>
        <v>0</v>
      </c>
      <c r="Q424" s="51">
        <f t="shared" si="57"/>
        <v>0</v>
      </c>
      <c r="R424" s="51">
        <f t="shared" si="57"/>
        <v>0</v>
      </c>
      <c r="S424" s="51">
        <f t="shared" si="57"/>
        <v>0</v>
      </c>
      <c r="T424" s="51">
        <f t="shared" si="57"/>
        <v>0</v>
      </c>
    </row>
    <row r="425" spans="1:20" ht="12.75">
      <c r="A425" s="36" t="s">
        <v>71</v>
      </c>
      <c r="B425" s="36"/>
      <c r="C425" s="51">
        <f aca="true" t="shared" si="58" ref="C425:T425">C221*100/(C16+C57)</f>
        <v>0</v>
      </c>
      <c r="D425" s="51">
        <f t="shared" si="58"/>
        <v>2.013613317230363</v>
      </c>
      <c r="E425" s="51">
        <f t="shared" si="58"/>
        <v>2.2784976649345525</v>
      </c>
      <c r="F425" s="51">
        <f t="shared" si="58"/>
        <v>2.262433998907568</v>
      </c>
      <c r="G425" s="51">
        <f t="shared" si="58"/>
        <v>2.3844344600910654</v>
      </c>
      <c r="H425" s="51">
        <f t="shared" si="58"/>
        <v>2.531105147596975</v>
      </c>
      <c r="I425" s="51">
        <f t="shared" si="58"/>
        <v>2.1222257995863596</v>
      </c>
      <c r="J425" s="51">
        <f t="shared" si="58"/>
        <v>2.129429864088629</v>
      </c>
      <c r="K425" s="51">
        <f t="shared" si="58"/>
        <v>2.0310693368769903</v>
      </c>
      <c r="L425" s="51">
        <f t="shared" si="58"/>
        <v>2.267610366321494</v>
      </c>
      <c r="M425" s="51">
        <f t="shared" si="58"/>
        <v>2.94566034583577</v>
      </c>
      <c r="N425" s="51">
        <f t="shared" si="58"/>
        <v>2.4605209856999273</v>
      </c>
      <c r="O425" s="51">
        <f t="shared" si="58"/>
        <v>2.4980959110657226</v>
      </c>
      <c r="P425" s="51">
        <f t="shared" si="58"/>
        <v>1.8948403047309785</v>
      </c>
      <c r="Q425" s="51">
        <f t="shared" si="58"/>
        <v>2.0675259376974227</v>
      </c>
      <c r="R425" s="51">
        <f t="shared" si="58"/>
        <v>1.8875033699617043</v>
      </c>
      <c r="S425" s="51">
        <f t="shared" si="58"/>
        <v>1.9261712363808317</v>
      </c>
      <c r="T425" s="51">
        <f t="shared" si="58"/>
        <v>2.0175780683462627</v>
      </c>
    </row>
    <row r="426" spans="1:20" ht="12.75">
      <c r="A426" s="36" t="s">
        <v>72</v>
      </c>
      <c r="B426" s="36"/>
      <c r="C426" s="51" t="e">
        <f aca="true" t="shared" si="59" ref="C426:T426">C222*100/(C17+C58)</f>
        <v>#VALUE!</v>
      </c>
      <c r="D426" s="51" t="e">
        <f t="shared" si="59"/>
        <v>#VALUE!</v>
      </c>
      <c r="E426" s="51">
        <f t="shared" si="59"/>
        <v>0.011636025133814289</v>
      </c>
      <c r="F426" s="51">
        <f t="shared" si="59"/>
        <v>0.013294336612603031</v>
      </c>
      <c r="G426" s="51">
        <f t="shared" si="59"/>
        <v>0.03768844221105527</v>
      </c>
      <c r="H426" s="51">
        <f t="shared" si="59"/>
        <v>0.025211143325349804</v>
      </c>
      <c r="I426" s="51">
        <f t="shared" si="59"/>
        <v>0.02426301103967002</v>
      </c>
      <c r="J426" s="51">
        <f t="shared" si="59"/>
        <v>0.036390101892285295</v>
      </c>
      <c r="K426" s="51">
        <f t="shared" si="59"/>
        <v>0.04919444102816382</v>
      </c>
      <c r="L426" s="51">
        <f t="shared" si="59"/>
        <v>0.05213764337851929</v>
      </c>
      <c r="M426" s="51">
        <f t="shared" si="59"/>
        <v>0</v>
      </c>
      <c r="N426" s="51">
        <f t="shared" si="59"/>
        <v>0</v>
      </c>
      <c r="O426" s="51">
        <f t="shared" si="59"/>
        <v>0</v>
      </c>
      <c r="P426" s="51">
        <f t="shared" si="59"/>
        <v>0</v>
      </c>
      <c r="Q426" s="51">
        <f t="shared" si="59"/>
        <v>0</v>
      </c>
      <c r="R426" s="51">
        <f t="shared" si="59"/>
        <v>0</v>
      </c>
      <c r="S426" s="51">
        <f t="shared" si="59"/>
        <v>0</v>
      </c>
      <c r="T426" s="51">
        <f t="shared" si="59"/>
        <v>0</v>
      </c>
    </row>
    <row r="427" spans="1:20" ht="12.75">
      <c r="A427" s="36" t="s">
        <v>73</v>
      </c>
      <c r="B427" s="36"/>
      <c r="C427" s="51">
        <f aca="true" t="shared" si="60" ref="C427:T427">C223*100/(C18+C59)</f>
        <v>0</v>
      </c>
      <c r="D427" s="51">
        <f t="shared" si="60"/>
        <v>0</v>
      </c>
      <c r="E427" s="51">
        <f t="shared" si="60"/>
        <v>3.7124851812566293</v>
      </c>
      <c r="F427" s="51">
        <f t="shared" si="60"/>
        <v>3.242320819112628</v>
      </c>
      <c r="G427" s="51">
        <f t="shared" si="60"/>
        <v>4.333859003562876</v>
      </c>
      <c r="H427" s="51">
        <f t="shared" si="60"/>
        <v>4.080604534005038</v>
      </c>
      <c r="I427" s="51">
        <f t="shared" si="60"/>
        <v>2.842756739746145</v>
      </c>
      <c r="J427" s="51">
        <f t="shared" si="60"/>
        <v>3.109172057569831</v>
      </c>
      <c r="K427" s="51">
        <f t="shared" si="60"/>
        <v>3.8079548128971523</v>
      </c>
      <c r="L427" s="51">
        <f t="shared" si="60"/>
        <v>3.246519982038617</v>
      </c>
      <c r="M427" s="51">
        <f t="shared" si="60"/>
        <v>2.999875523837185</v>
      </c>
      <c r="N427" s="51">
        <f t="shared" si="60"/>
        <v>2.0338845982774654</v>
      </c>
      <c r="O427" s="51">
        <f t="shared" si="60"/>
        <v>3.3320373250388804</v>
      </c>
      <c r="P427" s="51">
        <f t="shared" si="60"/>
        <v>1.9514228335417376</v>
      </c>
      <c r="Q427" s="51">
        <f t="shared" si="60"/>
        <v>1.9521897675789164</v>
      </c>
      <c r="R427" s="51">
        <f t="shared" si="60"/>
        <v>1.9305864749461699</v>
      </c>
      <c r="S427" s="51">
        <f t="shared" si="60"/>
        <v>2.1122428053865607</v>
      </c>
      <c r="T427" s="51">
        <f t="shared" si="60"/>
        <v>1.935309243470023</v>
      </c>
    </row>
    <row r="428" spans="1:20" ht="12.75">
      <c r="A428" s="36" t="s">
        <v>74</v>
      </c>
      <c r="B428" s="36"/>
      <c r="C428" s="51">
        <f aca="true" t="shared" si="61" ref="C428:T428">C224*100/(C19+C60)</f>
        <v>4.852574692688937</v>
      </c>
      <c r="D428" s="51">
        <f t="shared" si="61"/>
        <v>8.321676403631477</v>
      </c>
      <c r="E428" s="51">
        <f t="shared" si="61"/>
        <v>5.718795212416151</v>
      </c>
      <c r="F428" s="51">
        <f t="shared" si="61"/>
        <v>5.859096010611162</v>
      </c>
      <c r="G428" s="51">
        <f t="shared" si="61"/>
        <v>6.313864162906962</v>
      </c>
      <c r="H428" s="51">
        <f t="shared" si="61"/>
        <v>8.170397657504486</v>
      </c>
      <c r="I428" s="51">
        <f t="shared" si="61"/>
        <v>9.648103860608131</v>
      </c>
      <c r="J428" s="51">
        <f t="shared" si="61"/>
        <v>8.200694307984541</v>
      </c>
      <c r="K428" s="51">
        <f t="shared" si="61"/>
        <v>7.471528096449877</v>
      </c>
      <c r="L428" s="51">
        <f t="shared" si="61"/>
        <v>8.887733887733887</v>
      </c>
      <c r="M428" s="51">
        <f t="shared" si="61"/>
        <v>6.551865061673354</v>
      </c>
      <c r="N428" s="51">
        <f t="shared" si="61"/>
        <v>3.490854743434631</v>
      </c>
      <c r="O428" s="51">
        <f t="shared" si="61"/>
        <v>4.6083750695603785</v>
      </c>
      <c r="P428" s="51">
        <f t="shared" si="61"/>
        <v>7.464830592431147</v>
      </c>
      <c r="Q428" s="51">
        <f t="shared" si="61"/>
        <v>7.027957404368948</v>
      </c>
      <c r="R428" s="51">
        <f t="shared" si="61"/>
        <v>7.355799373040752</v>
      </c>
      <c r="S428" s="51">
        <f t="shared" si="61"/>
        <v>8.4273207059439</v>
      </c>
      <c r="T428" s="51">
        <f t="shared" si="61"/>
        <v>3.385309202381654</v>
      </c>
    </row>
    <row r="429" spans="1:20" ht="12.75">
      <c r="A429" s="36" t="s">
        <v>75</v>
      </c>
      <c r="B429" s="36"/>
      <c r="C429" s="51">
        <f aca="true" t="shared" si="62" ref="C429:T429">C225*100/(C20+C61)</f>
        <v>0</v>
      </c>
      <c r="D429" s="51">
        <f t="shared" si="62"/>
        <v>0</v>
      </c>
      <c r="E429" s="51">
        <f t="shared" si="62"/>
        <v>10.519905323363407</v>
      </c>
      <c r="F429" s="51">
        <f t="shared" si="62"/>
        <v>13.580270304408236</v>
      </c>
      <c r="G429" s="51">
        <f t="shared" si="62"/>
        <v>12.806785958736677</v>
      </c>
      <c r="H429" s="51">
        <f t="shared" si="62"/>
        <v>10.98151510918657</v>
      </c>
      <c r="I429" s="51">
        <f t="shared" si="62"/>
        <v>19.78141079027529</v>
      </c>
      <c r="J429" s="51">
        <f t="shared" si="62"/>
        <v>16.481191599395224</v>
      </c>
      <c r="K429" s="51">
        <f t="shared" si="62"/>
        <v>15.233798732195094</v>
      </c>
      <c r="L429" s="51">
        <f t="shared" si="62"/>
        <v>8.834266131510574</v>
      </c>
      <c r="M429" s="51">
        <f t="shared" si="62"/>
        <v>9.551207784175544</v>
      </c>
      <c r="N429" s="51">
        <f t="shared" si="62"/>
        <v>14.95659592796912</v>
      </c>
      <c r="O429" s="51">
        <f t="shared" si="62"/>
        <v>6.437344873671482</v>
      </c>
      <c r="P429" s="51">
        <f t="shared" si="62"/>
        <v>11.562794607058075</v>
      </c>
      <c r="Q429" s="51">
        <f t="shared" si="62"/>
        <v>7.996996162163919</v>
      </c>
      <c r="R429" s="51">
        <f t="shared" si="62"/>
        <v>5.505010300754705</v>
      </c>
      <c r="S429" s="51">
        <f t="shared" si="62"/>
        <v>7.278006617597407</v>
      </c>
      <c r="T429" s="51">
        <f t="shared" si="62"/>
        <v>7.916193344132929</v>
      </c>
    </row>
    <row r="430" spans="1:20" ht="12.75">
      <c r="A430" s="36" t="s">
        <v>76</v>
      </c>
      <c r="B430" s="36"/>
      <c r="C430" s="51">
        <f aca="true" t="shared" si="63" ref="C430:T430">C226*100/(C21+C62)</f>
        <v>13.088786217113501</v>
      </c>
      <c r="D430" s="51">
        <f t="shared" si="63"/>
        <v>12.84431710595959</v>
      </c>
      <c r="E430" s="51">
        <f t="shared" si="63"/>
        <v>15.0430617804728</v>
      </c>
      <c r="F430" s="51">
        <f t="shared" si="63"/>
        <v>14.087106658236467</v>
      </c>
      <c r="G430" s="51">
        <f t="shared" si="63"/>
        <v>16.94462169112671</v>
      </c>
      <c r="H430" s="51">
        <f t="shared" si="63"/>
        <v>15.323447846510838</v>
      </c>
      <c r="I430" s="51">
        <f t="shared" si="63"/>
        <v>13.288709031244514</v>
      </c>
      <c r="J430" s="51">
        <f t="shared" si="63"/>
        <v>12.992821746101152</v>
      </c>
      <c r="K430" s="51">
        <f t="shared" si="63"/>
        <v>12.412865381010663</v>
      </c>
      <c r="L430" s="51">
        <f t="shared" si="63"/>
        <v>14.034311108796507</v>
      </c>
      <c r="M430" s="51">
        <f t="shared" si="63"/>
        <v>12.820023129728067</v>
      </c>
      <c r="N430" s="51">
        <f t="shared" si="63"/>
        <v>14.07156773553005</v>
      </c>
      <c r="O430" s="51">
        <f t="shared" si="63"/>
        <v>11.16780010079579</v>
      </c>
      <c r="P430" s="51">
        <f t="shared" si="63"/>
        <v>10.544622699938065</v>
      </c>
      <c r="Q430" s="51">
        <f t="shared" si="63"/>
        <v>10.365401430222027</v>
      </c>
      <c r="R430" s="51">
        <f t="shared" si="63"/>
        <v>8.888660565256078</v>
      </c>
      <c r="S430" s="51">
        <f t="shared" si="63"/>
        <v>9.78899371499774</v>
      </c>
      <c r="T430" s="51">
        <f t="shared" si="63"/>
        <v>10.129271696671527</v>
      </c>
    </row>
    <row r="431" spans="1:20" ht="12.75">
      <c r="A431" s="36" t="s">
        <v>77</v>
      </c>
      <c r="B431" s="36"/>
      <c r="C431" s="51">
        <f aca="true" t="shared" si="64" ref="C431:T431">C227*100/(C22+C63)</f>
        <v>0</v>
      </c>
      <c r="D431" s="51">
        <f t="shared" si="64"/>
        <v>0</v>
      </c>
      <c r="E431" s="51">
        <f t="shared" si="64"/>
        <v>14.074980404152408</v>
      </c>
      <c r="F431" s="51">
        <f t="shared" si="64"/>
        <v>12.900630024560279</v>
      </c>
      <c r="G431" s="51">
        <f t="shared" si="64"/>
        <v>13.305022142865097</v>
      </c>
      <c r="H431" s="51">
        <f t="shared" si="64"/>
        <v>10.879082658940884</v>
      </c>
      <c r="I431" s="51">
        <f t="shared" si="64"/>
        <v>11.774704665382064</v>
      </c>
      <c r="J431" s="51">
        <f t="shared" si="64"/>
        <v>11.532008860441161</v>
      </c>
      <c r="K431" s="51">
        <f t="shared" si="64"/>
        <v>10.945980572573319</v>
      </c>
      <c r="L431" s="51">
        <f t="shared" si="64"/>
        <v>11.94734275962945</v>
      </c>
      <c r="M431" s="51">
        <f t="shared" si="64"/>
        <v>11.243838757719079</v>
      </c>
      <c r="N431" s="51">
        <f t="shared" si="64"/>
        <v>11.654773832506537</v>
      </c>
      <c r="O431" s="51">
        <f t="shared" si="64"/>
        <v>9.394795130659057</v>
      </c>
      <c r="P431" s="51">
        <f t="shared" si="64"/>
        <v>8.549464697899388</v>
      </c>
      <c r="Q431" s="51">
        <f t="shared" si="64"/>
        <v>9.710365460500864</v>
      </c>
      <c r="R431" s="51">
        <f t="shared" si="64"/>
        <v>8.063108254405504</v>
      </c>
      <c r="S431" s="51">
        <f t="shared" si="64"/>
        <v>8.108725254589858</v>
      </c>
      <c r="T431" s="51">
        <f t="shared" si="64"/>
        <v>7.139684038093122</v>
      </c>
    </row>
    <row r="432" spans="1:20" ht="12.75">
      <c r="A432" s="36" t="s">
        <v>78</v>
      </c>
      <c r="B432" s="36"/>
      <c r="C432" s="51">
        <f aca="true" t="shared" si="65" ref="C432:T432">C228*100/(C23+C64)</f>
        <v>0</v>
      </c>
      <c r="D432" s="51">
        <f t="shared" si="65"/>
        <v>0</v>
      </c>
      <c r="E432" s="51">
        <f t="shared" si="65"/>
        <v>0</v>
      </c>
      <c r="F432" s="51">
        <f t="shared" si="65"/>
        <v>0</v>
      </c>
      <c r="G432" s="51">
        <f t="shared" si="65"/>
        <v>0</v>
      </c>
      <c r="H432" s="51">
        <f t="shared" si="65"/>
        <v>0</v>
      </c>
      <c r="I432" s="51">
        <f t="shared" si="65"/>
        <v>0</v>
      </c>
      <c r="J432" s="51">
        <f t="shared" si="65"/>
        <v>0</v>
      </c>
      <c r="K432" s="51">
        <f t="shared" si="65"/>
        <v>0</v>
      </c>
      <c r="L432" s="51">
        <f t="shared" si="65"/>
        <v>0</v>
      </c>
      <c r="M432" s="51">
        <f t="shared" si="65"/>
        <v>0</v>
      </c>
      <c r="N432" s="51">
        <f t="shared" si="65"/>
        <v>0</v>
      </c>
      <c r="O432" s="51">
        <f t="shared" si="65"/>
        <v>0</v>
      </c>
      <c r="P432" s="51">
        <f t="shared" si="65"/>
        <v>0</v>
      </c>
      <c r="Q432" s="51">
        <f t="shared" si="65"/>
        <v>0</v>
      </c>
      <c r="R432" s="51">
        <f t="shared" si="65"/>
        <v>0</v>
      </c>
      <c r="S432" s="51">
        <f t="shared" si="65"/>
        <v>0</v>
      </c>
      <c r="T432" s="51">
        <f t="shared" si="65"/>
        <v>0</v>
      </c>
    </row>
    <row r="433" spans="1:20" ht="12.75">
      <c r="A433" s="36" t="s">
        <v>79</v>
      </c>
      <c r="B433" s="36"/>
      <c r="C433" s="51">
        <f aca="true" t="shared" si="66" ref="C433:T433">C229*100/(C24+C65)</f>
        <v>43.94057857701329</v>
      </c>
      <c r="D433" s="51" t="e">
        <f t="shared" si="66"/>
        <v>#VALUE!</v>
      </c>
      <c r="E433" s="51">
        <f t="shared" si="66"/>
        <v>31.875631951466126</v>
      </c>
      <c r="F433" s="51">
        <f t="shared" si="66"/>
        <v>44.740118269530036</v>
      </c>
      <c r="G433" s="51">
        <f t="shared" si="66"/>
        <v>52.780441035474595</v>
      </c>
      <c r="H433" s="51">
        <f t="shared" si="66"/>
        <v>47.05693664795509</v>
      </c>
      <c r="I433" s="51">
        <f t="shared" si="66"/>
        <v>29.246025499763892</v>
      </c>
      <c r="J433" s="51">
        <f t="shared" si="66"/>
        <v>46.554993678887485</v>
      </c>
      <c r="K433" s="51">
        <f t="shared" si="66"/>
        <v>67.93108898372056</v>
      </c>
      <c r="L433" s="51">
        <f t="shared" si="66"/>
        <v>45.16075845012366</v>
      </c>
      <c r="M433" s="51">
        <f t="shared" si="66"/>
        <v>47.18000675447484</v>
      </c>
      <c r="N433" s="51">
        <f t="shared" si="66"/>
        <v>45.36751582021743</v>
      </c>
      <c r="O433" s="51">
        <f t="shared" si="66"/>
        <v>38.446939743792505</v>
      </c>
      <c r="P433" s="51">
        <f t="shared" si="66"/>
        <v>33.48970944309927</v>
      </c>
      <c r="Q433" s="51">
        <f t="shared" si="66"/>
        <v>44.79811376363101</v>
      </c>
      <c r="R433" s="51">
        <f t="shared" si="66"/>
        <v>46.26400113426911</v>
      </c>
      <c r="S433" s="51">
        <f t="shared" si="66"/>
        <v>35.93728882281389</v>
      </c>
      <c r="T433" s="51">
        <f t="shared" si="66"/>
        <v>34.29417063440999</v>
      </c>
    </row>
    <row r="434" spans="1:20" ht="12.75">
      <c r="A434" s="36" t="s">
        <v>80</v>
      </c>
      <c r="B434" s="36"/>
      <c r="C434" s="51">
        <f aca="true" t="shared" si="67" ref="C434:T434">C230*100/(C25+C66)</f>
        <v>2.410225197808886</v>
      </c>
      <c r="D434" s="51">
        <f t="shared" si="67"/>
        <v>1.9622005537498495</v>
      </c>
      <c r="E434" s="51">
        <f t="shared" si="67"/>
        <v>2.2381378692927485</v>
      </c>
      <c r="F434" s="51">
        <f t="shared" si="67"/>
        <v>3.34503950834065</v>
      </c>
      <c r="G434" s="51">
        <f t="shared" si="67"/>
        <v>3.9388489208633093</v>
      </c>
      <c r="H434" s="51">
        <f t="shared" si="67"/>
        <v>3.1818181818181817</v>
      </c>
      <c r="I434" s="51">
        <f t="shared" si="67"/>
        <v>2.708512467755804</v>
      </c>
      <c r="J434" s="51">
        <f t="shared" si="67"/>
        <v>2.443542695836274</v>
      </c>
      <c r="K434" s="51">
        <f t="shared" si="67"/>
        <v>3.3855745086154645</v>
      </c>
      <c r="L434" s="51">
        <f t="shared" si="67"/>
        <v>3.5750483737215517</v>
      </c>
      <c r="M434" s="51">
        <f t="shared" si="67"/>
        <v>3.1026962727993657</v>
      </c>
      <c r="N434" s="51">
        <f t="shared" si="67"/>
        <v>2.636220180079829</v>
      </c>
      <c r="O434" s="51">
        <f t="shared" si="67"/>
        <v>2.821539830885625</v>
      </c>
      <c r="P434" s="51">
        <f t="shared" si="67"/>
        <v>2.3749790934938955</v>
      </c>
      <c r="Q434" s="51">
        <f t="shared" si="67"/>
        <v>2.972100339432072</v>
      </c>
      <c r="R434" s="51">
        <f t="shared" si="67"/>
        <v>3.2577424268065664</v>
      </c>
      <c r="S434" s="51">
        <f t="shared" si="67"/>
        <v>2.8289364526298324</v>
      </c>
      <c r="T434" s="51">
        <f t="shared" si="67"/>
        <v>2.5722200237435695</v>
      </c>
    </row>
    <row r="435" spans="1:20" ht="12.75">
      <c r="A435" s="36" t="s">
        <v>81</v>
      </c>
      <c r="B435" s="36"/>
      <c r="C435" s="51">
        <f aca="true" t="shared" si="68" ref="C435:T435">C231*100/(C26+C67)</f>
        <v>0</v>
      </c>
      <c r="D435" s="51">
        <f t="shared" si="68"/>
        <v>0</v>
      </c>
      <c r="E435" s="51">
        <f t="shared" si="68"/>
        <v>0</v>
      </c>
      <c r="F435" s="51">
        <f t="shared" si="68"/>
        <v>0</v>
      </c>
      <c r="G435" s="51">
        <f t="shared" si="68"/>
        <v>0</v>
      </c>
      <c r="H435" s="51">
        <f t="shared" si="68"/>
        <v>0</v>
      </c>
      <c r="I435" s="51">
        <f t="shared" si="68"/>
        <v>0</v>
      </c>
      <c r="J435" s="51">
        <f t="shared" si="68"/>
        <v>0</v>
      </c>
      <c r="K435" s="51">
        <f t="shared" si="68"/>
        <v>0</v>
      </c>
      <c r="L435" s="51">
        <f t="shared" si="68"/>
        <v>0</v>
      </c>
      <c r="M435" s="51">
        <f t="shared" si="68"/>
        <v>0</v>
      </c>
      <c r="N435" s="51">
        <f t="shared" si="68"/>
        <v>0</v>
      </c>
      <c r="O435" s="51">
        <f t="shared" si="68"/>
        <v>0.21085184143941524</v>
      </c>
      <c r="P435" s="51">
        <f t="shared" si="68"/>
        <v>0</v>
      </c>
      <c r="Q435" s="51">
        <f t="shared" si="68"/>
        <v>0</v>
      </c>
      <c r="R435" s="51">
        <f t="shared" si="68"/>
        <v>0</v>
      </c>
      <c r="S435" s="51">
        <f t="shared" si="68"/>
        <v>0</v>
      </c>
      <c r="T435" s="51">
        <f t="shared" si="68"/>
        <v>0</v>
      </c>
    </row>
    <row r="436" spans="1:20" ht="12.75">
      <c r="A436" s="36" t="s">
        <v>82</v>
      </c>
      <c r="B436" s="36"/>
      <c r="C436" s="51">
        <f aca="true" t="shared" si="69" ref="C436:T436">C232*100/(C27+C68)</f>
        <v>0.3786253376075927</v>
      </c>
      <c r="D436" s="51">
        <f t="shared" si="69"/>
        <v>0.4202130506932177</v>
      </c>
      <c r="E436" s="51">
        <f t="shared" si="69"/>
        <v>0.3631926907470987</v>
      </c>
      <c r="F436" s="51">
        <f t="shared" si="69"/>
        <v>0.40320306772683695</v>
      </c>
      <c r="G436" s="51">
        <f t="shared" si="69"/>
        <v>0.3647689329105755</v>
      </c>
      <c r="H436" s="51">
        <f t="shared" si="69"/>
        <v>0.34778322425171837</v>
      </c>
      <c r="I436" s="51">
        <f t="shared" si="69"/>
        <v>0.44154245497604966</v>
      </c>
      <c r="J436" s="51">
        <f t="shared" si="69"/>
        <v>0.47409774936742577</v>
      </c>
      <c r="K436" s="51">
        <f t="shared" si="69"/>
        <v>0.3111157983547775</v>
      </c>
      <c r="L436" s="51">
        <f t="shared" si="69"/>
        <v>0.3713062761074725</v>
      </c>
      <c r="M436" s="51">
        <f t="shared" si="69"/>
        <v>0.3442830887111387</v>
      </c>
      <c r="N436" s="51">
        <f t="shared" si="69"/>
        <v>0.38647098941625196</v>
      </c>
      <c r="O436" s="51">
        <f t="shared" si="69"/>
        <v>0.41071826211742585</v>
      </c>
      <c r="P436" s="51">
        <f t="shared" si="69"/>
        <v>0.35780352448641806</v>
      </c>
      <c r="Q436" s="51">
        <f t="shared" si="69"/>
        <v>0.39343306780648923</v>
      </c>
      <c r="R436" s="51">
        <f t="shared" si="69"/>
        <v>0.3644419036730027</v>
      </c>
      <c r="S436" s="51">
        <f t="shared" si="69"/>
        <v>0.3227604142478986</v>
      </c>
      <c r="T436" s="51">
        <f t="shared" si="69"/>
        <v>0.38684719535783363</v>
      </c>
    </row>
    <row r="437" spans="1:20" ht="12.75">
      <c r="A437" s="36" t="s">
        <v>83</v>
      </c>
      <c r="B437" s="36"/>
      <c r="C437" s="51">
        <f aca="true" t="shared" si="70" ref="C437:T437">C233*100/(C28+C69)</f>
        <v>0</v>
      </c>
      <c r="D437" s="51">
        <f t="shared" si="70"/>
        <v>0</v>
      </c>
      <c r="E437" s="51">
        <f t="shared" si="70"/>
        <v>0</v>
      </c>
      <c r="F437" s="51">
        <f t="shared" si="70"/>
        <v>0</v>
      </c>
      <c r="G437" s="51">
        <f t="shared" si="70"/>
        <v>0</v>
      </c>
      <c r="H437" s="51">
        <f t="shared" si="70"/>
        <v>0</v>
      </c>
      <c r="I437" s="51">
        <f t="shared" si="70"/>
        <v>0</v>
      </c>
      <c r="J437" s="51">
        <f t="shared" si="70"/>
        <v>0</v>
      </c>
      <c r="K437" s="51">
        <f t="shared" si="70"/>
        <v>0</v>
      </c>
      <c r="L437" s="51">
        <f t="shared" si="70"/>
        <v>0</v>
      </c>
      <c r="M437" s="51">
        <f t="shared" si="70"/>
        <v>0</v>
      </c>
      <c r="N437" s="51">
        <f t="shared" si="70"/>
        <v>0</v>
      </c>
      <c r="O437" s="51">
        <f t="shared" si="70"/>
        <v>0</v>
      </c>
      <c r="P437" s="51">
        <f t="shared" si="70"/>
        <v>0</v>
      </c>
      <c r="Q437" s="51">
        <f t="shared" si="70"/>
        <v>0</v>
      </c>
      <c r="R437" s="51">
        <f t="shared" si="70"/>
        <v>0</v>
      </c>
      <c r="S437" s="51">
        <f t="shared" si="70"/>
        <v>0</v>
      </c>
      <c r="T437" s="51">
        <f t="shared" si="70"/>
        <v>0</v>
      </c>
    </row>
    <row r="438" spans="1:20" ht="12.75">
      <c r="A438" s="36" t="s">
        <v>84</v>
      </c>
      <c r="B438" s="36"/>
      <c r="C438" s="51">
        <f aca="true" t="shared" si="71" ref="C438:T438">C234*100/(C29+C70)</f>
        <v>0.04557885141294439</v>
      </c>
      <c r="D438" s="51">
        <f t="shared" si="71"/>
        <v>0.1232853757211596</v>
      </c>
      <c r="E438" s="51">
        <f t="shared" si="71"/>
        <v>0.13857834917085896</v>
      </c>
      <c r="F438" s="51">
        <f t="shared" si="71"/>
        <v>0.1042490061976607</v>
      </c>
      <c r="G438" s="51">
        <f t="shared" si="71"/>
        <v>0.10974636395885065</v>
      </c>
      <c r="H438" s="51">
        <f t="shared" si="71"/>
        <v>0.09409067312683855</v>
      </c>
      <c r="I438" s="51">
        <f t="shared" si="71"/>
        <v>0.08236545238442772</v>
      </c>
      <c r="J438" s="51">
        <f t="shared" si="71"/>
        <v>0.09164795101366663</v>
      </c>
      <c r="K438" s="51">
        <f t="shared" si="71"/>
        <v>0.10201206657016001</v>
      </c>
      <c r="L438" s="51">
        <f t="shared" si="71"/>
        <v>0.08561643835616438</v>
      </c>
      <c r="M438" s="51">
        <f t="shared" si="71"/>
        <v>0.13083939924444854</v>
      </c>
      <c r="N438" s="51">
        <f t="shared" si="71"/>
        <v>0.10537692515536341</v>
      </c>
      <c r="O438" s="51">
        <f t="shared" si="71"/>
        <v>0.09613073780341264</v>
      </c>
      <c r="P438" s="51">
        <f t="shared" si="71"/>
        <v>0.06328724498316735</v>
      </c>
      <c r="Q438" s="51">
        <f t="shared" si="71"/>
        <v>0.08120629818952695</v>
      </c>
      <c r="R438" s="51">
        <f t="shared" si="71"/>
        <v>0.0742540839746186</v>
      </c>
      <c r="S438" s="51">
        <f t="shared" si="71"/>
        <v>0.0884431502448874</v>
      </c>
      <c r="T438" s="51">
        <f t="shared" si="71"/>
        <v>0.08856516161072714</v>
      </c>
    </row>
    <row r="439" spans="1:20" ht="12.75">
      <c r="A439" s="36" t="s">
        <v>85</v>
      </c>
      <c r="B439" s="36"/>
      <c r="C439" s="51">
        <f aca="true" t="shared" si="72" ref="C439:T439">C235*100/(C30+C71)</f>
        <v>0</v>
      </c>
      <c r="D439" s="51">
        <f t="shared" si="72"/>
        <v>0</v>
      </c>
      <c r="E439" s="51">
        <f t="shared" si="72"/>
        <v>0</v>
      </c>
      <c r="F439" s="51">
        <f t="shared" si="72"/>
        <v>62.962535135343266</v>
      </c>
      <c r="G439" s="51">
        <f t="shared" si="72"/>
        <v>60.626440832968164</v>
      </c>
      <c r="H439" s="51">
        <f t="shared" si="72"/>
        <v>60.91391193481032</v>
      </c>
      <c r="I439" s="51">
        <f t="shared" si="72"/>
        <v>53.750223653605296</v>
      </c>
      <c r="J439" s="51">
        <f t="shared" si="72"/>
        <v>56.82203012209251</v>
      </c>
      <c r="K439" s="51">
        <f t="shared" si="72"/>
        <v>57.61605584642234</v>
      </c>
      <c r="L439" s="51">
        <f t="shared" si="72"/>
        <v>59.323555314680576</v>
      </c>
      <c r="M439" s="51">
        <f t="shared" si="72"/>
        <v>62.243761326040335</v>
      </c>
      <c r="N439" s="51">
        <f t="shared" si="72"/>
        <v>60.03003578732106</v>
      </c>
      <c r="O439" s="51">
        <f t="shared" si="72"/>
        <v>55.92452351906716</v>
      </c>
      <c r="P439" s="51">
        <f t="shared" si="72"/>
        <v>45.95425423445085</v>
      </c>
      <c r="Q439" s="51">
        <f t="shared" si="72"/>
        <v>48.552255683847164</v>
      </c>
      <c r="R439" s="51">
        <f t="shared" si="72"/>
        <v>47.2207594640454</v>
      </c>
      <c r="S439" s="51">
        <f t="shared" si="72"/>
        <v>47.37664625570063</v>
      </c>
      <c r="T439" s="51">
        <f t="shared" si="72"/>
        <v>44.89571585604363</v>
      </c>
    </row>
    <row r="440" spans="1:20" ht="12.75">
      <c r="A440" s="36" t="s">
        <v>86</v>
      </c>
      <c r="B440" s="36"/>
      <c r="C440" s="51">
        <f aca="true" t="shared" si="73" ref="C440:T440">C236*100/(C31+C72)</f>
        <v>1.046056036075996</v>
      </c>
      <c r="D440" s="51">
        <f t="shared" si="73"/>
        <v>1.0780038759689923</v>
      </c>
      <c r="E440" s="51">
        <f t="shared" si="73"/>
        <v>1.1699995338647275</v>
      </c>
      <c r="F440" s="51">
        <f t="shared" si="73"/>
        <v>1.1304162609542356</v>
      </c>
      <c r="G440" s="51">
        <f t="shared" si="73"/>
        <v>1.3040069949045738</v>
      </c>
      <c r="H440" s="51">
        <f t="shared" si="73"/>
        <v>1.383341165413534</v>
      </c>
      <c r="I440" s="51">
        <f t="shared" si="73"/>
        <v>1.3766610257838328</v>
      </c>
      <c r="J440" s="51">
        <f t="shared" si="73"/>
        <v>1.3925536076241953</v>
      </c>
      <c r="K440" s="51">
        <f t="shared" si="73"/>
        <v>1.0967950328392493</v>
      </c>
      <c r="L440" s="51">
        <f t="shared" si="73"/>
        <v>1.0539896350396887</v>
      </c>
      <c r="M440" s="51">
        <f t="shared" si="73"/>
        <v>0.9984799475545886</v>
      </c>
      <c r="N440" s="51">
        <f t="shared" si="73"/>
        <v>1.1188952169749509</v>
      </c>
      <c r="O440" s="51">
        <f t="shared" si="73"/>
        <v>1.0448131448000118</v>
      </c>
      <c r="P440" s="51">
        <f t="shared" si="73"/>
        <v>0.7054499187106807</v>
      </c>
      <c r="Q440" s="51">
        <f t="shared" si="73"/>
        <v>0.8221390802534756</v>
      </c>
      <c r="R440" s="51">
        <f t="shared" si="73"/>
        <v>0.918696397941681</v>
      </c>
      <c r="S440" s="51">
        <f t="shared" si="73"/>
        <v>0.8145612778264215</v>
      </c>
      <c r="T440" s="51">
        <f t="shared" si="73"/>
        <v>0.9012987012987013</v>
      </c>
    </row>
    <row r="441" spans="1:20" ht="12.75">
      <c r="A441" s="36" t="s">
        <v>87</v>
      </c>
      <c r="B441" s="36"/>
      <c r="C441" s="51">
        <f aca="true" t="shared" si="74" ref="C441:T441">C237*100/(C32+C73)</f>
        <v>31.168967692199875</v>
      </c>
      <c r="D441" s="51">
        <f t="shared" si="74"/>
        <v>29.188359364570818</v>
      </c>
      <c r="E441" s="51">
        <f t="shared" si="74"/>
        <v>14.120716535683604</v>
      </c>
      <c r="F441" s="51">
        <f t="shared" si="74"/>
        <v>25.786303814409994</v>
      </c>
      <c r="G441" s="51">
        <f t="shared" si="74"/>
        <v>31.239541369693214</v>
      </c>
      <c r="H441" s="51">
        <f t="shared" si="74"/>
        <v>22.180286140612658</v>
      </c>
      <c r="I441" s="51">
        <f t="shared" si="74"/>
        <v>39.60204310731926</v>
      </c>
      <c r="J441" s="51">
        <f t="shared" si="74"/>
        <v>33.600150927123764</v>
      </c>
      <c r="K441" s="51">
        <f t="shared" si="74"/>
        <v>31.630027765748785</v>
      </c>
      <c r="L441" s="51">
        <f t="shared" si="74"/>
        <v>15.789225509843217</v>
      </c>
      <c r="M441" s="51">
        <f t="shared" si="74"/>
        <v>23.368981564345802</v>
      </c>
      <c r="N441" s="51">
        <f t="shared" si="74"/>
        <v>27.919313782112987</v>
      </c>
      <c r="O441" s="51">
        <f t="shared" si="74"/>
        <v>14.33719380103316</v>
      </c>
      <c r="P441" s="51">
        <f t="shared" si="74"/>
        <v>29.327881729742796</v>
      </c>
      <c r="Q441" s="51">
        <f t="shared" si="74"/>
        <v>17.67431041501095</v>
      </c>
      <c r="R441" s="51">
        <f t="shared" si="74"/>
        <v>7.932287180255421</v>
      </c>
      <c r="S441" s="51">
        <f t="shared" si="74"/>
        <v>19.103557138137365</v>
      </c>
      <c r="T441" s="51">
        <f t="shared" si="74"/>
        <v>17.016495862333535</v>
      </c>
    </row>
    <row r="442" spans="1:20" ht="12.75">
      <c r="A442" s="36" t="s">
        <v>88</v>
      </c>
      <c r="B442" s="36"/>
      <c r="C442" s="51">
        <f aca="true" t="shared" si="75" ref="C442:T442">C238*100/(C33+C74)</f>
        <v>18.815477400555668</v>
      </c>
      <c r="D442" s="51">
        <f t="shared" si="75"/>
        <v>19.210744383120435</v>
      </c>
      <c r="E442" s="51">
        <f t="shared" si="75"/>
        <v>20.034932703174768</v>
      </c>
      <c r="F442" s="51">
        <f t="shared" si="75"/>
        <v>22.263683760832794</v>
      </c>
      <c r="G442" s="51">
        <f t="shared" si="75"/>
        <v>23.354397522421724</v>
      </c>
      <c r="H442" s="51">
        <f t="shared" si="75"/>
        <v>28.024846806010242</v>
      </c>
      <c r="I442" s="51">
        <f t="shared" si="75"/>
        <v>25.347104911755714</v>
      </c>
      <c r="J442" s="51">
        <f t="shared" si="75"/>
        <v>30.519967229688508</v>
      </c>
      <c r="K442" s="51">
        <f t="shared" si="75"/>
        <v>34.985730699381044</v>
      </c>
      <c r="L442" s="51">
        <f t="shared" si="75"/>
        <v>36.66579796724335</v>
      </c>
      <c r="M442" s="51">
        <f t="shared" si="75"/>
        <v>28.841875170771694</v>
      </c>
      <c r="N442" s="51">
        <f t="shared" si="75"/>
        <v>28.394474465332216</v>
      </c>
      <c r="O442" s="51">
        <f t="shared" si="75"/>
        <v>29.972542769916092</v>
      </c>
      <c r="P442" s="51">
        <f t="shared" si="75"/>
        <v>23.43981965139935</v>
      </c>
      <c r="Q442" s="51">
        <f t="shared" si="75"/>
        <v>28.77757685352622</v>
      </c>
      <c r="R442" s="51">
        <f t="shared" si="75"/>
        <v>34.56025482215537</v>
      </c>
      <c r="S442" s="51">
        <f t="shared" si="75"/>
        <v>30.23020967051776</v>
      </c>
      <c r="T442" s="51">
        <f t="shared" si="75"/>
        <v>25.782521860262154</v>
      </c>
    </row>
    <row r="443" spans="1:20" ht="12.75">
      <c r="A443" s="36" t="s">
        <v>89</v>
      </c>
      <c r="B443" s="36"/>
      <c r="C443" s="51">
        <f aca="true" t="shared" si="76" ref="C443:T443">C239*100/(C34+C75)</f>
        <v>25.755194691810722</v>
      </c>
      <c r="D443" s="51">
        <f t="shared" si="76"/>
        <v>33.647300195840714</v>
      </c>
      <c r="E443" s="51">
        <f t="shared" si="76"/>
        <v>33.22301177844836</v>
      </c>
      <c r="F443" s="51">
        <f t="shared" si="76"/>
        <v>29.41405489585361</v>
      </c>
      <c r="G443" s="51">
        <f t="shared" si="76"/>
        <v>31.775264092736283</v>
      </c>
      <c r="H443" s="51">
        <f t="shared" si="76"/>
        <v>29.458280312670425</v>
      </c>
      <c r="I443" s="51">
        <f t="shared" si="76"/>
        <v>33.03948907079248</v>
      </c>
      <c r="J443" s="51">
        <f t="shared" si="76"/>
        <v>26.933797909407666</v>
      </c>
      <c r="K443" s="51">
        <f t="shared" si="76"/>
        <v>29.206537386738926</v>
      </c>
      <c r="L443" s="51">
        <f t="shared" si="76"/>
        <v>30.174438108017444</v>
      </c>
      <c r="M443" s="51">
        <f t="shared" si="76"/>
        <v>28.407705437698123</v>
      </c>
      <c r="N443" s="51">
        <f t="shared" si="76"/>
        <v>26.98125098471719</v>
      </c>
      <c r="O443" s="51">
        <f t="shared" si="76"/>
        <v>22.176011882658745</v>
      </c>
      <c r="P443" s="51">
        <f t="shared" si="76"/>
        <v>19.236270022883296</v>
      </c>
      <c r="Q443" s="51">
        <f t="shared" si="76"/>
        <v>25.24325443378649</v>
      </c>
      <c r="R443" s="51">
        <f t="shared" si="76"/>
        <v>20.80713851145812</v>
      </c>
      <c r="S443" s="51">
        <f t="shared" si="76"/>
        <v>20.875642885401557</v>
      </c>
      <c r="T443" s="51">
        <f t="shared" si="76"/>
        <v>18.700890518596125</v>
      </c>
    </row>
    <row r="444" spans="1:20" ht="12.75">
      <c r="A444" s="36" t="s">
        <v>90</v>
      </c>
      <c r="B444" s="36"/>
      <c r="C444" s="51">
        <f aca="true" t="shared" si="77" ref="C444:T444">C240*100/(C35+C76)</f>
        <v>6.424495096196562</v>
      </c>
      <c r="D444" s="51">
        <f t="shared" si="77"/>
        <v>5.198641264215035</v>
      </c>
      <c r="E444" s="51">
        <f t="shared" si="77"/>
        <v>7.503389502227387</v>
      </c>
      <c r="F444" s="51">
        <f t="shared" si="77"/>
        <v>14.133713819812474</v>
      </c>
      <c r="G444" s="51">
        <f t="shared" si="77"/>
        <v>17.259144770736732</v>
      </c>
      <c r="H444" s="51">
        <f t="shared" si="77"/>
        <v>17.624327350211274</v>
      </c>
      <c r="I444" s="51">
        <f t="shared" si="77"/>
        <v>14.635413060037394</v>
      </c>
      <c r="J444" s="51">
        <f t="shared" si="77"/>
        <v>14.195396276502846</v>
      </c>
      <c r="K444" s="51">
        <f t="shared" si="77"/>
        <v>15.394884006205578</v>
      </c>
      <c r="L444" s="51">
        <f t="shared" si="77"/>
        <v>16.04677020192963</v>
      </c>
      <c r="M444" s="51">
        <f t="shared" si="77"/>
        <v>16.48862052949373</v>
      </c>
      <c r="N444" s="51">
        <f t="shared" si="77"/>
        <v>17.276508742244783</v>
      </c>
      <c r="O444" s="51">
        <f t="shared" si="77"/>
        <v>18.532012734347365</v>
      </c>
      <c r="P444" s="51">
        <f t="shared" si="77"/>
        <v>11.935138125367354</v>
      </c>
      <c r="Q444" s="51">
        <f t="shared" si="77"/>
        <v>14.136909946002438</v>
      </c>
      <c r="R444" s="51">
        <f t="shared" si="77"/>
        <v>16.239801347995744</v>
      </c>
      <c r="S444" s="51">
        <f t="shared" si="77"/>
        <v>14.929228226056411</v>
      </c>
      <c r="T444" s="51">
        <f t="shared" si="77"/>
        <v>14.680500990564454</v>
      </c>
    </row>
    <row r="445" spans="1:20" ht="12.75">
      <c r="A445" s="36" t="s">
        <v>91</v>
      </c>
      <c r="B445" s="36"/>
      <c r="C445" s="51">
        <f aca="true" t="shared" si="78" ref="C445:T445">C241*100/(C36+C77)</f>
        <v>15.178365406802344</v>
      </c>
      <c r="D445" s="51">
        <f t="shared" si="78"/>
        <v>18.27164654696979</v>
      </c>
      <c r="E445" s="51">
        <f t="shared" si="78"/>
        <v>20.750979176433226</v>
      </c>
      <c r="F445" s="51">
        <f t="shared" si="78"/>
        <v>17.85095320623917</v>
      </c>
      <c r="G445" s="51">
        <f t="shared" si="78"/>
        <v>14.787415319396533</v>
      </c>
      <c r="H445" s="51">
        <f t="shared" si="78"/>
        <v>16.28420428045095</v>
      </c>
      <c r="I445" s="51">
        <f t="shared" si="78"/>
        <v>14.909698355537907</v>
      </c>
      <c r="J445" s="51">
        <f t="shared" si="78"/>
        <v>14.368272397141704</v>
      </c>
      <c r="K445" s="51">
        <f t="shared" si="78"/>
        <v>17.266847853440034</v>
      </c>
      <c r="L445" s="51">
        <f t="shared" si="78"/>
        <v>14.62691013816304</v>
      </c>
      <c r="M445" s="51">
        <f t="shared" si="78"/>
        <v>16.45067119422492</v>
      </c>
      <c r="N445" s="51">
        <f t="shared" si="78"/>
        <v>14.27217476809345</v>
      </c>
      <c r="O445" s="51">
        <f t="shared" si="78"/>
        <v>11.428867594213582</v>
      </c>
      <c r="P445" s="51">
        <f t="shared" si="78"/>
        <v>9.921196201252778</v>
      </c>
      <c r="Q445" s="51">
        <f t="shared" si="78"/>
        <v>15.229305192585487</v>
      </c>
      <c r="R445" s="51">
        <f t="shared" si="78"/>
        <v>14.426997087877577</v>
      </c>
      <c r="S445" s="51">
        <f t="shared" si="78"/>
        <v>11.275812389947175</v>
      </c>
      <c r="T445" s="51">
        <f t="shared" si="78"/>
        <v>13.828539752254652</v>
      </c>
    </row>
    <row r="446" spans="1:20" ht="12.75">
      <c r="A446" s="36" t="s">
        <v>92</v>
      </c>
      <c r="B446" s="36"/>
      <c r="C446" s="51">
        <f aca="true" t="shared" si="79" ref="C446:T446">C242*100/(C37+C78)</f>
        <v>0</v>
      </c>
      <c r="D446" s="51">
        <f t="shared" si="79"/>
        <v>0</v>
      </c>
      <c r="E446" s="51">
        <f t="shared" si="79"/>
        <v>0</v>
      </c>
      <c r="F446" s="51">
        <f t="shared" si="79"/>
        <v>49.14489718856201</v>
      </c>
      <c r="G446" s="51">
        <f t="shared" si="79"/>
        <v>38.78900383781078</v>
      </c>
      <c r="H446" s="51">
        <f t="shared" si="79"/>
        <v>43.092612032883885</v>
      </c>
      <c r="I446" s="51">
        <f t="shared" si="79"/>
        <v>33.115989425776036</v>
      </c>
      <c r="J446" s="51">
        <f t="shared" si="79"/>
        <v>44.00398053355508</v>
      </c>
      <c r="K446" s="51">
        <f t="shared" si="79"/>
        <v>47.36071772215371</v>
      </c>
      <c r="L446" s="51">
        <f t="shared" si="79"/>
        <v>45.86730409816084</v>
      </c>
      <c r="M446" s="51">
        <f t="shared" si="79"/>
        <v>49.51584887830005</v>
      </c>
      <c r="N446" s="51">
        <f t="shared" si="79"/>
        <v>48.81712208492357</v>
      </c>
      <c r="O446" s="51">
        <f t="shared" si="79"/>
        <v>41.55724608617323</v>
      </c>
      <c r="P446" s="51">
        <f t="shared" si="79"/>
        <v>33.954743196303916</v>
      </c>
      <c r="Q446" s="51">
        <f t="shared" si="79"/>
        <v>37.837097237724144</v>
      </c>
      <c r="R446" s="51">
        <f t="shared" si="79"/>
        <v>45.89289142826877</v>
      </c>
      <c r="S446" s="51">
        <f t="shared" si="79"/>
        <v>39.0407060446367</v>
      </c>
      <c r="T446" s="51">
        <f t="shared" si="79"/>
        <v>41.53431225651783</v>
      </c>
    </row>
    <row r="447" spans="1:20" ht="12.75">
      <c r="A447" s="36" t="s">
        <v>93</v>
      </c>
      <c r="B447" s="36"/>
      <c r="C447" s="51">
        <f aca="true" t="shared" si="80" ref="C447:T447">C243*100/(C38+C79)</f>
        <v>1.5735586541192967</v>
      </c>
      <c r="D447" s="51">
        <f t="shared" si="80"/>
        <v>1.363030738937166</v>
      </c>
      <c r="E447" s="51">
        <f t="shared" si="80"/>
        <v>1.594539048737522</v>
      </c>
      <c r="F447" s="51">
        <f t="shared" si="80"/>
        <v>1.264197240629454</v>
      </c>
      <c r="G447" s="51">
        <f t="shared" si="80"/>
        <v>1.4417556990981357</v>
      </c>
      <c r="H447" s="51">
        <f t="shared" si="80"/>
        <v>1.3335045882033938</v>
      </c>
      <c r="I447" s="51">
        <f t="shared" si="80"/>
        <v>0.8995769928033841</v>
      </c>
      <c r="J447" s="51">
        <f t="shared" si="80"/>
        <v>1.106500309433295</v>
      </c>
      <c r="K447" s="51">
        <f t="shared" si="80"/>
        <v>1.3116750293070714</v>
      </c>
      <c r="L447" s="51">
        <f t="shared" si="80"/>
        <v>1.340536528248233</v>
      </c>
      <c r="M447" s="51">
        <f t="shared" si="80"/>
        <v>1.2452618960594821</v>
      </c>
      <c r="N447" s="51">
        <f t="shared" si="80"/>
        <v>0.9729546443717927</v>
      </c>
      <c r="O447" s="51">
        <f t="shared" si="80"/>
        <v>1.1588203032393893</v>
      </c>
      <c r="P447" s="51">
        <f t="shared" si="80"/>
        <v>0.7705430267729358</v>
      </c>
      <c r="Q447" s="51">
        <f t="shared" si="80"/>
        <v>1.1363947807064534</v>
      </c>
      <c r="R447" s="51">
        <f t="shared" si="80"/>
        <v>1.101108731413565</v>
      </c>
      <c r="S447" s="51">
        <f t="shared" si="80"/>
        <v>1.106887271166413</v>
      </c>
      <c r="T447" s="51">
        <f t="shared" si="80"/>
        <v>1.1346478704797214</v>
      </c>
    </row>
    <row r="448" spans="1:20" ht="12.75">
      <c r="A448" s="36" t="s">
        <v>94</v>
      </c>
      <c r="B448" s="36"/>
      <c r="C448" s="51">
        <f aca="true" t="shared" si="81" ref="C448:T448">C244*100/(C39+C80)</f>
        <v>40.7273111314511</v>
      </c>
      <c r="D448" s="51">
        <f t="shared" si="81"/>
        <v>37.48657002595084</v>
      </c>
      <c r="E448" s="51">
        <f t="shared" si="81"/>
        <v>39.507862594284184</v>
      </c>
      <c r="F448" s="51">
        <f t="shared" si="81"/>
        <v>46.21282274757599</v>
      </c>
      <c r="G448" s="51">
        <f t="shared" si="81"/>
        <v>39.31629425831169</v>
      </c>
      <c r="H448" s="51">
        <f t="shared" si="81"/>
        <v>41.534289488141575</v>
      </c>
      <c r="I448" s="51">
        <f t="shared" si="81"/>
        <v>42.68955258521559</v>
      </c>
      <c r="J448" s="51">
        <f t="shared" si="81"/>
        <v>37.72567453585678</v>
      </c>
      <c r="K448" s="51">
        <f t="shared" si="81"/>
        <v>37.008647454000105</v>
      </c>
      <c r="L448" s="51">
        <f t="shared" si="81"/>
        <v>28.991855509136176</v>
      </c>
      <c r="M448" s="51">
        <f t="shared" si="81"/>
        <v>23.8025819327076</v>
      </c>
      <c r="N448" s="51">
        <f t="shared" si="81"/>
        <v>18.600783472976488</v>
      </c>
      <c r="O448" s="51">
        <f t="shared" si="81"/>
        <v>25.026970343937897</v>
      </c>
      <c r="P448" s="51">
        <f t="shared" si="81"/>
        <v>24.697664203583397</v>
      </c>
      <c r="Q448" s="51">
        <f t="shared" si="81"/>
        <v>30.355892998793472</v>
      </c>
      <c r="R448" s="51">
        <f t="shared" si="81"/>
        <v>24.291329278455663</v>
      </c>
      <c r="S448" s="51">
        <f t="shared" si="81"/>
        <v>25.047384002244655</v>
      </c>
      <c r="T448" s="51">
        <f t="shared" si="81"/>
        <v>18.622631578947367</v>
      </c>
    </row>
    <row r="449" spans="1:20" ht="12.75">
      <c r="A449" s="36" t="s">
        <v>95</v>
      </c>
      <c r="B449" s="36"/>
      <c r="C449" s="51">
        <f aca="true" t="shared" si="82" ref="C449:T449">C245*100/(C40+C81)</f>
        <v>0</v>
      </c>
      <c r="D449" s="51">
        <f t="shared" si="82"/>
        <v>0</v>
      </c>
      <c r="E449" s="51">
        <f t="shared" si="82"/>
        <v>0</v>
      </c>
      <c r="F449" s="51">
        <f t="shared" si="82"/>
        <v>0</v>
      </c>
      <c r="G449" s="51">
        <f t="shared" si="82"/>
        <v>0</v>
      </c>
      <c r="H449" s="51">
        <f t="shared" si="82"/>
        <v>0</v>
      </c>
      <c r="I449" s="51">
        <f t="shared" si="82"/>
        <v>0</v>
      </c>
      <c r="J449" s="51">
        <f t="shared" si="82"/>
        <v>0</v>
      </c>
      <c r="K449" s="51">
        <f t="shared" si="82"/>
        <v>0</v>
      </c>
      <c r="L449" s="51">
        <f t="shared" si="82"/>
        <v>80.8569838619922</v>
      </c>
      <c r="M449" s="51">
        <f t="shared" si="82"/>
        <v>79.5028630921395</v>
      </c>
      <c r="N449" s="51">
        <f t="shared" si="82"/>
        <v>78.86219345201046</v>
      </c>
      <c r="O449" s="51">
        <f t="shared" si="82"/>
        <v>79.88355513307985</v>
      </c>
      <c r="P449" s="51">
        <f t="shared" si="82"/>
        <v>80.38823529411765</v>
      </c>
      <c r="Q449" s="51">
        <f t="shared" si="82"/>
        <v>79.29954772121071</v>
      </c>
      <c r="R449" s="51">
        <f t="shared" si="82"/>
        <v>77.64218282293345</v>
      </c>
      <c r="S449" s="51">
        <f t="shared" si="82"/>
        <v>70.34239677744209</v>
      </c>
      <c r="T449" s="51">
        <f t="shared" si="82"/>
        <v>70.34239677744209</v>
      </c>
    </row>
    <row r="450" spans="1:20" ht="12.75">
      <c r="A450" s="36" t="s">
        <v>96</v>
      </c>
      <c r="B450" s="36"/>
      <c r="C450" s="51">
        <f aca="true" t="shared" si="83" ref="C450:T450">C246*100/(C41+C82)</f>
        <v>0</v>
      </c>
      <c r="D450" s="51">
        <f t="shared" si="83"/>
        <v>0</v>
      </c>
      <c r="E450" s="51">
        <f t="shared" si="83"/>
        <v>0</v>
      </c>
      <c r="F450" s="51">
        <f t="shared" si="83"/>
        <v>0</v>
      </c>
      <c r="G450" s="51">
        <f t="shared" si="83"/>
        <v>95.2865644980147</v>
      </c>
      <c r="H450" s="51">
        <f t="shared" si="83"/>
        <v>100.66096523271305</v>
      </c>
      <c r="I450" s="51">
        <f t="shared" si="83"/>
        <v>88.4024699176694</v>
      </c>
      <c r="J450" s="51">
        <f t="shared" si="83"/>
        <v>91.51324107591319</v>
      </c>
      <c r="K450" s="51">
        <f t="shared" si="83"/>
        <v>91.85292654617808</v>
      </c>
      <c r="L450" s="51">
        <f t="shared" si="83"/>
        <v>87.46802645629661</v>
      </c>
      <c r="M450" s="51">
        <f t="shared" si="83"/>
        <v>108.38166374936478</v>
      </c>
      <c r="N450" s="51">
        <f t="shared" si="83"/>
        <v>92.83602075545389</v>
      </c>
      <c r="O450" s="51">
        <f t="shared" si="83"/>
        <v>102.97452766252871</v>
      </c>
      <c r="P450" s="51">
        <f t="shared" si="83"/>
        <v>88.67096348857989</v>
      </c>
      <c r="Q450" s="51">
        <f t="shared" si="83"/>
        <v>85.26450218576551</v>
      </c>
      <c r="R450" s="51">
        <f t="shared" si="83"/>
        <v>103.09650591605627</v>
      </c>
      <c r="S450" s="51">
        <f t="shared" si="83"/>
        <v>94.17237041998138</v>
      </c>
      <c r="T450" s="51">
        <f t="shared" si="83"/>
        <v>101.07583414419787</v>
      </c>
    </row>
    <row r="451" spans="1:20" ht="12.75">
      <c r="A451" s="54" t="s">
        <v>267</v>
      </c>
      <c r="B451" s="54"/>
      <c r="C451" s="51">
        <f aca="true" t="shared" si="84" ref="C451:T451">C247*100/(C42+C83)</f>
        <v>55.107551741357945</v>
      </c>
      <c r="D451" s="51">
        <f t="shared" si="84"/>
        <v>57.8798267773367</v>
      </c>
      <c r="E451" s="51">
        <f t="shared" si="84"/>
        <v>59.04871970818737</v>
      </c>
      <c r="F451" s="51">
        <f t="shared" si="84"/>
        <v>65.57539318840048</v>
      </c>
      <c r="G451" s="51">
        <f t="shared" si="84"/>
        <v>71.7323051500964</v>
      </c>
      <c r="H451" s="51">
        <f t="shared" si="84"/>
        <v>63.068701468715815</v>
      </c>
      <c r="I451" s="51">
        <f t="shared" si="84"/>
        <v>50.82573024966405</v>
      </c>
      <c r="J451" s="51">
        <f t="shared" si="84"/>
        <v>60.42206524440027</v>
      </c>
      <c r="K451" s="51">
        <f t="shared" si="84"/>
        <v>58.191206383977466</v>
      </c>
      <c r="L451" s="51">
        <f t="shared" si="84"/>
        <v>67.27318590767679</v>
      </c>
      <c r="M451" s="51">
        <f t="shared" si="84"/>
        <v>60.93098656785549</v>
      </c>
      <c r="N451" s="51">
        <f t="shared" si="84"/>
        <v>66.64623029638115</v>
      </c>
      <c r="O451" s="51">
        <f t="shared" si="84"/>
        <v>56.18328892576224</v>
      </c>
      <c r="P451" s="51">
        <f t="shared" si="84"/>
        <v>54.11971338421126</v>
      </c>
      <c r="Q451" s="51">
        <f t="shared" si="84"/>
        <v>52.005609233661566</v>
      </c>
      <c r="R451" s="51">
        <f t="shared" si="84"/>
        <v>47.33937721718565</v>
      </c>
      <c r="S451" s="51">
        <f t="shared" si="84"/>
        <v>46.386778741703004</v>
      </c>
      <c r="T451" s="51">
        <f t="shared" si="84"/>
        <v>53.499878581835844</v>
      </c>
    </row>
    <row r="452" ht="12.75"/>
    <row r="453" ht="12.75"/>
    <row r="454" spans="1:18" ht="12.75">
      <c r="A454" s="52" t="s">
        <v>101</v>
      </c>
      <c r="B454" s="51"/>
      <c r="C454" s="51"/>
      <c r="D454" s="51"/>
      <c r="E454" s="51"/>
      <c r="F454" s="51"/>
      <c r="G454" s="51"/>
      <c r="H454" s="51"/>
      <c r="I454" s="51"/>
      <c r="J454" s="51"/>
      <c r="K454" s="51"/>
      <c r="L454" s="51"/>
      <c r="M454" s="51"/>
      <c r="N454" s="51"/>
      <c r="O454" s="51"/>
      <c r="P454" s="51"/>
      <c r="Q454" s="51"/>
      <c r="R454" s="51"/>
    </row>
    <row r="455" spans="1:18" ht="12.75">
      <c r="A455" s="52"/>
      <c r="B455" s="51"/>
      <c r="C455" s="51"/>
      <c r="D455" s="51"/>
      <c r="E455" s="51"/>
      <c r="F455" s="51"/>
      <c r="G455" s="51"/>
      <c r="H455" s="51"/>
      <c r="I455" s="51"/>
      <c r="J455" s="51"/>
      <c r="K455" s="51"/>
      <c r="L455" s="51"/>
      <c r="M455" s="51"/>
      <c r="N455" s="51"/>
      <c r="O455" s="51"/>
      <c r="P455" s="51"/>
      <c r="Q455" s="51"/>
      <c r="R455" s="51"/>
    </row>
    <row r="456" spans="1:20" ht="12.75">
      <c r="A456" s="51"/>
      <c r="B456" s="51"/>
      <c r="C456" s="52">
        <v>1990</v>
      </c>
      <c r="D456" s="52">
        <v>1991</v>
      </c>
      <c r="E456" s="52">
        <v>1992</v>
      </c>
      <c r="F456" s="52">
        <v>1993</v>
      </c>
      <c r="G456" s="52">
        <v>1994</v>
      </c>
      <c r="H456" s="52">
        <v>1995</v>
      </c>
      <c r="I456" s="52">
        <v>1996</v>
      </c>
      <c r="J456" s="52">
        <v>1997</v>
      </c>
      <c r="K456" s="52">
        <v>1998</v>
      </c>
      <c r="L456" s="52">
        <v>1999</v>
      </c>
      <c r="M456" s="52">
        <v>2000</v>
      </c>
      <c r="N456" s="52">
        <v>2001</v>
      </c>
      <c r="O456" s="52">
        <v>2002</v>
      </c>
      <c r="P456" s="52">
        <v>2003</v>
      </c>
      <c r="Q456" s="52">
        <v>2004</v>
      </c>
      <c r="R456" s="52">
        <v>2005</v>
      </c>
      <c r="S456" s="52">
        <v>2006</v>
      </c>
      <c r="T456" s="52">
        <v>2007</v>
      </c>
    </row>
    <row r="457" spans="1:22" ht="12.75">
      <c r="A457" s="36" t="s">
        <v>25</v>
      </c>
      <c r="B457" s="36"/>
      <c r="C457" s="51">
        <f aca="true" t="shared" si="85" ref="C457:T457">C379-C418</f>
        <v>11.954072785723753</v>
      </c>
      <c r="D457" s="51">
        <f t="shared" si="85"/>
        <v>11.283530162516442</v>
      </c>
      <c r="E457" s="51">
        <f t="shared" si="85"/>
        <v>9.805821050608264</v>
      </c>
      <c r="F457" s="51">
        <f t="shared" si="85"/>
        <v>6.4897464567027505</v>
      </c>
      <c r="G457" s="51">
        <f t="shared" si="85"/>
        <v>2.8730748605179706</v>
      </c>
      <c r="H457" s="51">
        <f t="shared" si="85"/>
        <v>2.866182950997487</v>
      </c>
      <c r="I457" s="51">
        <f t="shared" si="85"/>
        <v>2.891900296135704</v>
      </c>
      <c r="J457" s="51">
        <f t="shared" si="85"/>
        <v>2.892919074127734</v>
      </c>
      <c r="K457" s="51">
        <f t="shared" si="85"/>
        <v>3.0869022080878104</v>
      </c>
      <c r="L457" s="51">
        <f t="shared" si="85"/>
        <v>3.6014374431590337</v>
      </c>
      <c r="M457" s="51">
        <f t="shared" si="85"/>
        <v>3.50460588172286</v>
      </c>
      <c r="N457" s="51">
        <f t="shared" si="85"/>
        <v>3.5782122067509814</v>
      </c>
      <c r="O457" s="51">
        <f t="shared" si="85"/>
        <v>4.124480813627942</v>
      </c>
      <c r="P457" s="51">
        <f t="shared" si="85"/>
        <v>4.516353154886021</v>
      </c>
      <c r="Q457" s="51">
        <f t="shared" si="85"/>
        <v>5.2783802329019185</v>
      </c>
      <c r="R457" s="51">
        <f t="shared" si="85"/>
        <v>5.639333005949405</v>
      </c>
      <c r="S457" s="51">
        <f t="shared" si="85"/>
        <v>6.148172130273206</v>
      </c>
      <c r="T457" s="51">
        <f t="shared" si="85"/>
        <v>7.171119846116136</v>
      </c>
      <c r="V457" s="51"/>
    </row>
    <row r="458" spans="1:22" ht="12.75">
      <c r="A458" s="36" t="s">
        <v>62</v>
      </c>
      <c r="B458" s="36"/>
      <c r="C458" s="51">
        <f aca="true" t="shared" si="86" ref="C458:T458">C380-C419</f>
        <v>8.130264526174054</v>
      </c>
      <c r="D458" s="51">
        <f t="shared" si="86"/>
        <v>7.872149015158196</v>
      </c>
      <c r="E458" s="51">
        <f t="shared" si="86"/>
        <v>6.033840098912426</v>
      </c>
      <c r="F458" s="51">
        <f t="shared" si="86"/>
        <v>2.3381530305380647</v>
      </c>
      <c r="G458" s="51">
        <f t="shared" si="86"/>
        <v>2.7431245983742976</v>
      </c>
      <c r="H458" s="51">
        <f t="shared" si="86"/>
        <v>2.7461134056191234</v>
      </c>
      <c r="I458" s="51">
        <f t="shared" si="86"/>
        <v>2.8185875223535266</v>
      </c>
      <c r="J458" s="51">
        <f t="shared" si="86"/>
        <v>2.775739243601649</v>
      </c>
      <c r="K458" s="51">
        <f t="shared" si="86"/>
        <v>2.9550645801644784</v>
      </c>
      <c r="L458" s="51">
        <f t="shared" si="86"/>
        <v>3.3240109212176545</v>
      </c>
      <c r="M458" s="51">
        <f t="shared" si="86"/>
        <v>3.5963736645031226</v>
      </c>
      <c r="N458" s="51">
        <f t="shared" si="86"/>
        <v>3.6877629567380055</v>
      </c>
      <c r="O458" s="51">
        <f t="shared" si="86"/>
        <v>4.255202884203033</v>
      </c>
      <c r="P458" s="51">
        <f t="shared" si="86"/>
        <v>4.728276763214385</v>
      </c>
      <c r="Q458" s="51">
        <f t="shared" si="86"/>
        <v>5.538779903890504</v>
      </c>
      <c r="R458" s="51">
        <f t="shared" si="86"/>
        <v>5.918698462197353</v>
      </c>
      <c r="S458" s="51">
        <f t="shared" si="86"/>
        <v>6.5066991676972155</v>
      </c>
      <c r="T458" s="51">
        <f t="shared" si="86"/>
        <v>7.633868031479905</v>
      </c>
      <c r="V458" s="51"/>
    </row>
    <row r="459" spans="1:22" ht="12.75">
      <c r="A459" s="36"/>
      <c r="B459" s="36"/>
      <c r="C459" s="51"/>
      <c r="D459" s="51"/>
      <c r="E459" s="51"/>
      <c r="F459" s="51"/>
      <c r="G459" s="51"/>
      <c r="H459" s="51"/>
      <c r="I459" s="51"/>
      <c r="J459" s="51"/>
      <c r="K459" s="51"/>
      <c r="L459" s="51"/>
      <c r="M459" s="51"/>
      <c r="N459" s="51"/>
      <c r="O459" s="51"/>
      <c r="P459" s="51"/>
      <c r="Q459" s="51"/>
      <c r="R459" s="51"/>
      <c r="S459" s="51"/>
      <c r="V459" s="51"/>
    </row>
    <row r="460" spans="1:22" ht="12.75">
      <c r="A460" s="36" t="s">
        <v>67</v>
      </c>
      <c r="B460" s="36"/>
      <c r="C460" s="51">
        <f aca="true" t="shared" si="87" ref="C460:T460">C382-C421</f>
        <v>1.1412225681977324</v>
      </c>
      <c r="D460" s="51">
        <f t="shared" si="87"/>
        <v>1.1013153014351336</v>
      </c>
      <c r="E460" s="51">
        <f t="shared" si="87"/>
        <v>0.9559727575393373</v>
      </c>
      <c r="F460" s="51">
        <f t="shared" si="87"/>
        <v>0.8908533581476819</v>
      </c>
      <c r="G460" s="51">
        <f t="shared" si="87"/>
        <v>0.8974140306222858</v>
      </c>
      <c r="H460" s="51">
        <f t="shared" si="87"/>
        <v>1.0139998216583228</v>
      </c>
      <c r="I460" s="51">
        <f t="shared" si="87"/>
        <v>0.942257185177809</v>
      </c>
      <c r="J460" s="51">
        <f t="shared" si="87"/>
        <v>0.8921399186972079</v>
      </c>
      <c r="K460" s="51">
        <f t="shared" si="87"/>
        <v>0.8908949122102229</v>
      </c>
      <c r="L460" s="51">
        <f t="shared" si="87"/>
        <v>1.2146697433614844</v>
      </c>
      <c r="M460" s="51">
        <f t="shared" si="87"/>
        <v>1.2797551575606438</v>
      </c>
      <c r="N460" s="51">
        <f t="shared" si="87"/>
        <v>1.3738274607839824</v>
      </c>
      <c r="O460" s="51">
        <f t="shared" si="87"/>
        <v>1.5862038193824737</v>
      </c>
      <c r="P460" s="51">
        <f t="shared" si="87"/>
        <v>1.729176279304814</v>
      </c>
      <c r="Q460" s="51">
        <f t="shared" si="87"/>
        <v>1.9921045291681865</v>
      </c>
      <c r="R460" s="51">
        <f t="shared" si="87"/>
        <v>2.695839449688736</v>
      </c>
      <c r="S460" s="51">
        <f t="shared" si="87"/>
        <v>3.7369895080048487</v>
      </c>
      <c r="T460" s="51">
        <f t="shared" si="87"/>
        <v>4.005272021673867</v>
      </c>
      <c r="V460" s="51"/>
    </row>
    <row r="461" spans="1:22" ht="12.75">
      <c r="A461" s="36" t="s">
        <v>68</v>
      </c>
      <c r="B461" s="36"/>
      <c r="C461" s="51" t="e">
        <f aca="true" t="shared" si="88" ref="C461:T461">C383-C422</f>
        <v>#VALUE!</v>
      </c>
      <c r="D461" s="51" t="e">
        <f t="shared" si="88"/>
        <v>#VALUE!</v>
      </c>
      <c r="E461" s="51" t="e">
        <f t="shared" si="88"/>
        <v>#VALUE!</v>
      </c>
      <c r="F461" s="51" t="e">
        <f t="shared" si="88"/>
        <v>#VALUE!</v>
      </c>
      <c r="G461" s="51" t="e">
        <f t="shared" si="88"/>
        <v>#VALUE!</v>
      </c>
      <c r="H461" s="51" t="e">
        <f t="shared" si="88"/>
        <v>#VALUE!</v>
      </c>
      <c r="I461" s="51" t="e">
        <f t="shared" si="88"/>
        <v>#VALUE!</v>
      </c>
      <c r="J461" s="51">
        <f t="shared" si="88"/>
        <v>1.1591470715614092</v>
      </c>
      <c r="K461" s="51">
        <f t="shared" si="88"/>
        <v>1.3162042875157622</v>
      </c>
      <c r="L461" s="51">
        <f t="shared" si="88"/>
        <v>1.3033534485134055</v>
      </c>
      <c r="M461" s="51">
        <f t="shared" si="88"/>
        <v>1.22851476421331</v>
      </c>
      <c r="N461" s="51">
        <f t="shared" si="88"/>
        <v>0.7558783035931214</v>
      </c>
      <c r="O461" s="51">
        <f t="shared" si="88"/>
        <v>0.9729551451187337</v>
      </c>
      <c r="P461" s="51">
        <f t="shared" si="88"/>
        <v>1.2619928107786595</v>
      </c>
      <c r="Q461" s="51">
        <f t="shared" si="88"/>
        <v>1.4324883890101283</v>
      </c>
      <c r="R461" s="51">
        <f t="shared" si="88"/>
        <v>1.9138755980861255</v>
      </c>
      <c r="S461" s="51">
        <f t="shared" si="88"/>
        <v>1.8582677165354333</v>
      </c>
      <c r="T461" s="51">
        <f t="shared" si="88"/>
        <v>1.4270259131420326</v>
      </c>
      <c r="V461" s="51"/>
    </row>
    <row r="462" spans="1:22" ht="12.75">
      <c r="A462" s="36" t="s">
        <v>69</v>
      </c>
      <c r="B462" s="36"/>
      <c r="C462" s="51" t="e">
        <f aca="true" t="shared" si="89" ref="C462:T462">C384-C423</f>
        <v>#VALUE!</v>
      </c>
      <c r="D462" s="51" t="e">
        <f t="shared" si="89"/>
        <v>#VALUE!</v>
      </c>
      <c r="E462" s="51" t="e">
        <f t="shared" si="89"/>
        <v>#VALUE!</v>
      </c>
      <c r="F462" s="51" t="e">
        <f t="shared" si="89"/>
        <v>#VALUE!</v>
      </c>
      <c r="G462" s="51" t="e">
        <f t="shared" si="89"/>
        <v>#VALUE!</v>
      </c>
      <c r="H462" s="51">
        <f t="shared" si="89"/>
        <v>3.928833754998776</v>
      </c>
      <c r="I462" s="51">
        <f t="shared" si="89"/>
        <v>3.518847075668441</v>
      </c>
      <c r="J462" s="51">
        <f t="shared" si="89"/>
        <v>3.4584450402144773</v>
      </c>
      <c r="K462" s="51">
        <f t="shared" si="89"/>
        <v>3.1651529903752533</v>
      </c>
      <c r="L462" s="51">
        <f t="shared" si="89"/>
        <v>3.8473436558719616</v>
      </c>
      <c r="M462" s="51">
        <f t="shared" si="89"/>
        <v>1.6154706929975258</v>
      </c>
      <c r="N462" s="51">
        <f t="shared" si="89"/>
        <v>1.856914664864533</v>
      </c>
      <c r="O462" s="51">
        <f t="shared" si="89"/>
        <v>1.9226920767845321</v>
      </c>
      <c r="P462" s="51">
        <f t="shared" si="89"/>
        <v>1.7324738114423854</v>
      </c>
      <c r="Q462" s="51">
        <f t="shared" si="89"/>
        <v>2.3813687769616414</v>
      </c>
      <c r="R462" s="51">
        <f t="shared" si="89"/>
        <v>2.6178085325403178</v>
      </c>
      <c r="S462" s="51">
        <f t="shared" si="89"/>
        <v>2.7031925275338073</v>
      </c>
      <c r="T462" s="51">
        <f t="shared" si="89"/>
        <v>3.2465819973627594</v>
      </c>
      <c r="V462" s="51"/>
    </row>
    <row r="463" spans="1:22" ht="12.75">
      <c r="A463" s="36" t="s">
        <v>70</v>
      </c>
      <c r="B463" s="36"/>
      <c r="C463" s="51">
        <f aca="true" t="shared" si="90" ref="C463:T463">C385-C424</f>
        <v>2.5677517032551096</v>
      </c>
      <c r="D463" s="51">
        <f t="shared" si="90"/>
        <v>3.239709583176651</v>
      </c>
      <c r="E463" s="51">
        <f t="shared" si="90"/>
        <v>4.246062820847472</v>
      </c>
      <c r="F463" s="51">
        <f t="shared" si="90"/>
        <v>5.091881435967458</v>
      </c>
      <c r="G463" s="51">
        <f t="shared" si="90"/>
        <v>5.586987270155587</v>
      </c>
      <c r="H463" s="51">
        <f t="shared" si="90"/>
        <v>5.909090909090909</v>
      </c>
      <c r="I463" s="51">
        <f t="shared" si="90"/>
        <v>6.3339882121807465</v>
      </c>
      <c r="J463" s="51">
        <f t="shared" si="90"/>
        <v>8.937341464730963</v>
      </c>
      <c r="K463" s="51">
        <f t="shared" si="90"/>
        <v>11.734166893177495</v>
      </c>
      <c r="L463" s="51">
        <f t="shared" si="90"/>
        <v>13.277600196705189</v>
      </c>
      <c r="M463" s="51">
        <f t="shared" si="90"/>
        <v>16.696627989322874</v>
      </c>
      <c r="N463" s="51">
        <f t="shared" si="90"/>
        <v>17.323894377001967</v>
      </c>
      <c r="O463" s="51">
        <f t="shared" si="90"/>
        <v>19.875309040094592</v>
      </c>
      <c r="P463" s="51">
        <f t="shared" si="90"/>
        <v>23.233074715697736</v>
      </c>
      <c r="Q463" s="51">
        <f t="shared" si="90"/>
        <v>27.0800607044916</v>
      </c>
      <c r="R463" s="51">
        <f t="shared" si="90"/>
        <v>28.250465301781443</v>
      </c>
      <c r="S463" s="51">
        <f t="shared" si="90"/>
        <v>25.994777257801793</v>
      </c>
      <c r="T463" s="51">
        <f t="shared" si="90"/>
        <v>28.95246571039682</v>
      </c>
      <c r="V463" s="51"/>
    </row>
    <row r="464" spans="1:22" ht="12.75">
      <c r="A464" s="36" t="s">
        <v>71</v>
      </c>
      <c r="B464" s="36"/>
      <c r="C464" s="51">
        <f aca="true" t="shared" si="91" ref="C464:T464">C386-C425</f>
        <v>3.769884862537745</v>
      </c>
      <c r="D464" s="51">
        <f t="shared" si="91"/>
        <v>1.4193988842942247</v>
      </c>
      <c r="E464" s="51">
        <f t="shared" si="91"/>
        <v>1.6825626521081363</v>
      </c>
      <c r="F464" s="51">
        <f t="shared" si="91"/>
        <v>1.8575135036717851</v>
      </c>
      <c r="G464" s="51">
        <f t="shared" si="91"/>
        <v>2.3233724331333114</v>
      </c>
      <c r="H464" s="51">
        <f t="shared" si="91"/>
        <v>2.511329444727835</v>
      </c>
      <c r="I464" s="51">
        <f t="shared" si="91"/>
        <v>2.985704489106926</v>
      </c>
      <c r="J464" s="51">
        <f t="shared" si="91"/>
        <v>2.2035302364111384</v>
      </c>
      <c r="K464" s="51">
        <f t="shared" si="91"/>
        <v>2.7573631882843537</v>
      </c>
      <c r="L464" s="51">
        <f t="shared" si="91"/>
        <v>3.2048414020372555</v>
      </c>
      <c r="M464" s="51">
        <f t="shared" si="91"/>
        <v>3.5490282070559402</v>
      </c>
      <c r="N464" s="51">
        <f t="shared" si="91"/>
        <v>4.0742580047017185</v>
      </c>
      <c r="O464" s="51">
        <f t="shared" si="91"/>
        <v>5.557704640131489</v>
      </c>
      <c r="P464" s="51">
        <f t="shared" si="91"/>
        <v>6.256814011452571</v>
      </c>
      <c r="Q464" s="51">
        <f t="shared" si="91"/>
        <v>7.47650464696726</v>
      </c>
      <c r="R464" s="51">
        <f t="shared" si="91"/>
        <v>8.614109339422543</v>
      </c>
      <c r="S464" s="51">
        <f t="shared" si="91"/>
        <v>10.03690954015587</v>
      </c>
      <c r="T464" s="51">
        <f t="shared" si="91"/>
        <v>13.093308151208774</v>
      </c>
      <c r="V464" s="51"/>
    </row>
    <row r="465" spans="1:22" ht="12.75">
      <c r="A465" s="36" t="s">
        <v>72</v>
      </c>
      <c r="B465" s="36"/>
      <c r="C465" s="51" t="e">
        <f aca="true" t="shared" si="92" ref="C465:T465">C387-C426</f>
        <v>#VALUE!</v>
      </c>
      <c r="D465" s="51" t="e">
        <f t="shared" si="92"/>
        <v>#VALUE!</v>
      </c>
      <c r="E465" s="51">
        <f t="shared" si="92"/>
        <v>0</v>
      </c>
      <c r="F465" s="51">
        <f t="shared" si="92"/>
        <v>0</v>
      </c>
      <c r="G465" s="51">
        <f t="shared" si="92"/>
        <v>0</v>
      </c>
      <c r="H465" s="51">
        <f t="shared" si="92"/>
        <v>0.07563342997604941</v>
      </c>
      <c r="I465" s="51">
        <f t="shared" si="92"/>
        <v>0.06065752759917506</v>
      </c>
      <c r="J465" s="51">
        <f t="shared" si="92"/>
        <v>0.09704027171276079</v>
      </c>
      <c r="K465" s="51">
        <f t="shared" si="92"/>
        <v>0.15988193334153242</v>
      </c>
      <c r="L465" s="51">
        <f t="shared" si="92"/>
        <v>0.1694473409801877</v>
      </c>
      <c r="M465" s="51">
        <f t="shared" si="92"/>
        <v>0.2505274261603376</v>
      </c>
      <c r="N465" s="51">
        <f t="shared" si="92"/>
        <v>0.24166878656830323</v>
      </c>
      <c r="O465" s="51">
        <f t="shared" si="92"/>
        <v>0.47211943345667984</v>
      </c>
      <c r="P465" s="51">
        <f t="shared" si="92"/>
        <v>0.5566985356408084</v>
      </c>
      <c r="Q465" s="51">
        <f t="shared" si="92"/>
        <v>0.7050528789659224</v>
      </c>
      <c r="R465" s="51">
        <f t="shared" si="92"/>
        <v>1.1283005699662674</v>
      </c>
      <c r="S465" s="51">
        <f t="shared" si="92"/>
        <v>1.43636566083955</v>
      </c>
      <c r="T465" s="51">
        <f t="shared" si="92"/>
        <v>1.5148413510747185</v>
      </c>
      <c r="V465" s="51"/>
    </row>
    <row r="466" spans="1:22" ht="12.75">
      <c r="A466" s="36" t="s">
        <v>73</v>
      </c>
      <c r="B466" s="36"/>
      <c r="C466" s="51">
        <f aca="true" t="shared" si="93" ref="C466:T466">C388-C427</f>
        <v>4.799944907375525</v>
      </c>
      <c r="D466" s="51">
        <f t="shared" si="93"/>
        <v>4.9224678323985485</v>
      </c>
      <c r="E466" s="51">
        <f t="shared" si="93"/>
        <v>1.4163598926811005</v>
      </c>
      <c r="F466" s="51">
        <f t="shared" si="93"/>
        <v>1.511457825451</v>
      </c>
      <c r="G466" s="51">
        <f t="shared" si="93"/>
        <v>1.1506337246656155</v>
      </c>
      <c r="H466" s="51">
        <f t="shared" si="93"/>
        <v>0</v>
      </c>
      <c r="I466" s="51">
        <f t="shared" si="93"/>
        <v>1.1591314381621736</v>
      </c>
      <c r="J466" s="51">
        <f t="shared" si="93"/>
        <v>0.6769971415676244</v>
      </c>
      <c r="K466" s="51">
        <f t="shared" si="93"/>
        <v>1.6992233466698043</v>
      </c>
      <c r="L466" s="51">
        <f t="shared" si="93"/>
        <v>1.8006286484059277</v>
      </c>
      <c r="M466" s="51">
        <f t="shared" si="93"/>
        <v>1.9210821127754039</v>
      </c>
      <c r="N466" s="51">
        <f t="shared" si="93"/>
        <v>2.1187982693785132</v>
      </c>
      <c r="O466" s="51">
        <f t="shared" si="93"/>
        <v>2.041213063763608</v>
      </c>
      <c r="P466" s="51">
        <f t="shared" si="93"/>
        <v>2.3000265241938536</v>
      </c>
      <c r="Q466" s="51">
        <f t="shared" si="93"/>
        <v>3.1198202512063054</v>
      </c>
      <c r="R466" s="51">
        <f t="shared" si="93"/>
        <v>4.904930476989891</v>
      </c>
      <c r="S466" s="51">
        <f t="shared" si="93"/>
        <v>6.3435641533939435</v>
      </c>
      <c r="T466" s="51">
        <f t="shared" si="93"/>
        <v>7.392745973744756</v>
      </c>
      <c r="V466" s="51"/>
    </row>
    <row r="467" spans="1:22" ht="12.75">
      <c r="A467" s="36" t="s">
        <v>74</v>
      </c>
      <c r="B467" s="36"/>
      <c r="C467" s="51">
        <f aca="true" t="shared" si="94" ref="C467:T467">C389-C428</f>
        <v>0.10360372973427001</v>
      </c>
      <c r="D467" s="51">
        <f t="shared" si="94"/>
        <v>0.1837680682410383</v>
      </c>
      <c r="E467" s="51">
        <f t="shared" si="94"/>
        <v>0.09996054189135872</v>
      </c>
      <c r="F467" s="51">
        <f t="shared" si="94"/>
        <v>0.08417508417508479</v>
      </c>
      <c r="G467" s="51">
        <f t="shared" si="94"/>
        <v>0.11705889525667601</v>
      </c>
      <c r="H467" s="51">
        <f t="shared" si="94"/>
        <v>0.24558420704637918</v>
      </c>
      <c r="I467" s="51">
        <f t="shared" si="94"/>
        <v>0.33709144744334374</v>
      </c>
      <c r="J467" s="51">
        <f t="shared" si="94"/>
        <v>0.35588742603873413</v>
      </c>
      <c r="K467" s="51">
        <f t="shared" si="94"/>
        <v>0.4338575779066378</v>
      </c>
      <c r="L467" s="51">
        <f t="shared" si="94"/>
        <v>0.6177035023188875</v>
      </c>
      <c r="M467" s="51">
        <f t="shared" si="94"/>
        <v>1.146158418784366</v>
      </c>
      <c r="N467" s="51">
        <f t="shared" si="94"/>
        <v>1.7258558109743083</v>
      </c>
      <c r="O467" s="51">
        <f t="shared" si="94"/>
        <v>1.6120617696160267</v>
      </c>
      <c r="P467" s="51">
        <f t="shared" si="94"/>
        <v>2.2637210223895394</v>
      </c>
      <c r="Q467" s="51">
        <f t="shared" si="94"/>
        <v>2.490107132516167</v>
      </c>
      <c r="R467" s="51">
        <f t="shared" si="94"/>
        <v>2.684952978056427</v>
      </c>
      <c r="S467" s="51">
        <f t="shared" si="94"/>
        <v>3.6697388869228043</v>
      </c>
      <c r="T467" s="51">
        <f t="shared" si="94"/>
        <v>3.385309202381654</v>
      </c>
      <c r="V467" s="51"/>
    </row>
    <row r="468" spans="1:22" ht="12.75">
      <c r="A468" s="36" t="s">
        <v>75</v>
      </c>
      <c r="B468" s="36"/>
      <c r="C468" s="51">
        <f aca="true" t="shared" si="95" ref="C468:T468">C390-C429</f>
        <v>17.180916403597987</v>
      </c>
      <c r="D468" s="51">
        <f t="shared" si="95"/>
        <v>17.99406604747162</v>
      </c>
      <c r="E468" s="51">
        <f t="shared" si="95"/>
        <v>1.7667112425366813</v>
      </c>
      <c r="F468" s="51">
        <f t="shared" si="95"/>
        <v>2.2236958443854995</v>
      </c>
      <c r="G468" s="51">
        <f t="shared" si="95"/>
        <v>4.876796714579056</v>
      </c>
      <c r="H468" s="51">
        <f t="shared" si="95"/>
        <v>3.3303068398752167</v>
      </c>
      <c r="I468" s="51">
        <f t="shared" si="95"/>
        <v>3.691259854197803</v>
      </c>
      <c r="J468" s="51">
        <f t="shared" si="95"/>
        <v>3.216207119464464</v>
      </c>
      <c r="K468" s="51">
        <f t="shared" si="95"/>
        <v>3.3965893127772375</v>
      </c>
      <c r="L468" s="51">
        <f t="shared" si="95"/>
        <v>3.922874197964296</v>
      </c>
      <c r="M468" s="51">
        <f t="shared" si="95"/>
        <v>6.14432432903299</v>
      </c>
      <c r="N468" s="51">
        <f t="shared" si="95"/>
        <v>5.741099680267714</v>
      </c>
      <c r="O468" s="51">
        <f t="shared" si="95"/>
        <v>7.381626678546426</v>
      </c>
      <c r="P468" s="51">
        <f t="shared" si="95"/>
        <v>10.1827557615202</v>
      </c>
      <c r="Q468" s="51">
        <f t="shared" si="95"/>
        <v>10.54014925319248</v>
      </c>
      <c r="R468" s="51">
        <f t="shared" si="95"/>
        <v>9.502659747110494</v>
      </c>
      <c r="S468" s="51">
        <f t="shared" si="95"/>
        <v>10.39908163954352</v>
      </c>
      <c r="T468" s="51">
        <f t="shared" si="95"/>
        <v>12.050063520444173</v>
      </c>
      <c r="V468" s="51"/>
    </row>
    <row r="469" spans="1:22" ht="12.75">
      <c r="A469" s="36" t="s">
        <v>76</v>
      </c>
      <c r="B469" s="36"/>
      <c r="C469" s="51">
        <f aca="true" t="shared" si="96" ref="C469:T469">C391-C430</f>
        <v>1.710604147016035</v>
      </c>
      <c r="D469" s="51">
        <f t="shared" si="96"/>
        <v>1.8236847925213766</v>
      </c>
      <c r="E469" s="51">
        <f t="shared" si="96"/>
        <v>2.3513099178799166</v>
      </c>
      <c r="F469" s="51">
        <f t="shared" si="96"/>
        <v>2.2532950731968295</v>
      </c>
      <c r="G469" s="51">
        <f t="shared" si="96"/>
        <v>2.7217839395169854</v>
      </c>
      <c r="H469" s="51">
        <f t="shared" si="96"/>
        <v>2.51146075046692</v>
      </c>
      <c r="I469" s="51">
        <f t="shared" si="96"/>
        <v>1.9678056817209928</v>
      </c>
      <c r="J469" s="51">
        <f t="shared" si="96"/>
        <v>2.233867147646116</v>
      </c>
      <c r="K469" s="51">
        <f t="shared" si="96"/>
        <v>1.9518595701983603</v>
      </c>
      <c r="L469" s="51">
        <f t="shared" si="96"/>
        <v>2.4225222527460613</v>
      </c>
      <c r="M469" s="51">
        <f t="shared" si="96"/>
        <v>2.321036381576853</v>
      </c>
      <c r="N469" s="51">
        <f t="shared" si="96"/>
        <v>2.3851065332352945</v>
      </c>
      <c r="O469" s="51">
        <f t="shared" si="96"/>
        <v>2.518442933198939</v>
      </c>
      <c r="P469" s="51">
        <f t="shared" si="96"/>
        <v>2.4356182446606596</v>
      </c>
      <c r="Q469" s="51">
        <f t="shared" si="96"/>
        <v>2.521820254192299</v>
      </c>
      <c r="R469" s="51">
        <f t="shared" si="96"/>
        <v>2.4001768000356716</v>
      </c>
      <c r="S469" s="51">
        <f t="shared" si="96"/>
        <v>2.6888777172903087</v>
      </c>
      <c r="T469" s="51">
        <f t="shared" si="96"/>
        <v>3.1816976851166014</v>
      </c>
      <c r="V469" s="51"/>
    </row>
    <row r="470" spans="1:22" ht="12.75">
      <c r="A470" s="36" t="s">
        <v>77</v>
      </c>
      <c r="B470" s="36"/>
      <c r="C470" s="51">
        <f aca="true" t="shared" si="97" ref="C470:T470">C392-C431</f>
        <v>13.920372100419408</v>
      </c>
      <c r="D470" s="51">
        <f t="shared" si="97"/>
        <v>17.77023269200104</v>
      </c>
      <c r="E470" s="51">
        <f t="shared" si="97"/>
        <v>3.484046112375017</v>
      </c>
      <c r="F470" s="51">
        <f t="shared" si="97"/>
        <v>4.407120955562675</v>
      </c>
      <c r="G470" s="51">
        <f t="shared" si="97"/>
        <v>4.653156982333966</v>
      </c>
      <c r="H470" s="51">
        <f t="shared" si="97"/>
        <v>4.04707181607283</v>
      </c>
      <c r="I470" s="51">
        <f t="shared" si="97"/>
        <v>4.708675332417787</v>
      </c>
      <c r="J470" s="51">
        <f t="shared" si="97"/>
        <v>4.473627096689738</v>
      </c>
      <c r="K470" s="51">
        <f t="shared" si="97"/>
        <v>4.664512500707147</v>
      </c>
      <c r="L470" s="51">
        <f t="shared" si="97"/>
        <v>4.95888184625386</v>
      </c>
      <c r="M470" s="51">
        <f t="shared" si="97"/>
        <v>4.712454589073959</v>
      </c>
      <c r="N470" s="51">
        <f t="shared" si="97"/>
        <v>5.177048459226315</v>
      </c>
      <c r="O470" s="51">
        <f t="shared" si="97"/>
        <v>4.926953915592518</v>
      </c>
      <c r="P470" s="51">
        <f t="shared" si="97"/>
        <v>5.14075603447276</v>
      </c>
      <c r="Q470" s="51">
        <f t="shared" si="97"/>
        <v>6.1569190473324795</v>
      </c>
      <c r="R470" s="51">
        <f t="shared" si="97"/>
        <v>6.03649101328028</v>
      </c>
      <c r="S470" s="51">
        <f t="shared" si="97"/>
        <v>6.397257641872756</v>
      </c>
      <c r="T470" s="51">
        <f t="shared" si="97"/>
        <v>6.528306077685539</v>
      </c>
      <c r="V470" s="51"/>
    </row>
    <row r="471" spans="1:22" ht="12.75">
      <c r="A471" s="36" t="s">
        <v>78</v>
      </c>
      <c r="B471" s="36"/>
      <c r="C471" s="51">
        <f aca="true" t="shared" si="98" ref="C471:T471">C393-C432</f>
        <v>0</v>
      </c>
      <c r="D471" s="51">
        <f t="shared" si="98"/>
        <v>0</v>
      </c>
      <c r="E471" s="51">
        <f t="shared" si="98"/>
        <v>0</v>
      </c>
      <c r="F471" s="51">
        <f t="shared" si="98"/>
        <v>0</v>
      </c>
      <c r="G471" s="51">
        <f t="shared" si="98"/>
        <v>0</v>
      </c>
      <c r="H471" s="51">
        <f t="shared" si="98"/>
        <v>0</v>
      </c>
      <c r="I471" s="51">
        <f t="shared" si="98"/>
        <v>0</v>
      </c>
      <c r="J471" s="51">
        <f t="shared" si="98"/>
        <v>0</v>
      </c>
      <c r="K471" s="51">
        <f t="shared" si="98"/>
        <v>0</v>
      </c>
      <c r="L471" s="51">
        <f t="shared" si="98"/>
        <v>0</v>
      </c>
      <c r="M471" s="51">
        <f t="shared" si="98"/>
        <v>0</v>
      </c>
      <c r="N471" s="51">
        <f t="shared" si="98"/>
        <v>0</v>
      </c>
      <c r="O471" s="51">
        <f t="shared" si="98"/>
        <v>0</v>
      </c>
      <c r="P471" s="51">
        <f t="shared" si="98"/>
        <v>0.02467308166790032</v>
      </c>
      <c r="Q471" s="51">
        <f t="shared" si="98"/>
        <v>0.023803856224708403</v>
      </c>
      <c r="R471" s="51">
        <f t="shared" si="98"/>
        <v>0.022846698652044778</v>
      </c>
      <c r="S471" s="51">
        <f t="shared" si="98"/>
        <v>0.021496130696474634</v>
      </c>
      <c r="T471" s="51">
        <f t="shared" si="98"/>
        <v>0.04105933073290905</v>
      </c>
      <c r="V471" s="51"/>
    </row>
    <row r="472" spans="1:22" ht="12.75">
      <c r="A472" s="36" t="s">
        <v>79</v>
      </c>
      <c r="B472" s="36"/>
      <c r="C472" s="51">
        <f aca="true" t="shared" si="99" ref="C472:T472">C394-C433</f>
        <v>0</v>
      </c>
      <c r="D472" s="51" t="e">
        <f t="shared" si="99"/>
        <v>#VALUE!</v>
      </c>
      <c r="E472" s="51">
        <f t="shared" si="99"/>
        <v>-0.012639029322546236</v>
      </c>
      <c r="F472" s="51">
        <f t="shared" si="99"/>
        <v>0</v>
      </c>
      <c r="G472" s="51">
        <f t="shared" si="99"/>
        <v>0.031959092361773855</v>
      </c>
      <c r="H472" s="51">
        <f t="shared" si="99"/>
        <v>0.04811547714515285</v>
      </c>
      <c r="I472" s="51">
        <f t="shared" si="99"/>
        <v>0.04722178498347063</v>
      </c>
      <c r="J472" s="51">
        <f t="shared" si="99"/>
        <v>0.12642225031605392</v>
      </c>
      <c r="K472" s="51">
        <f t="shared" si="99"/>
        <v>0.3161055792634784</v>
      </c>
      <c r="L472" s="51">
        <f t="shared" si="99"/>
        <v>0.32976092333058915</v>
      </c>
      <c r="M472" s="51">
        <f t="shared" si="99"/>
        <v>0.4896994258696381</v>
      </c>
      <c r="N472" s="51">
        <f t="shared" si="99"/>
        <v>0.6977121531721551</v>
      </c>
      <c r="O472" s="51">
        <f t="shared" si="99"/>
        <v>0.838209710580422</v>
      </c>
      <c r="P472" s="51">
        <f t="shared" si="99"/>
        <v>1.8916464891041187</v>
      </c>
      <c r="Q472" s="51">
        <f t="shared" si="99"/>
        <v>2.298850574712638</v>
      </c>
      <c r="R472" s="51">
        <f t="shared" si="99"/>
        <v>2.1409329363391407</v>
      </c>
      <c r="S472" s="51">
        <f t="shared" si="99"/>
        <v>1.7164481686714481</v>
      </c>
      <c r="T472" s="51">
        <f t="shared" si="99"/>
        <v>2.1104105005790714</v>
      </c>
      <c r="V472" s="51"/>
    </row>
    <row r="473" spans="1:22" ht="12.75">
      <c r="A473" s="36" t="s">
        <v>80</v>
      </c>
      <c r="B473" s="36"/>
      <c r="C473" s="51">
        <f aca="true" t="shared" si="100" ref="C473:T473">C395-C434</f>
        <v>0.10955569080949479</v>
      </c>
      <c r="D473" s="51">
        <f t="shared" si="100"/>
        <v>0.07222824124232585</v>
      </c>
      <c r="E473" s="51">
        <f t="shared" si="100"/>
        <v>0.08206505520740093</v>
      </c>
      <c r="F473" s="51">
        <f t="shared" si="100"/>
        <v>0.10535557506584725</v>
      </c>
      <c r="G473" s="51">
        <f t="shared" si="100"/>
        <v>0.12589928057553923</v>
      </c>
      <c r="H473" s="51">
        <f t="shared" si="100"/>
        <v>0.142602495543672</v>
      </c>
      <c r="I473" s="51">
        <f t="shared" si="100"/>
        <v>0.0945829750644882</v>
      </c>
      <c r="J473" s="51">
        <f t="shared" si="100"/>
        <v>0.15878616796047984</v>
      </c>
      <c r="K473" s="51">
        <f t="shared" si="100"/>
        <v>0.22512771668542753</v>
      </c>
      <c r="L473" s="51">
        <f t="shared" si="100"/>
        <v>0.23956509720814534</v>
      </c>
      <c r="M473" s="51">
        <f t="shared" si="100"/>
        <v>0.25773195876288657</v>
      </c>
      <c r="N473" s="51">
        <f t="shared" si="100"/>
        <v>0.4084284786039172</v>
      </c>
      <c r="O473" s="51">
        <f t="shared" si="100"/>
        <v>0.36493101913662684</v>
      </c>
      <c r="P473" s="51">
        <f t="shared" si="100"/>
        <v>0.40140491721023563</v>
      </c>
      <c r="Q473" s="51">
        <f t="shared" si="100"/>
        <v>0.5712393410050502</v>
      </c>
      <c r="R473" s="51">
        <f t="shared" si="100"/>
        <v>0.6346251480792011</v>
      </c>
      <c r="S473" s="51">
        <f t="shared" si="100"/>
        <v>0.7881201260992201</v>
      </c>
      <c r="T473" s="51">
        <f t="shared" si="100"/>
        <v>2.0261179263949343</v>
      </c>
      <c r="V473" s="51"/>
    </row>
    <row r="474" spans="1:22" ht="12.75">
      <c r="A474" s="36" t="s">
        <v>81</v>
      </c>
      <c r="B474" s="36"/>
      <c r="C474" s="51">
        <f aca="true" t="shared" si="101" ref="C474:T474">C396-C435</f>
        <v>2.1357021357021355</v>
      </c>
      <c r="D474" s="51">
        <f t="shared" si="101"/>
        <v>1.9287833827893175</v>
      </c>
      <c r="E474" s="51">
        <f t="shared" si="101"/>
        <v>2.1596606247589665</v>
      </c>
      <c r="F474" s="51">
        <f t="shared" si="101"/>
        <v>2.281591263650546</v>
      </c>
      <c r="G474" s="51">
        <f t="shared" si="101"/>
        <v>2.9760850310008857</v>
      </c>
      <c r="H474" s="51">
        <f t="shared" si="101"/>
        <v>2.194106342088405</v>
      </c>
      <c r="I474" s="51">
        <f t="shared" si="101"/>
        <v>1.656481183660341</v>
      </c>
      <c r="J474" s="51">
        <f t="shared" si="101"/>
        <v>2.000310125600868</v>
      </c>
      <c r="K474" s="51">
        <f t="shared" si="101"/>
        <v>2.5435073627844713</v>
      </c>
      <c r="L474" s="51">
        <f t="shared" si="101"/>
        <v>2.4931590148981453</v>
      </c>
      <c r="M474" s="51">
        <f t="shared" si="101"/>
        <v>2.885312454690445</v>
      </c>
      <c r="N474" s="51">
        <f t="shared" si="101"/>
        <v>1.553200754826535</v>
      </c>
      <c r="O474" s="51">
        <f t="shared" si="101"/>
        <v>2.628619623278043</v>
      </c>
      <c r="P474" s="51">
        <f t="shared" si="101"/>
        <v>2.310005467468562</v>
      </c>
      <c r="Q474" s="51">
        <f t="shared" si="101"/>
        <v>3.17861417741721</v>
      </c>
      <c r="R474" s="51">
        <f t="shared" si="101"/>
        <v>3.2341001353179974</v>
      </c>
      <c r="S474" s="51">
        <f t="shared" si="101"/>
        <v>3.447401774397972</v>
      </c>
      <c r="T474" s="51">
        <f t="shared" si="101"/>
        <v>3.705564627559352</v>
      </c>
      <c r="V474" s="51"/>
    </row>
    <row r="475" spans="1:22" ht="12.75">
      <c r="A475" s="36" t="s">
        <v>82</v>
      </c>
      <c r="B475" s="36"/>
      <c r="C475" s="51">
        <f aca="true" t="shared" si="102" ref="C475:T475">C397-C436</f>
        <v>0.156498472877805</v>
      </c>
      <c r="D475" s="51">
        <f t="shared" si="102"/>
        <v>0.22750388094855734</v>
      </c>
      <c r="E475" s="51">
        <f t="shared" si="102"/>
        <v>0.34333059047186676</v>
      </c>
      <c r="F475" s="51">
        <f t="shared" si="102"/>
        <v>0.2819601872215643</v>
      </c>
      <c r="G475" s="51">
        <f t="shared" si="102"/>
        <v>0.33951569909368945</v>
      </c>
      <c r="H475" s="51">
        <f t="shared" si="102"/>
        <v>0.3587370265903552</v>
      </c>
      <c r="I475" s="51">
        <f t="shared" si="102"/>
        <v>0.3345018598303407</v>
      </c>
      <c r="J475" s="51">
        <f t="shared" si="102"/>
        <v>0.32760687175389536</v>
      </c>
      <c r="K475" s="51">
        <f t="shared" si="102"/>
        <v>0.3743935878506644</v>
      </c>
      <c r="L475" s="51">
        <f t="shared" si="102"/>
        <v>0.7245629415708319</v>
      </c>
      <c r="M475" s="51">
        <f t="shared" si="102"/>
        <v>0.40123217105433456</v>
      </c>
      <c r="N475" s="51">
        <f t="shared" si="102"/>
        <v>0.3965748061330168</v>
      </c>
      <c r="O475" s="51">
        <f t="shared" si="102"/>
        <v>0.25236905262637005</v>
      </c>
      <c r="P475" s="51">
        <f t="shared" si="102"/>
        <v>0.5403563431019375</v>
      </c>
      <c r="Q475" s="51">
        <f t="shared" si="102"/>
        <v>1.9428793471925392</v>
      </c>
      <c r="R475" s="51">
        <f t="shared" si="102"/>
        <v>4.230384450478777</v>
      </c>
      <c r="S475" s="51">
        <f t="shared" si="102"/>
        <v>3.3622811498630005</v>
      </c>
      <c r="T475" s="51">
        <f t="shared" si="102"/>
        <v>4.216634429400387</v>
      </c>
      <c r="V475" s="51"/>
    </row>
    <row r="476" spans="1:22" ht="12.75">
      <c r="A476" s="36" t="s">
        <v>83</v>
      </c>
      <c r="B476" s="36"/>
      <c r="C476" s="51">
        <f aca="true" t="shared" si="103" ref="C476:T476">C398-C437</f>
        <v>0</v>
      </c>
      <c r="D476" s="51">
        <f t="shared" si="103"/>
        <v>0</v>
      </c>
      <c r="E476" s="51">
        <f t="shared" si="103"/>
        <v>0</v>
      </c>
      <c r="F476" s="51">
        <f t="shared" si="103"/>
        <v>0</v>
      </c>
      <c r="G476" s="51">
        <f t="shared" si="103"/>
        <v>0</v>
      </c>
      <c r="H476" s="51">
        <f t="shared" si="103"/>
        <v>0</v>
      </c>
      <c r="I476" s="51">
        <f t="shared" si="103"/>
        <v>0</v>
      </c>
      <c r="J476" s="51">
        <f t="shared" si="103"/>
        <v>0</v>
      </c>
      <c r="K476" s="51">
        <f t="shared" si="103"/>
        <v>0</v>
      </c>
      <c r="L476" s="51">
        <f t="shared" si="103"/>
        <v>0</v>
      </c>
      <c r="M476" s="51">
        <f t="shared" si="103"/>
        <v>0</v>
      </c>
      <c r="N476" s="51">
        <f t="shared" si="103"/>
        <v>0</v>
      </c>
      <c r="O476" s="51">
        <f t="shared" si="103"/>
        <v>0</v>
      </c>
      <c r="P476" s="51">
        <f t="shared" si="103"/>
        <v>0</v>
      </c>
      <c r="Q476" s="51">
        <f t="shared" si="103"/>
        <v>0</v>
      </c>
      <c r="R476" s="51">
        <f t="shared" si="103"/>
        <v>0</v>
      </c>
      <c r="S476" s="51">
        <f t="shared" si="103"/>
        <v>0</v>
      </c>
      <c r="T476" s="51">
        <f t="shared" si="103"/>
        <v>0</v>
      </c>
      <c r="V476" s="51"/>
    </row>
    <row r="477" spans="1:22" ht="12.75">
      <c r="A477" s="36" t="s">
        <v>84</v>
      </c>
      <c r="B477" s="36"/>
      <c r="C477" s="51">
        <f aca="true" t="shared" si="104" ref="C477:T477">C399-C438</f>
        <v>1.3784522900293181</v>
      </c>
      <c r="D477" s="51">
        <f t="shared" si="104"/>
        <v>1.4686520000957557</v>
      </c>
      <c r="E477" s="51">
        <f t="shared" si="104"/>
        <v>1.4579839761505495</v>
      </c>
      <c r="F477" s="51">
        <f t="shared" si="104"/>
        <v>1.6920415621312621</v>
      </c>
      <c r="G477" s="51">
        <f t="shared" si="104"/>
        <v>1.7836555516140475</v>
      </c>
      <c r="H477" s="51">
        <f t="shared" si="104"/>
        <v>2.0202457172521195</v>
      </c>
      <c r="I477" s="51">
        <f t="shared" si="104"/>
        <v>2.6961653147611404</v>
      </c>
      <c r="J477" s="51">
        <f t="shared" si="104"/>
        <v>3.4111165943218555</v>
      </c>
      <c r="K477" s="51">
        <f t="shared" si="104"/>
        <v>3.668548222561183</v>
      </c>
      <c r="L477" s="51">
        <f t="shared" si="104"/>
        <v>3.3028919330289197</v>
      </c>
      <c r="M477" s="51">
        <f t="shared" si="104"/>
        <v>3.766700451488068</v>
      </c>
      <c r="N477" s="51">
        <f t="shared" si="104"/>
        <v>3.8701251913897146</v>
      </c>
      <c r="O477" s="51">
        <f t="shared" si="104"/>
        <v>3.4972006373111877</v>
      </c>
      <c r="P477" s="51">
        <f t="shared" si="104"/>
        <v>4.622605852312183</v>
      </c>
      <c r="Q477" s="51">
        <f t="shared" si="104"/>
        <v>5.621185440992939</v>
      </c>
      <c r="R477" s="51">
        <f t="shared" si="104"/>
        <v>7.4507222897259355</v>
      </c>
      <c r="S477" s="51">
        <f t="shared" si="104"/>
        <v>7.848078030220858</v>
      </c>
      <c r="T477" s="51">
        <f t="shared" si="104"/>
        <v>7.481686876629557</v>
      </c>
      <c r="V477" s="51"/>
    </row>
    <row r="478" spans="1:22" ht="12.75">
      <c r="A478" s="36" t="s">
        <v>85</v>
      </c>
      <c r="B478" s="36"/>
      <c r="C478" s="51">
        <f aca="true" t="shared" si="105" ref="C478:T478">C400-C439</f>
        <v>65.36701850142472</v>
      </c>
      <c r="D478" s="51">
        <f t="shared" si="105"/>
        <v>62.27224008574491</v>
      </c>
      <c r="E478" s="51">
        <f t="shared" si="105"/>
        <v>69.4887406977868</v>
      </c>
      <c r="F478" s="51">
        <f t="shared" si="105"/>
        <v>9.703130414693312</v>
      </c>
      <c r="G478" s="51">
        <f t="shared" si="105"/>
        <v>9.49758987939871</v>
      </c>
      <c r="H478" s="51">
        <f t="shared" si="105"/>
        <v>9.715626674550528</v>
      </c>
      <c r="I478" s="51">
        <f t="shared" si="105"/>
        <v>10.100196815172659</v>
      </c>
      <c r="J478" s="51">
        <f t="shared" si="105"/>
        <v>10.719187238214055</v>
      </c>
      <c r="K478" s="51">
        <f t="shared" si="105"/>
        <v>10.319371727748688</v>
      </c>
      <c r="L478" s="51">
        <f t="shared" si="105"/>
        <v>12.006300386152702</v>
      </c>
      <c r="M478" s="51">
        <f t="shared" si="105"/>
        <v>10.193020665347724</v>
      </c>
      <c r="N478" s="51">
        <f t="shared" si="105"/>
        <v>7.149475971370144</v>
      </c>
      <c r="O478" s="51">
        <f t="shared" si="105"/>
        <v>10.158589331263165</v>
      </c>
      <c r="P478" s="51">
        <f t="shared" si="105"/>
        <v>7.172315137496007</v>
      </c>
      <c r="Q478" s="51">
        <f t="shared" si="105"/>
        <v>10.147601476014756</v>
      </c>
      <c r="R478" s="51">
        <f t="shared" si="105"/>
        <v>10.195424492422916</v>
      </c>
      <c r="S478" s="51">
        <f t="shared" si="105"/>
        <v>9.214769772827367</v>
      </c>
      <c r="T478" s="51">
        <f t="shared" si="105"/>
        <v>14.869591286099727</v>
      </c>
      <c r="V478" s="51"/>
    </row>
    <row r="479" spans="1:22" ht="12.75">
      <c r="A479" s="36" t="s">
        <v>86</v>
      </c>
      <c r="B479" s="36"/>
      <c r="C479" s="51">
        <f aca="true" t="shared" si="106" ref="C479:T479">C401-C440</f>
        <v>0.3393213572854292</v>
      </c>
      <c r="D479" s="51">
        <f t="shared" si="106"/>
        <v>0.3315770348837208</v>
      </c>
      <c r="E479" s="51">
        <f t="shared" si="106"/>
        <v>0.32784847496076686</v>
      </c>
      <c r="F479" s="51">
        <f t="shared" si="106"/>
        <v>0.27918086660175256</v>
      </c>
      <c r="G479" s="51">
        <f t="shared" si="106"/>
        <v>0.26909277293695544</v>
      </c>
      <c r="H479" s="51">
        <f t="shared" si="106"/>
        <v>0.2584586466165413</v>
      </c>
      <c r="I479" s="51">
        <f t="shared" si="106"/>
        <v>0.2891844997108155</v>
      </c>
      <c r="J479" s="51">
        <f t="shared" si="106"/>
        <v>0.42886099356352925</v>
      </c>
      <c r="K479" s="51">
        <f t="shared" si="106"/>
        <v>0.9884075655887736</v>
      </c>
      <c r="L479" s="51">
        <f t="shared" si="106"/>
        <v>0.8863425976543993</v>
      </c>
      <c r="M479" s="51">
        <f t="shared" si="106"/>
        <v>0.6815021864261478</v>
      </c>
      <c r="N479" s="51">
        <f t="shared" si="106"/>
        <v>0.8848920345316695</v>
      </c>
      <c r="O479" s="51">
        <f t="shared" si="106"/>
        <v>0.9740401873659328</v>
      </c>
      <c r="P479" s="51">
        <f t="shared" si="106"/>
        <v>0.8842864211493603</v>
      </c>
      <c r="Q479" s="51">
        <f t="shared" si="106"/>
        <v>1.2998219043806</v>
      </c>
      <c r="R479" s="51">
        <f t="shared" si="106"/>
        <v>1.939622641509434</v>
      </c>
      <c r="S479" s="51">
        <f t="shared" si="106"/>
        <v>2.0436997532436516</v>
      </c>
      <c r="T479" s="51">
        <f t="shared" si="106"/>
        <v>2.6246753246753247</v>
      </c>
      <c r="V479" s="51"/>
    </row>
    <row r="480" spans="1:22" ht="12.75">
      <c r="A480" s="36" t="s">
        <v>87</v>
      </c>
      <c r="B480" s="36"/>
      <c r="C480" s="51">
        <f aca="true" t="shared" si="107" ref="C480:T480">C402-C441</f>
        <v>3.3499194057046715</v>
      </c>
      <c r="D480" s="51">
        <f t="shared" si="107"/>
        <v>3.707782672540379</v>
      </c>
      <c r="E480" s="51">
        <f t="shared" si="107"/>
        <v>3.4967704985841106</v>
      </c>
      <c r="F480" s="51">
        <f t="shared" si="107"/>
        <v>4.340205857047259</v>
      </c>
      <c r="G480" s="51">
        <f t="shared" si="107"/>
        <v>4.837310195227765</v>
      </c>
      <c r="H480" s="51">
        <f t="shared" si="107"/>
        <v>5.289797829076331</v>
      </c>
      <c r="I480" s="51">
        <f t="shared" si="107"/>
        <v>4.717669510552312</v>
      </c>
      <c r="J480" s="51">
        <f t="shared" si="107"/>
        <v>4.748814144027598</v>
      </c>
      <c r="K480" s="51">
        <f t="shared" si="107"/>
        <v>4.419593957765493</v>
      </c>
      <c r="L480" s="51">
        <f t="shared" si="107"/>
        <v>4.760108452198512</v>
      </c>
      <c r="M480" s="51">
        <f t="shared" si="107"/>
        <v>5.996062287453018</v>
      </c>
      <c r="N480" s="51">
        <f t="shared" si="107"/>
        <v>6.29746090825472</v>
      </c>
      <c r="O480" s="51">
        <f t="shared" si="107"/>
        <v>6.480169971671389</v>
      </c>
      <c r="P480" s="51">
        <f t="shared" si="107"/>
        <v>7.1058833007714135</v>
      </c>
      <c r="Q480" s="51">
        <f t="shared" si="107"/>
        <v>6.702979317296325</v>
      </c>
      <c r="R480" s="51">
        <f t="shared" si="107"/>
        <v>8.08771207070896</v>
      </c>
      <c r="S480" s="51">
        <f t="shared" si="107"/>
        <v>10.291472412907016</v>
      </c>
      <c r="T480" s="51">
        <f t="shared" si="107"/>
        <v>13.127272062987522</v>
      </c>
      <c r="V480" s="51"/>
    </row>
    <row r="481" spans="1:22" ht="12.75">
      <c r="A481" s="36" t="s">
        <v>88</v>
      </c>
      <c r="B481" s="36"/>
      <c r="C481" s="51">
        <f aca="true" t="shared" si="108" ref="C481:T481">C403-C442</f>
        <v>4.1973300806396985</v>
      </c>
      <c r="D481" s="51">
        <f t="shared" si="108"/>
        <v>3.067590174955832</v>
      </c>
      <c r="E481" s="51">
        <f t="shared" si="108"/>
        <v>0.14555292989485835</v>
      </c>
      <c r="F481" s="51">
        <f t="shared" si="108"/>
        <v>0.12031596017367363</v>
      </c>
      <c r="G481" s="51">
        <f t="shared" si="108"/>
        <v>0</v>
      </c>
      <c r="H481" s="51">
        <f t="shared" si="108"/>
        <v>0.005036514731806108</v>
      </c>
      <c r="I481" s="51">
        <f t="shared" si="108"/>
        <v>0</v>
      </c>
      <c r="J481" s="51">
        <f t="shared" si="108"/>
        <v>0.01917411842632788</v>
      </c>
      <c r="K481" s="51">
        <f t="shared" si="108"/>
        <v>0.020384715169939227</v>
      </c>
      <c r="L481" s="51">
        <f t="shared" si="108"/>
        <v>0</v>
      </c>
      <c r="M481" s="51">
        <f t="shared" si="108"/>
        <v>0</v>
      </c>
      <c r="N481" s="51">
        <f t="shared" si="108"/>
        <v>0</v>
      </c>
      <c r="O481" s="51">
        <f t="shared" si="108"/>
        <v>0.8429177627157678</v>
      </c>
      <c r="P481" s="51">
        <f t="shared" si="108"/>
        <v>0.8669195945822104</v>
      </c>
      <c r="Q481" s="51">
        <f t="shared" si="108"/>
        <v>1.0904159132007223</v>
      </c>
      <c r="R481" s="51">
        <f t="shared" si="108"/>
        <v>1.208635639709783</v>
      </c>
      <c r="S481" s="51">
        <f t="shared" si="108"/>
        <v>1.1964056482670067</v>
      </c>
      <c r="T481" s="51">
        <f t="shared" si="108"/>
        <v>1.07916687645805</v>
      </c>
      <c r="V481" s="51"/>
    </row>
    <row r="482" spans="1:22" ht="12.75">
      <c r="A482" s="36" t="s">
        <v>89</v>
      </c>
      <c r="B482" s="36"/>
      <c r="C482" s="51">
        <f aca="true" t="shared" si="109" ref="C482:T482">C404-C443</f>
        <v>0</v>
      </c>
      <c r="D482" s="51">
        <f t="shared" si="109"/>
        <v>0</v>
      </c>
      <c r="E482" s="51">
        <f t="shared" si="109"/>
        <v>0</v>
      </c>
      <c r="F482" s="51">
        <f t="shared" si="109"/>
        <v>0</v>
      </c>
      <c r="G482" s="51">
        <f t="shared" si="109"/>
        <v>0</v>
      </c>
      <c r="H482" s="51">
        <f t="shared" si="109"/>
        <v>0</v>
      </c>
      <c r="I482" s="51">
        <f t="shared" si="109"/>
        <v>0</v>
      </c>
      <c r="J482" s="51">
        <f t="shared" si="109"/>
        <v>0</v>
      </c>
      <c r="K482" s="51">
        <f t="shared" si="109"/>
        <v>0</v>
      </c>
      <c r="L482" s="51">
        <f t="shared" si="109"/>
        <v>1.4592418651459234</v>
      </c>
      <c r="M482" s="51">
        <f t="shared" si="109"/>
        <v>3.324392424611883</v>
      </c>
      <c r="N482" s="51">
        <f t="shared" si="109"/>
        <v>3.489837718607216</v>
      </c>
      <c r="O482" s="51">
        <f t="shared" si="109"/>
        <v>3.1860378759747476</v>
      </c>
      <c r="P482" s="51">
        <f t="shared" si="109"/>
        <v>2.7817505720823803</v>
      </c>
      <c r="Q482" s="51">
        <f t="shared" si="109"/>
        <v>3.8437650955765648</v>
      </c>
      <c r="R482" s="51">
        <f t="shared" si="109"/>
        <v>3.3596971540593543</v>
      </c>
      <c r="S482" s="51">
        <f t="shared" si="109"/>
        <v>3.5276275880258474</v>
      </c>
      <c r="T482" s="51">
        <f t="shared" si="109"/>
        <v>3.4114719748559423</v>
      </c>
      <c r="V482" s="51"/>
    </row>
    <row r="483" spans="1:22" ht="12.75">
      <c r="A483" s="36" t="s">
        <v>90</v>
      </c>
      <c r="B483" s="36"/>
      <c r="C483" s="51">
        <f aca="true" t="shared" si="110" ref="C483:T483">C405-C444</f>
        <v>0</v>
      </c>
      <c r="D483" s="51">
        <f t="shared" si="110"/>
        <v>0</v>
      </c>
      <c r="E483" s="51">
        <f t="shared" si="110"/>
        <v>0</v>
      </c>
      <c r="F483" s="51">
        <f t="shared" si="110"/>
        <v>0</v>
      </c>
      <c r="G483" s="51">
        <f t="shared" si="110"/>
        <v>-0.2179685332699215</v>
      </c>
      <c r="H483" s="51">
        <f t="shared" si="110"/>
        <v>0.2925349416735905</v>
      </c>
      <c r="I483" s="51">
        <f t="shared" si="110"/>
        <v>0.2631396717678829</v>
      </c>
      <c r="J483" s="51">
        <f t="shared" si="110"/>
        <v>0.25498620280135675</v>
      </c>
      <c r="K483" s="51">
        <f t="shared" si="110"/>
        <v>0.12266839845582211</v>
      </c>
      <c r="L483" s="51">
        <f t="shared" si="110"/>
        <v>0.21520031562712916</v>
      </c>
      <c r="M483" s="51">
        <f t="shared" si="110"/>
        <v>0.39658437243202727</v>
      </c>
      <c r="N483" s="51">
        <f t="shared" si="110"/>
        <v>0.6345177664974635</v>
      </c>
      <c r="O483" s="51">
        <f t="shared" si="110"/>
        <v>0.6402546869472943</v>
      </c>
      <c r="P483" s="51">
        <f t="shared" si="110"/>
        <v>0.490958752549874</v>
      </c>
      <c r="Q483" s="51">
        <f t="shared" si="110"/>
        <v>0.2891482320153287</v>
      </c>
      <c r="R483" s="51">
        <f t="shared" si="110"/>
        <v>0.43632493792124905</v>
      </c>
      <c r="S483" s="51">
        <f t="shared" si="110"/>
        <v>1.6943899163136695</v>
      </c>
      <c r="T483" s="51">
        <f t="shared" si="110"/>
        <v>1.9609818340552714</v>
      </c>
      <c r="V483" s="51"/>
    </row>
    <row r="484" spans="1:22" ht="12.75">
      <c r="A484" s="36" t="s">
        <v>91</v>
      </c>
      <c r="B484" s="36"/>
      <c r="C484" s="51">
        <f aca="true" t="shared" si="111" ref="C484:T484">C406-C445</f>
        <v>9.262079468364947</v>
      </c>
      <c r="D484" s="51">
        <f t="shared" si="111"/>
        <v>9.732520375022979</v>
      </c>
      <c r="E484" s="51">
        <f t="shared" si="111"/>
        <v>9.076474057495425</v>
      </c>
      <c r="F484" s="51">
        <f t="shared" si="111"/>
        <v>9.852467850225011</v>
      </c>
      <c r="G484" s="51">
        <f t="shared" si="111"/>
        <v>10.027291744593605</v>
      </c>
      <c r="H484" s="51">
        <f t="shared" si="111"/>
        <v>10.725965585284744</v>
      </c>
      <c r="I484" s="51">
        <f t="shared" si="111"/>
        <v>10.551394575055111</v>
      </c>
      <c r="J484" s="51">
        <f t="shared" si="111"/>
        <v>10.886514206875008</v>
      </c>
      <c r="K484" s="51">
        <f t="shared" si="111"/>
        <v>10.127585686244903</v>
      </c>
      <c r="L484" s="51">
        <f t="shared" si="111"/>
        <v>11.681169854885361</v>
      </c>
      <c r="M484" s="51">
        <f t="shared" si="111"/>
        <v>12.005765307992036</v>
      </c>
      <c r="N484" s="51">
        <f t="shared" si="111"/>
        <v>11.420583113175134</v>
      </c>
      <c r="O484" s="51">
        <f t="shared" si="111"/>
        <v>12.276559476642404</v>
      </c>
      <c r="P484" s="51">
        <f t="shared" si="111"/>
        <v>11.840775914326128</v>
      </c>
      <c r="Q484" s="51">
        <f t="shared" si="111"/>
        <v>13.11103024689316</v>
      </c>
      <c r="R484" s="51">
        <f t="shared" si="111"/>
        <v>12.483298121395535</v>
      </c>
      <c r="S484" s="51">
        <f t="shared" si="111"/>
        <v>12.749586468171389</v>
      </c>
      <c r="T484" s="51">
        <f t="shared" si="111"/>
        <v>12.213504466665245</v>
      </c>
      <c r="V484" s="51"/>
    </row>
    <row r="485" spans="1:22" ht="12.75">
      <c r="A485" s="36" t="s">
        <v>92</v>
      </c>
      <c r="B485" s="36"/>
      <c r="C485" s="51">
        <f aca="true" t="shared" si="112" ref="C485:T485">C407-C446</f>
        <v>51.417508904642816</v>
      </c>
      <c r="D485" s="51">
        <f t="shared" si="112"/>
        <v>44.59056445393807</v>
      </c>
      <c r="E485" s="51">
        <f t="shared" si="112"/>
        <v>52.88956189844009</v>
      </c>
      <c r="F485" s="51">
        <f t="shared" si="112"/>
        <v>3.6751227214994344</v>
      </c>
      <c r="G485" s="51">
        <f t="shared" si="112"/>
        <v>3.89760275877412</v>
      </c>
      <c r="H485" s="51">
        <f t="shared" si="112"/>
        <v>5.06823542243248</v>
      </c>
      <c r="I485" s="51">
        <f t="shared" si="112"/>
        <v>3.7268688850734435</v>
      </c>
      <c r="J485" s="51">
        <f t="shared" si="112"/>
        <v>5.105852202243824</v>
      </c>
      <c r="K485" s="51">
        <f t="shared" si="112"/>
        <v>5.088834379108</v>
      </c>
      <c r="L485" s="51">
        <f t="shared" si="112"/>
        <v>4.713020396002058</v>
      </c>
      <c r="M485" s="51">
        <f t="shared" si="112"/>
        <v>5.885014940471038</v>
      </c>
      <c r="N485" s="51">
        <f t="shared" si="112"/>
        <v>5.239523868150101</v>
      </c>
      <c r="O485" s="51">
        <f t="shared" si="112"/>
        <v>5.319911367686025</v>
      </c>
      <c r="P485" s="51">
        <f t="shared" si="112"/>
        <v>5.991299362627728</v>
      </c>
      <c r="Q485" s="51">
        <f t="shared" si="112"/>
        <v>8.222666301303946</v>
      </c>
      <c r="R485" s="51">
        <f t="shared" si="112"/>
        <v>8.426077342213809</v>
      </c>
      <c r="S485" s="51">
        <f t="shared" si="112"/>
        <v>9.118180783318486</v>
      </c>
      <c r="T485" s="51">
        <f t="shared" si="112"/>
        <v>10.52042752971731</v>
      </c>
      <c r="V485" s="51"/>
    </row>
    <row r="486" spans="1:22" ht="12.75">
      <c r="A486" s="36" t="s">
        <v>93</v>
      </c>
      <c r="B486" s="36"/>
      <c r="C486" s="51">
        <f aca="true" t="shared" si="113" ref="C486:T486">C408-C447</f>
        <v>0.1677213468477452</v>
      </c>
      <c r="D486" s="51">
        <f t="shared" si="113"/>
        <v>0.21872162809069584</v>
      </c>
      <c r="E486" s="51">
        <f t="shared" si="113"/>
        <v>0.32384028185554903</v>
      </c>
      <c r="F486" s="51">
        <f t="shared" si="113"/>
        <v>0.41757886539620026</v>
      </c>
      <c r="G486" s="51">
        <f t="shared" si="113"/>
        <v>0.611468019901195</v>
      </c>
      <c r="H486" s="51">
        <f t="shared" si="113"/>
        <v>0.6367826918411326</v>
      </c>
      <c r="I486" s="51">
        <f t="shared" si="113"/>
        <v>0.6737900346096797</v>
      </c>
      <c r="J486" s="51">
        <f t="shared" si="113"/>
        <v>0.839061533020953</v>
      </c>
      <c r="K486" s="51">
        <f t="shared" si="113"/>
        <v>1.0999164181017564</v>
      </c>
      <c r="L486" s="51">
        <f t="shared" si="113"/>
        <v>1.3230251327729687</v>
      </c>
      <c r="M486" s="51">
        <f t="shared" si="113"/>
        <v>1.408587501885018</v>
      </c>
      <c r="N486" s="51">
        <f t="shared" si="113"/>
        <v>1.5595109163233702</v>
      </c>
      <c r="O486" s="51">
        <f t="shared" si="113"/>
        <v>1.7055004157599563</v>
      </c>
      <c r="P486" s="51">
        <f t="shared" si="113"/>
        <v>2.0286387239707566</v>
      </c>
      <c r="Q486" s="51">
        <f t="shared" si="113"/>
        <v>2.5162137448705266</v>
      </c>
      <c r="R486" s="51">
        <f t="shared" si="113"/>
        <v>3.1971004300668087</v>
      </c>
      <c r="S486" s="51">
        <f t="shared" si="113"/>
        <v>3.5246724605361504</v>
      </c>
      <c r="T486" s="51">
        <f t="shared" si="113"/>
        <v>3.9413690520682287</v>
      </c>
      <c r="V486" s="51"/>
    </row>
    <row r="487" spans="1:22" ht="12.75">
      <c r="A487" s="36" t="s">
        <v>94</v>
      </c>
      <c r="B487" s="36"/>
      <c r="C487" s="51">
        <f aca="true" t="shared" si="114" ref="C487:T487">C409-C448</f>
        <v>0.15841723579525535</v>
      </c>
      <c r="D487" s="51">
        <f t="shared" si="114"/>
        <v>0.203309145605715</v>
      </c>
      <c r="E487" s="51">
        <f t="shared" si="114"/>
        <v>0.1919157356025991</v>
      </c>
      <c r="F487" s="51">
        <f t="shared" si="114"/>
        <v>0.20427061771434296</v>
      </c>
      <c r="G487" s="51">
        <f t="shared" si="114"/>
        <v>0.1735620066339223</v>
      </c>
      <c r="H487" s="51">
        <f t="shared" si="114"/>
        <v>0.36937031712078294</v>
      </c>
      <c r="I487" s="51">
        <f t="shared" si="114"/>
        <v>0.284843178005886</v>
      </c>
      <c r="J487" s="51">
        <f t="shared" si="114"/>
        <v>0.3658178303022268</v>
      </c>
      <c r="K487" s="51">
        <f t="shared" si="114"/>
        <v>0.324498780937013</v>
      </c>
      <c r="L487" s="51">
        <f t="shared" si="114"/>
        <v>0.4869814744482426</v>
      </c>
      <c r="M487" s="51">
        <f t="shared" si="114"/>
        <v>0.484112382674855</v>
      </c>
      <c r="N487" s="51">
        <f t="shared" si="114"/>
        <v>0.5485887239794742</v>
      </c>
      <c r="O487" s="51">
        <f t="shared" si="114"/>
        <v>0.5974968503164781</v>
      </c>
      <c r="P487" s="51">
        <f t="shared" si="114"/>
        <v>0.49521434492139704</v>
      </c>
      <c r="Q487" s="51">
        <f t="shared" si="114"/>
        <v>0.5146083443876357</v>
      </c>
      <c r="R487" s="51">
        <f t="shared" si="114"/>
        <v>0.42849857581750683</v>
      </c>
      <c r="S487" s="51">
        <f t="shared" si="114"/>
        <v>0.44721336257494215</v>
      </c>
      <c r="T487" s="51">
        <f t="shared" si="114"/>
        <v>0.5652631578947371</v>
      </c>
      <c r="V487" s="51"/>
    </row>
    <row r="488" spans="1:22" ht="12.75">
      <c r="A488" s="36" t="s">
        <v>95</v>
      </c>
      <c r="B488" s="36"/>
      <c r="C488" s="51">
        <f aca="true" t="shared" si="115" ref="C488:T488">C410-C449</f>
        <v>99.86696230598669</v>
      </c>
      <c r="D488" s="51">
        <f t="shared" si="115"/>
        <v>99.84423676012462</v>
      </c>
      <c r="E488" s="51">
        <f t="shared" si="115"/>
        <v>99.86801583809942</v>
      </c>
      <c r="F488" s="51">
        <f t="shared" si="115"/>
        <v>99.8942246668077</v>
      </c>
      <c r="G488" s="51">
        <f t="shared" si="115"/>
        <v>99.89539748953975</v>
      </c>
      <c r="H488" s="51">
        <f t="shared" si="115"/>
        <v>99.81931339088537</v>
      </c>
      <c r="I488" s="51">
        <f t="shared" si="115"/>
        <v>99.90240093695101</v>
      </c>
      <c r="J488" s="51">
        <f t="shared" si="115"/>
        <v>99.92839240959542</v>
      </c>
      <c r="K488" s="51">
        <f t="shared" si="115"/>
        <v>99.92039484158573</v>
      </c>
      <c r="L488" s="51">
        <f t="shared" si="115"/>
        <v>19.07345575959934</v>
      </c>
      <c r="M488" s="51">
        <f t="shared" si="115"/>
        <v>20.432066631962527</v>
      </c>
      <c r="N488" s="51">
        <f t="shared" si="115"/>
        <v>21.088011950703347</v>
      </c>
      <c r="O488" s="51">
        <f t="shared" si="115"/>
        <v>20.04515209125475</v>
      </c>
      <c r="P488" s="51">
        <f t="shared" si="115"/>
        <v>19.541176470588226</v>
      </c>
      <c r="Q488" s="51">
        <f t="shared" si="115"/>
        <v>20.65406471065755</v>
      </c>
      <c r="R488" s="51">
        <f t="shared" si="115"/>
        <v>22.300253281142076</v>
      </c>
      <c r="S488" s="51">
        <f t="shared" si="115"/>
        <v>29.61732124874119</v>
      </c>
      <c r="T488" s="51">
        <f t="shared" si="115"/>
        <v>29.61732124874119</v>
      </c>
      <c r="V488" s="51"/>
    </row>
    <row r="489" spans="1:22" ht="12.75">
      <c r="A489" s="36" t="s">
        <v>96</v>
      </c>
      <c r="B489" s="36"/>
      <c r="C489" s="51">
        <f aca="true" t="shared" si="116" ref="C489:T489">C411-C450</f>
        <v>114.57509368422046</v>
      </c>
      <c r="D489" s="51">
        <f t="shared" si="116"/>
        <v>102.16752591607073</v>
      </c>
      <c r="E489" s="51">
        <f t="shared" si="116"/>
        <v>107.62024711333382</v>
      </c>
      <c r="F489" s="51">
        <f t="shared" si="116"/>
        <v>106.50586747867585</v>
      </c>
      <c r="G489" s="51">
        <f t="shared" si="116"/>
        <v>4.236786020640068</v>
      </c>
      <c r="H489" s="51">
        <f t="shared" si="116"/>
        <v>3.9125016115862223</v>
      </c>
      <c r="I489" s="51">
        <f t="shared" si="116"/>
        <v>3.015269861374989</v>
      </c>
      <c r="J489" s="51">
        <f t="shared" si="116"/>
        <v>3.7904636541559142</v>
      </c>
      <c r="K489" s="51">
        <f t="shared" si="116"/>
        <v>4.301939976786599</v>
      </c>
      <c r="L489" s="51">
        <f t="shared" si="116"/>
        <v>13.184275224953026</v>
      </c>
      <c r="M489" s="51">
        <f t="shared" si="116"/>
        <v>3.836319198535165</v>
      </c>
      <c r="N489" s="51">
        <f t="shared" si="116"/>
        <v>3.3165684953890064</v>
      </c>
      <c r="O489" s="51">
        <f t="shared" si="116"/>
        <v>4.28037753938213</v>
      </c>
      <c r="P489" s="51">
        <f t="shared" si="116"/>
        <v>3.47764987551939</v>
      </c>
      <c r="Q489" s="51">
        <f t="shared" si="116"/>
        <v>4.405913846456116</v>
      </c>
      <c r="R489" s="51">
        <f t="shared" si="116"/>
        <v>5.265329767563671</v>
      </c>
      <c r="S489" s="51">
        <f t="shared" si="116"/>
        <v>4.1940964111276315</v>
      </c>
      <c r="T489" s="51">
        <f t="shared" si="116"/>
        <v>5.068426504284503</v>
      </c>
      <c r="V489" s="51"/>
    </row>
    <row r="490" spans="1:22" ht="12.75">
      <c r="A490" s="54" t="s">
        <v>267</v>
      </c>
      <c r="B490" s="54"/>
      <c r="C490" s="51">
        <f aca="true" t="shared" si="117" ref="C490:T490">C412-C451</f>
        <v>1.4001146725359277</v>
      </c>
      <c r="D490" s="51">
        <f t="shared" si="117"/>
        <v>1.344280043305666</v>
      </c>
      <c r="E490" s="51">
        <f t="shared" si="117"/>
        <v>1.4879555057965206</v>
      </c>
      <c r="F490" s="51">
        <f t="shared" si="117"/>
        <v>1.5947501558089243</v>
      </c>
      <c r="G490" s="51">
        <f t="shared" si="117"/>
        <v>1.7570917102726469</v>
      </c>
      <c r="H490" s="51">
        <f t="shared" si="117"/>
        <v>1.7753707655613908</v>
      </c>
      <c r="I490" s="51">
        <f t="shared" si="117"/>
        <v>1.8901619633637452</v>
      </c>
      <c r="J490" s="51">
        <f t="shared" si="117"/>
        <v>2.080153349188876</v>
      </c>
      <c r="K490" s="51">
        <f t="shared" si="117"/>
        <v>2.1088683739286154</v>
      </c>
      <c r="L490" s="51">
        <f t="shared" si="117"/>
        <v>2.2366097704531995</v>
      </c>
      <c r="M490" s="51">
        <f t="shared" si="117"/>
        <v>2.466419638721625</v>
      </c>
      <c r="N490" s="51">
        <f t="shared" si="117"/>
        <v>2.537874509930461</v>
      </c>
      <c r="O490" s="51">
        <f t="shared" si="117"/>
        <v>2.6181852992325716</v>
      </c>
      <c r="P490" s="51">
        <f t="shared" si="117"/>
        <v>2.62679329157406</v>
      </c>
      <c r="Q490" s="51">
        <f t="shared" si="117"/>
        <v>2.72756691784938</v>
      </c>
      <c r="R490" s="51">
        <f t="shared" si="117"/>
        <v>2.800097025560177</v>
      </c>
      <c r="S490" s="51">
        <f t="shared" si="117"/>
        <v>3.1225183919929265</v>
      </c>
      <c r="T490" s="51">
        <f t="shared" si="117"/>
        <v>3.2206168042739165</v>
      </c>
      <c r="V490" s="51"/>
    </row>
    <row r="491" ht="12.75"/>
    <row r="492" ht="12.75"/>
    <row r="493" ht="12.75"/>
    <row r="494" spans="1:12" ht="12.75">
      <c r="A494" s="52" t="s">
        <v>268</v>
      </c>
      <c r="B494" s="51" t="s">
        <v>102</v>
      </c>
      <c r="C494" s="51" t="s">
        <v>102</v>
      </c>
      <c r="D494" s="51" t="s">
        <v>102</v>
      </c>
      <c r="E494" s="51"/>
      <c r="F494" s="51"/>
      <c r="I494" s="52" t="s">
        <v>103</v>
      </c>
      <c r="J494" s="51"/>
      <c r="K494" s="51"/>
      <c r="L494" s="51"/>
    </row>
    <row r="495" spans="1:14" ht="51">
      <c r="A495" s="36" t="s">
        <v>269</v>
      </c>
      <c r="B495" s="55" t="s">
        <v>27</v>
      </c>
      <c r="C495" s="55" t="s">
        <v>60</v>
      </c>
      <c r="D495" s="55" t="s">
        <v>61</v>
      </c>
      <c r="E495" s="36" t="s">
        <v>63</v>
      </c>
      <c r="F495" s="2"/>
      <c r="G495" s="2"/>
      <c r="H495" s="2"/>
      <c r="I495" s="36"/>
      <c r="J495" s="55" t="s">
        <v>27</v>
      </c>
      <c r="K495" s="55" t="s">
        <v>60</v>
      </c>
      <c r="L495" s="55" t="s">
        <v>61</v>
      </c>
      <c r="M495" s="36"/>
      <c r="N495" s="36" t="s">
        <v>269</v>
      </c>
    </row>
    <row r="496" spans="1:18" ht="12.75">
      <c r="A496" s="37">
        <f>C496+D496</f>
        <v>19.774251965973672</v>
      </c>
      <c r="B496" s="56" t="e">
        <f>NA()</f>
        <v>#N/A</v>
      </c>
      <c r="C496" s="37">
        <f>T418</f>
        <v>12.603132119857536</v>
      </c>
      <c r="D496" s="37">
        <f>T457</f>
        <v>7.171119846116136</v>
      </c>
      <c r="E496" s="37">
        <f>C496+D496-T379</f>
        <v>0</v>
      </c>
      <c r="F496" s="36" t="s">
        <v>25</v>
      </c>
      <c r="G496" s="2"/>
      <c r="H496" s="2"/>
      <c r="I496" s="36" t="s">
        <v>25</v>
      </c>
      <c r="J496" s="56" t="e">
        <f aca="true" t="shared" si="118" ref="J496:L497">B496</f>
        <v>#N/A</v>
      </c>
      <c r="K496" s="37">
        <f t="shared" si="118"/>
        <v>12.603132119857536</v>
      </c>
      <c r="L496" s="37">
        <f t="shared" si="118"/>
        <v>7.171119846116136</v>
      </c>
      <c r="M496" s="37"/>
      <c r="N496" s="37">
        <f>A496</f>
        <v>19.774251965973672</v>
      </c>
      <c r="Q496" s="43" t="s">
        <v>305</v>
      </c>
      <c r="R496" s="43">
        <f>K497/(K497+L497)</f>
        <v>0.5101890152711553</v>
      </c>
    </row>
    <row r="497" spans="1:14" ht="12.75">
      <c r="A497" s="37">
        <f>C497+D497</f>
        <v>15.585334485109497</v>
      </c>
      <c r="B497" s="56">
        <v>21</v>
      </c>
      <c r="C497" s="37">
        <f>T419</f>
        <v>7.9514664536295925</v>
      </c>
      <c r="D497" s="37">
        <f>T458</f>
        <v>7.633868031479905</v>
      </c>
      <c r="E497" s="37">
        <f>C497+D497-T380</f>
        <v>0</v>
      </c>
      <c r="F497" s="36" t="s">
        <v>62</v>
      </c>
      <c r="G497" s="2"/>
      <c r="H497" s="2"/>
      <c r="I497" s="36" t="s">
        <v>62</v>
      </c>
      <c r="J497" s="37">
        <f t="shared" si="118"/>
        <v>21</v>
      </c>
      <c r="K497" s="37">
        <f t="shared" si="118"/>
        <v>7.9514664536295925</v>
      </c>
      <c r="L497" s="37">
        <f t="shared" si="118"/>
        <v>7.633868031479905</v>
      </c>
      <c r="M497" s="37"/>
      <c r="N497" s="37">
        <f>A497</f>
        <v>15.585334485109497</v>
      </c>
    </row>
    <row r="498" spans="1:14" ht="12.75">
      <c r="A498" s="36"/>
      <c r="B498" s="56"/>
      <c r="C498" s="37"/>
      <c r="D498" s="37"/>
      <c r="E498" s="37"/>
      <c r="F498" s="2"/>
      <c r="G498" s="2"/>
      <c r="H498" s="2"/>
      <c r="I498" s="36"/>
      <c r="J498" s="37"/>
      <c r="K498" s="37"/>
      <c r="L498" s="37"/>
      <c r="M498" s="37"/>
      <c r="N498" s="37"/>
    </row>
    <row r="499" spans="1:21" ht="12.75">
      <c r="A499" s="37">
        <f aca="true" t="shared" si="119" ref="A499:A529">C499+D499</f>
        <v>4.176821933283821</v>
      </c>
      <c r="B499" s="56">
        <v>6</v>
      </c>
      <c r="C499" s="37">
        <f>T421</f>
        <v>0.1715499116099541</v>
      </c>
      <c r="D499" s="37">
        <f>T460</f>
        <v>4.005272021673867</v>
      </c>
      <c r="E499" s="37">
        <f>C499+D499-T382</f>
        <v>0</v>
      </c>
      <c r="F499" s="36" t="s">
        <v>28</v>
      </c>
      <c r="G499" s="2"/>
      <c r="H499" s="2"/>
      <c r="I499" s="36" t="str">
        <f>VLOOKUP($N499,$A$499:$F$529,6,0)</f>
        <v>Norway</v>
      </c>
      <c r="J499" s="37" t="e">
        <f>VLOOKUP($N499,$A$499:$F$529,2,0)</f>
        <v>#N/A</v>
      </c>
      <c r="K499" s="37">
        <f>VLOOKUP($N499,$A$499:$F$529,3,0)</f>
        <v>101.07583414419787</v>
      </c>
      <c r="L499" s="37">
        <f>VLOOKUP($N499,$A$499:$F$529,4,0)</f>
        <v>5.068426504284503</v>
      </c>
      <c r="M499" s="37"/>
      <c r="N499" s="37">
        <f>LARGE($A$499:$A$529,ROW()-498)</f>
        <v>106.14426064848237</v>
      </c>
      <c r="Q499" s="57"/>
      <c r="R499" s="57"/>
      <c r="S499" s="57"/>
      <c r="T499" s="57"/>
      <c r="U499" s="57"/>
    </row>
    <row r="500" spans="1:21" ht="12.75">
      <c r="A500" s="37">
        <f t="shared" si="119"/>
        <v>7.524084282108083</v>
      </c>
      <c r="B500" s="56">
        <v>11</v>
      </c>
      <c r="C500" s="37">
        <f>T422</f>
        <v>6.09705836896605</v>
      </c>
      <c r="D500" s="37">
        <f aca="true" t="shared" si="120" ref="D500:D529">T461</f>
        <v>1.4270259131420326</v>
      </c>
      <c r="E500" s="37">
        <f aca="true" t="shared" si="121" ref="E500:E529">C500+D500-T383</f>
        <v>0</v>
      </c>
      <c r="F500" s="36" t="s">
        <v>51</v>
      </c>
      <c r="G500" s="2"/>
      <c r="H500" s="2"/>
      <c r="I500" s="36" t="str">
        <f aca="true" t="shared" si="122" ref="I500:I529">VLOOKUP($N500,$A$499:$F$529,6,0)</f>
        <v>Iceland</v>
      </c>
      <c r="J500" s="37" t="e">
        <f aca="true" t="shared" si="123" ref="J500:J529">VLOOKUP($N500,$A$499:$F$529,2,0)</f>
        <v>#N/A</v>
      </c>
      <c r="K500" s="37">
        <f aca="true" t="shared" si="124" ref="K500:K529">VLOOKUP($N500,$A$499:$F$529,3,0)</f>
        <v>70.34239677744209</v>
      </c>
      <c r="L500" s="37">
        <f aca="true" t="shared" si="125" ref="L500:L529">VLOOKUP($N500,$A$499:$F$529,4,0)</f>
        <v>29.61732124874119</v>
      </c>
      <c r="M500" s="37"/>
      <c r="N500" s="37">
        <f aca="true" t="shared" si="126" ref="N500:N529">LARGE($A$499:$A$529,ROW()-498)</f>
        <v>99.95971802618328</v>
      </c>
      <c r="Q500" s="57"/>
      <c r="R500" s="57"/>
      <c r="S500" s="57"/>
      <c r="T500" s="57"/>
      <c r="U500" s="57"/>
    </row>
    <row r="501" spans="1:21" ht="12.75">
      <c r="A501" s="37">
        <f t="shared" si="119"/>
        <v>4.742869040183219</v>
      </c>
      <c r="B501" s="56">
        <v>8</v>
      </c>
      <c r="C501" s="37">
        <f aca="true" t="shared" si="127" ref="C501:C529">T423</f>
        <v>1.4962870428204595</v>
      </c>
      <c r="D501" s="37">
        <f>T462</f>
        <v>3.2465819973627594</v>
      </c>
      <c r="E501" s="37">
        <f t="shared" si="121"/>
        <v>0</v>
      </c>
      <c r="F501" s="36" t="s">
        <v>29</v>
      </c>
      <c r="G501" s="2"/>
      <c r="H501" s="2"/>
      <c r="I501" s="36" t="str">
        <f t="shared" si="122"/>
        <v>Austria</v>
      </c>
      <c r="J501" s="37">
        <f t="shared" si="123"/>
        <v>78.1</v>
      </c>
      <c r="K501" s="37">
        <f t="shared" si="124"/>
        <v>44.89571585604363</v>
      </c>
      <c r="L501" s="37">
        <f t="shared" si="125"/>
        <v>14.869591286099727</v>
      </c>
      <c r="M501" s="37"/>
      <c r="N501" s="37">
        <f>LARGE($A$499:$A$529,ROW()-498)</f>
        <v>59.76530714214336</v>
      </c>
      <c r="Q501" s="57"/>
      <c r="R501" s="57"/>
      <c r="S501" s="57"/>
      <c r="T501" s="57"/>
      <c r="U501" s="57"/>
    </row>
    <row r="502" spans="1:21" ht="12.75">
      <c r="A502" s="37">
        <f t="shared" si="119"/>
        <v>28.95246571039682</v>
      </c>
      <c r="B502" s="56">
        <v>29</v>
      </c>
      <c r="C502" s="37">
        <f t="shared" si="127"/>
        <v>0</v>
      </c>
      <c r="D502" s="37">
        <f t="shared" si="120"/>
        <v>28.95246571039682</v>
      </c>
      <c r="E502" s="37">
        <f t="shared" si="121"/>
        <v>0</v>
      </c>
      <c r="F502" s="36" t="s">
        <v>30</v>
      </c>
      <c r="G502" s="2"/>
      <c r="H502" s="2"/>
      <c r="I502" s="36" t="str">
        <f t="shared" si="122"/>
        <v>Switzerland</v>
      </c>
      <c r="J502" s="37" t="e">
        <f t="shared" si="123"/>
        <v>#N/A</v>
      </c>
      <c r="K502" s="37">
        <f t="shared" si="124"/>
        <v>53.499878581835844</v>
      </c>
      <c r="L502" s="37">
        <f t="shared" si="125"/>
        <v>3.2206168042739165</v>
      </c>
      <c r="M502" s="37"/>
      <c r="N502" s="37">
        <f t="shared" si="126"/>
        <v>56.72049538610976</v>
      </c>
      <c r="Q502" s="57"/>
      <c r="R502" s="57"/>
      <c r="S502" s="57"/>
      <c r="T502" s="57"/>
      <c r="U502" s="57"/>
    </row>
    <row r="503" spans="1:21" ht="12.75">
      <c r="A503" s="37">
        <f t="shared" si="119"/>
        <v>15.110886219555036</v>
      </c>
      <c r="B503" s="56">
        <v>12.5</v>
      </c>
      <c r="C503" s="37">
        <f t="shared" si="127"/>
        <v>2.0175780683462627</v>
      </c>
      <c r="D503" s="37">
        <f t="shared" si="120"/>
        <v>13.093308151208774</v>
      </c>
      <c r="E503" s="37">
        <f t="shared" si="121"/>
        <v>0</v>
      </c>
      <c r="F503" s="36" t="s">
        <v>56</v>
      </c>
      <c r="G503" s="2"/>
      <c r="H503" s="2"/>
      <c r="I503" s="36" t="str">
        <f t="shared" si="122"/>
        <v>Sweden</v>
      </c>
      <c r="J503" s="37">
        <f t="shared" si="123"/>
        <v>60</v>
      </c>
      <c r="K503" s="37">
        <f t="shared" si="124"/>
        <v>41.53431225651783</v>
      </c>
      <c r="L503" s="37">
        <f t="shared" si="125"/>
        <v>10.52042752971731</v>
      </c>
      <c r="M503" s="37"/>
      <c r="N503" s="37">
        <f t="shared" si="126"/>
        <v>52.05473978623514</v>
      </c>
      <c r="Q503" s="57"/>
      <c r="R503" s="57"/>
      <c r="S503" s="57"/>
      <c r="T503" s="57"/>
      <c r="U503" s="57"/>
    </row>
    <row r="504" spans="1:21" ht="12.75">
      <c r="A504" s="37">
        <f t="shared" si="119"/>
        <v>1.5148413510747185</v>
      </c>
      <c r="B504" s="56">
        <v>5.1</v>
      </c>
      <c r="C504" s="37">
        <f t="shared" si="127"/>
        <v>0</v>
      </c>
      <c r="D504" s="37">
        <f t="shared" si="120"/>
        <v>1.5148413510747185</v>
      </c>
      <c r="E504" s="37">
        <f t="shared" si="121"/>
        <v>0</v>
      </c>
      <c r="F504" s="36" t="s">
        <v>31</v>
      </c>
      <c r="G504" s="2"/>
      <c r="H504" s="2"/>
      <c r="I504" s="36" t="str">
        <f t="shared" si="122"/>
        <v>Latvia</v>
      </c>
      <c r="J504" s="37">
        <f t="shared" si="123"/>
        <v>49.3</v>
      </c>
      <c r="K504" s="37">
        <f t="shared" si="124"/>
        <v>34.29417063440999</v>
      </c>
      <c r="L504" s="37">
        <f t="shared" si="125"/>
        <v>2.1104105005790714</v>
      </c>
      <c r="M504" s="37"/>
      <c r="N504" s="37">
        <f t="shared" si="126"/>
        <v>36.40458113498906</v>
      </c>
      <c r="Q504" s="57"/>
      <c r="R504" s="57"/>
      <c r="S504" s="57"/>
      <c r="T504" s="57"/>
      <c r="U504" s="57"/>
    </row>
    <row r="505" spans="1:21" ht="12.75">
      <c r="A505" s="37">
        <f t="shared" si="119"/>
        <v>9.328055217214779</v>
      </c>
      <c r="B505" s="56">
        <v>13.2</v>
      </c>
      <c r="C505" s="37">
        <f t="shared" si="127"/>
        <v>1.935309243470023</v>
      </c>
      <c r="D505" s="37">
        <f t="shared" si="120"/>
        <v>7.392745973744756</v>
      </c>
      <c r="E505" s="37">
        <f t="shared" si="121"/>
        <v>0</v>
      </c>
      <c r="F505" s="36" t="s">
        <v>35</v>
      </c>
      <c r="G505" s="2"/>
      <c r="H505" s="2"/>
      <c r="I505" s="36" t="str">
        <f t="shared" si="122"/>
        <v>Portugal</v>
      </c>
      <c r="J505" s="37">
        <f t="shared" si="123"/>
        <v>39</v>
      </c>
      <c r="K505" s="37">
        <f t="shared" si="124"/>
        <v>17.016495862333535</v>
      </c>
      <c r="L505" s="37">
        <f t="shared" si="125"/>
        <v>13.127272062987522</v>
      </c>
      <c r="M505" s="37"/>
      <c r="N505" s="37">
        <f t="shared" si="126"/>
        <v>30.143767925321058</v>
      </c>
      <c r="Q505" s="57"/>
      <c r="R505" s="57"/>
      <c r="S505" s="57"/>
      <c r="T505" s="57"/>
      <c r="U505" s="57"/>
    </row>
    <row r="506" spans="1:21" ht="12.75">
      <c r="A506" s="37">
        <f t="shared" si="119"/>
        <v>6.770618404763308</v>
      </c>
      <c r="B506" s="56">
        <v>20.1</v>
      </c>
      <c r="C506" s="37">
        <f t="shared" si="127"/>
        <v>3.385309202381654</v>
      </c>
      <c r="D506" s="37">
        <f t="shared" si="120"/>
        <v>3.385309202381654</v>
      </c>
      <c r="E506" s="37">
        <f t="shared" si="121"/>
        <v>0</v>
      </c>
      <c r="F506" s="36" t="s">
        <v>32</v>
      </c>
      <c r="G506" s="2"/>
      <c r="H506" s="2"/>
      <c r="I506" s="36" t="str">
        <f t="shared" si="122"/>
        <v>Denmark</v>
      </c>
      <c r="J506" s="37">
        <f t="shared" si="123"/>
        <v>29</v>
      </c>
      <c r="K506" s="37">
        <f t="shared" si="124"/>
        <v>0</v>
      </c>
      <c r="L506" s="37">
        <f t="shared" si="125"/>
        <v>28.95246571039682</v>
      </c>
      <c r="M506" s="37"/>
      <c r="N506" s="37">
        <f t="shared" si="126"/>
        <v>28.95246571039682</v>
      </c>
      <c r="Q506" s="57"/>
      <c r="R506" s="57"/>
      <c r="S506" s="57"/>
      <c r="T506" s="57"/>
      <c r="U506" s="57"/>
    </row>
    <row r="507" spans="1:21" ht="12.75">
      <c r="A507" s="37">
        <f t="shared" si="119"/>
        <v>19.9662568645771</v>
      </c>
      <c r="B507" s="56">
        <v>29.4</v>
      </c>
      <c r="C507" s="37">
        <f t="shared" si="127"/>
        <v>7.916193344132929</v>
      </c>
      <c r="D507" s="37">
        <f t="shared" si="120"/>
        <v>12.050063520444173</v>
      </c>
      <c r="E507" s="37">
        <f t="shared" si="121"/>
        <v>0</v>
      </c>
      <c r="F507" s="36" t="s">
        <v>33</v>
      </c>
      <c r="G507" s="2"/>
      <c r="H507" s="2"/>
      <c r="I507" s="36" t="str">
        <f t="shared" si="122"/>
        <v>Romania</v>
      </c>
      <c r="J507" s="37">
        <f t="shared" si="123"/>
        <v>33</v>
      </c>
      <c r="K507" s="37">
        <f t="shared" si="124"/>
        <v>25.782521860262154</v>
      </c>
      <c r="L507" s="37">
        <f t="shared" si="125"/>
        <v>1.07916687645805</v>
      </c>
      <c r="M507" s="37"/>
      <c r="N507" s="37">
        <f t="shared" si="126"/>
        <v>26.861688736720204</v>
      </c>
      <c r="Q507" s="57"/>
      <c r="R507" s="57"/>
      <c r="S507" s="57"/>
      <c r="T507" s="57"/>
      <c r="U507" s="57"/>
    </row>
    <row r="508" spans="1:21" ht="12.75">
      <c r="A508" s="37">
        <f t="shared" si="119"/>
        <v>13.310969381788128</v>
      </c>
      <c r="B508" s="56">
        <v>21</v>
      </c>
      <c r="C508" s="37">
        <f t="shared" si="127"/>
        <v>10.129271696671527</v>
      </c>
      <c r="D508" s="37">
        <f t="shared" si="120"/>
        <v>3.1816976851166014</v>
      </c>
      <c r="E508" s="37">
        <f t="shared" si="121"/>
        <v>0</v>
      </c>
      <c r="F508" s="36" t="s">
        <v>34</v>
      </c>
      <c r="G508" s="2"/>
      <c r="H508" s="2"/>
      <c r="I508" s="36" t="str">
        <f t="shared" si="122"/>
        <v>Finland</v>
      </c>
      <c r="J508" s="37">
        <f t="shared" si="123"/>
        <v>31.5</v>
      </c>
      <c r="K508" s="37">
        <f t="shared" si="124"/>
        <v>13.828539752254652</v>
      </c>
      <c r="L508" s="37">
        <f t="shared" si="125"/>
        <v>12.213504466665245</v>
      </c>
      <c r="M508" s="37"/>
      <c r="N508" s="37">
        <f t="shared" si="126"/>
        <v>26.042044218919898</v>
      </c>
      <c r="Q508" s="57"/>
      <c r="R508" s="57"/>
      <c r="S508" s="57"/>
      <c r="T508" s="57"/>
      <c r="U508" s="57"/>
    </row>
    <row r="509" spans="1:21" ht="12.75">
      <c r="A509" s="37">
        <f t="shared" si="119"/>
        <v>13.667990115778661</v>
      </c>
      <c r="B509" s="56">
        <v>25</v>
      </c>
      <c r="C509" s="37">
        <f t="shared" si="127"/>
        <v>7.139684038093122</v>
      </c>
      <c r="D509" s="37">
        <f t="shared" si="120"/>
        <v>6.528306077685539</v>
      </c>
      <c r="E509" s="37">
        <f t="shared" si="121"/>
        <v>0</v>
      </c>
      <c r="F509" s="36" t="s">
        <v>36</v>
      </c>
      <c r="G509" s="2"/>
      <c r="H509" s="2"/>
      <c r="I509" s="36" t="str">
        <f t="shared" si="122"/>
        <v>Slovenia</v>
      </c>
      <c r="J509" s="37">
        <f t="shared" si="123"/>
        <v>33.6</v>
      </c>
      <c r="K509" s="37">
        <f t="shared" si="124"/>
        <v>18.700890518596125</v>
      </c>
      <c r="L509" s="37">
        <f t="shared" si="125"/>
        <v>3.4114719748559423</v>
      </c>
      <c r="M509" s="37"/>
      <c r="N509" s="37">
        <f t="shared" si="126"/>
        <v>22.112362493452068</v>
      </c>
      <c r="Q509" s="57"/>
      <c r="R509" s="57"/>
      <c r="S509" s="57"/>
      <c r="T509" s="57"/>
      <c r="U509" s="57"/>
    </row>
    <row r="510" spans="1:21" ht="12.75">
      <c r="A510" s="37">
        <f t="shared" si="119"/>
        <v>0.04105933073290905</v>
      </c>
      <c r="B510" s="56">
        <v>6</v>
      </c>
      <c r="C510" s="37">
        <f t="shared" si="127"/>
        <v>0</v>
      </c>
      <c r="D510" s="37">
        <f t="shared" si="120"/>
        <v>0.04105933073290905</v>
      </c>
      <c r="E510" s="37">
        <f t="shared" si="121"/>
        <v>0</v>
      </c>
      <c r="F510" s="36" t="s">
        <v>37</v>
      </c>
      <c r="G510" s="2"/>
      <c r="H510" s="2"/>
      <c r="I510" s="36" t="str">
        <f t="shared" si="122"/>
        <v>Spain</v>
      </c>
      <c r="J510" s="37">
        <f t="shared" si="123"/>
        <v>29.4</v>
      </c>
      <c r="K510" s="37">
        <f t="shared" si="124"/>
        <v>7.916193344132929</v>
      </c>
      <c r="L510" s="37">
        <f t="shared" si="125"/>
        <v>12.050063520444173</v>
      </c>
      <c r="M510" s="37"/>
      <c r="N510" s="37">
        <f t="shared" si="126"/>
        <v>19.9662568645771</v>
      </c>
      <c r="Q510" s="57"/>
      <c r="R510" s="57"/>
      <c r="S510" s="57"/>
      <c r="T510" s="57"/>
      <c r="U510" s="57"/>
    </row>
    <row r="511" spans="1:21" ht="12.75">
      <c r="A511" s="37">
        <f t="shared" si="119"/>
        <v>36.40458113498906</v>
      </c>
      <c r="B511" s="56">
        <v>49.3</v>
      </c>
      <c r="C511" s="37">
        <f t="shared" si="127"/>
        <v>34.29417063440999</v>
      </c>
      <c r="D511" s="37">
        <f t="shared" si="120"/>
        <v>2.1104105005790714</v>
      </c>
      <c r="E511" s="37">
        <f t="shared" si="121"/>
        <v>0</v>
      </c>
      <c r="F511" s="36" t="s">
        <v>38</v>
      </c>
      <c r="G511" s="2"/>
      <c r="H511" s="2"/>
      <c r="I511" s="36" t="str">
        <f t="shared" si="122"/>
        <v>Turkey</v>
      </c>
      <c r="J511" s="37" t="e">
        <f t="shared" si="123"/>
        <v>#N/A</v>
      </c>
      <c r="K511" s="37">
        <f t="shared" si="124"/>
        <v>18.622631578947367</v>
      </c>
      <c r="L511" s="37">
        <f t="shared" si="125"/>
        <v>0.5652631578947371</v>
      </c>
      <c r="M511" s="37"/>
      <c r="N511" s="37">
        <f t="shared" si="126"/>
        <v>19.187894736842104</v>
      </c>
      <c r="Q511" s="57"/>
      <c r="R511" s="57"/>
      <c r="S511" s="57"/>
      <c r="T511" s="57"/>
      <c r="U511" s="57"/>
    </row>
    <row r="512" spans="1:21" ht="12.75">
      <c r="A512" s="37">
        <f t="shared" si="119"/>
        <v>4.598337950138504</v>
      </c>
      <c r="B512" s="56">
        <v>7</v>
      </c>
      <c r="C512" s="37">
        <f t="shared" si="127"/>
        <v>2.5722200237435695</v>
      </c>
      <c r="D512" s="37">
        <f t="shared" si="120"/>
        <v>2.0261179263949343</v>
      </c>
      <c r="E512" s="37">
        <f t="shared" si="121"/>
        <v>0</v>
      </c>
      <c r="F512" s="36" t="s">
        <v>39</v>
      </c>
      <c r="G512" s="2"/>
      <c r="H512" s="2"/>
      <c r="I512" s="36" t="str">
        <f t="shared" si="122"/>
        <v>Slovakia</v>
      </c>
      <c r="J512" s="37">
        <f t="shared" si="123"/>
        <v>31</v>
      </c>
      <c r="K512" s="37">
        <f t="shared" si="124"/>
        <v>14.680500990564454</v>
      </c>
      <c r="L512" s="37">
        <f t="shared" si="125"/>
        <v>1.9609818340552714</v>
      </c>
      <c r="M512" s="37"/>
      <c r="N512" s="37">
        <f t="shared" si="126"/>
        <v>16.641482824619725</v>
      </c>
      <c r="Q512" s="57"/>
      <c r="R512" s="57"/>
      <c r="S512" s="57"/>
      <c r="T512" s="57"/>
      <c r="U512" s="57"/>
    </row>
    <row r="513" spans="1:21" ht="12.75">
      <c r="A513" s="37">
        <f t="shared" si="119"/>
        <v>3.705564627559352</v>
      </c>
      <c r="B513" s="56">
        <v>5.7</v>
      </c>
      <c r="C513" s="37">
        <f t="shared" si="127"/>
        <v>0</v>
      </c>
      <c r="D513" s="37">
        <f t="shared" si="120"/>
        <v>3.705564627559352</v>
      </c>
      <c r="E513" s="37">
        <f t="shared" si="121"/>
        <v>0</v>
      </c>
      <c r="F513" s="36" t="s">
        <v>57</v>
      </c>
      <c r="G513" s="2"/>
      <c r="H513" s="2"/>
      <c r="I513" s="36" t="str">
        <f t="shared" si="122"/>
        <v>Germany</v>
      </c>
      <c r="J513" s="37">
        <f t="shared" si="123"/>
        <v>12.5</v>
      </c>
      <c r="K513" s="37">
        <f t="shared" si="124"/>
        <v>2.0175780683462627</v>
      </c>
      <c r="L513" s="37">
        <f t="shared" si="125"/>
        <v>13.093308151208774</v>
      </c>
      <c r="M513" s="37"/>
      <c r="N513" s="37">
        <f t="shared" si="126"/>
        <v>15.110886219555036</v>
      </c>
      <c r="Q513" s="57"/>
      <c r="R513" s="57"/>
      <c r="S513" s="57"/>
      <c r="T513" s="57"/>
      <c r="U513" s="57"/>
    </row>
    <row r="514" spans="1:21" ht="12.75">
      <c r="A514" s="37">
        <f t="shared" si="119"/>
        <v>4.603481624758221</v>
      </c>
      <c r="B514" s="56">
        <v>3.6</v>
      </c>
      <c r="C514" s="37">
        <f t="shared" si="127"/>
        <v>0.38684719535783363</v>
      </c>
      <c r="D514" s="37">
        <f t="shared" si="120"/>
        <v>4.216634429400387</v>
      </c>
      <c r="E514" s="37">
        <f t="shared" si="121"/>
        <v>0</v>
      </c>
      <c r="F514" s="36" t="s">
        <v>40</v>
      </c>
      <c r="G514" s="2"/>
      <c r="H514" s="2"/>
      <c r="I514" s="36" t="str">
        <f t="shared" si="122"/>
        <v>Italy</v>
      </c>
      <c r="J514" s="37">
        <f t="shared" si="123"/>
        <v>25</v>
      </c>
      <c r="K514" s="37">
        <f t="shared" si="124"/>
        <v>7.139684038093122</v>
      </c>
      <c r="L514" s="37">
        <f t="shared" si="125"/>
        <v>6.528306077685539</v>
      </c>
      <c r="M514" s="37"/>
      <c r="N514" s="37">
        <f t="shared" si="126"/>
        <v>13.667990115778661</v>
      </c>
      <c r="Q514" s="57"/>
      <c r="R514" s="57"/>
      <c r="S514" s="57"/>
      <c r="T514" s="57"/>
      <c r="U514" s="57"/>
    </row>
    <row r="515" spans="1:21" ht="12.75">
      <c r="A515" s="37">
        <f t="shared" si="119"/>
        <v>0</v>
      </c>
      <c r="B515" s="56">
        <v>5</v>
      </c>
      <c r="C515" s="37">
        <f t="shared" si="127"/>
        <v>0</v>
      </c>
      <c r="D515" s="37">
        <f t="shared" si="120"/>
        <v>0</v>
      </c>
      <c r="E515" s="37">
        <f t="shared" si="121"/>
        <v>0</v>
      </c>
      <c r="F515" s="36" t="s">
        <v>41</v>
      </c>
      <c r="G515" s="2"/>
      <c r="H515" s="2"/>
      <c r="I515" s="36" t="str">
        <f t="shared" si="122"/>
        <v>France</v>
      </c>
      <c r="J515" s="37">
        <f t="shared" si="123"/>
        <v>21</v>
      </c>
      <c r="K515" s="37">
        <f t="shared" si="124"/>
        <v>10.129271696671527</v>
      </c>
      <c r="L515" s="37">
        <f t="shared" si="125"/>
        <v>3.1816976851166014</v>
      </c>
      <c r="M515" s="37"/>
      <c r="N515" s="37">
        <f t="shared" si="126"/>
        <v>13.310969381788128</v>
      </c>
      <c r="Q515" s="57"/>
      <c r="R515" s="57"/>
      <c r="S515" s="57"/>
      <c r="T515" s="57"/>
      <c r="U515" s="57"/>
    </row>
    <row r="516" spans="1:21" ht="12.75">
      <c r="A516" s="37">
        <f t="shared" si="119"/>
        <v>7.570252038240285</v>
      </c>
      <c r="B516" s="56">
        <v>9</v>
      </c>
      <c r="C516" s="37">
        <f t="shared" si="127"/>
        <v>0.08856516161072714</v>
      </c>
      <c r="D516" s="37">
        <f t="shared" si="120"/>
        <v>7.481686876629557</v>
      </c>
      <c r="E516" s="37">
        <f t="shared" si="121"/>
        <v>0</v>
      </c>
      <c r="F516" s="36" t="s">
        <v>42</v>
      </c>
      <c r="G516" s="2"/>
      <c r="H516" s="2"/>
      <c r="I516" s="36" t="str">
        <f t="shared" si="122"/>
        <v>Ireland</v>
      </c>
      <c r="J516" s="37">
        <f t="shared" si="123"/>
        <v>13.2</v>
      </c>
      <c r="K516" s="37">
        <f t="shared" si="124"/>
        <v>1.935309243470023</v>
      </c>
      <c r="L516" s="37">
        <f t="shared" si="125"/>
        <v>7.392745973744756</v>
      </c>
      <c r="M516" s="37"/>
      <c r="N516" s="37">
        <f t="shared" si="126"/>
        <v>9.328055217214779</v>
      </c>
      <c r="Q516" s="57"/>
      <c r="R516" s="57"/>
      <c r="S516" s="57"/>
      <c r="T516" s="57"/>
      <c r="U516" s="57"/>
    </row>
    <row r="517" spans="1:21" ht="12.75">
      <c r="A517" s="37">
        <f t="shared" si="119"/>
        <v>59.76530714214336</v>
      </c>
      <c r="B517" s="56">
        <v>78.1</v>
      </c>
      <c r="C517" s="37">
        <f t="shared" si="127"/>
        <v>44.89571585604363</v>
      </c>
      <c r="D517" s="37">
        <f t="shared" si="120"/>
        <v>14.869591286099727</v>
      </c>
      <c r="E517" s="37">
        <f t="shared" si="121"/>
        <v>0</v>
      </c>
      <c r="F517" s="36" t="s">
        <v>43</v>
      </c>
      <c r="G517" s="2"/>
      <c r="H517" s="2"/>
      <c r="I517" s="36" t="str">
        <f t="shared" si="122"/>
        <v>Netherlands</v>
      </c>
      <c r="J517" s="37">
        <f t="shared" si="123"/>
        <v>9</v>
      </c>
      <c r="K517" s="37">
        <f t="shared" si="124"/>
        <v>0.08856516161072714</v>
      </c>
      <c r="L517" s="37">
        <f t="shared" si="125"/>
        <v>7.481686876629557</v>
      </c>
      <c r="M517" s="37"/>
      <c r="N517" s="37">
        <f t="shared" si="126"/>
        <v>7.570252038240285</v>
      </c>
      <c r="Q517" s="57"/>
      <c r="R517" s="57"/>
      <c r="S517" s="57"/>
      <c r="T517" s="57"/>
      <c r="U517" s="57"/>
    </row>
    <row r="518" spans="1:21" ht="12.75">
      <c r="A518" s="37">
        <f t="shared" si="119"/>
        <v>3.525974025974026</v>
      </c>
      <c r="B518" s="56">
        <v>7.5</v>
      </c>
      <c r="C518" s="37">
        <f t="shared" si="127"/>
        <v>0.9012987012987013</v>
      </c>
      <c r="D518" s="37">
        <f t="shared" si="120"/>
        <v>2.6246753246753247</v>
      </c>
      <c r="E518" s="37">
        <f t="shared" si="121"/>
        <v>0</v>
      </c>
      <c r="F518" s="36" t="s">
        <v>44</v>
      </c>
      <c r="G518" s="2"/>
      <c r="H518" s="2"/>
      <c r="I518" s="36" t="str">
        <f t="shared" si="122"/>
        <v>Bulgaria</v>
      </c>
      <c r="J518" s="37">
        <f t="shared" si="123"/>
        <v>11</v>
      </c>
      <c r="K518" s="37">
        <f t="shared" si="124"/>
        <v>6.09705836896605</v>
      </c>
      <c r="L518" s="37">
        <f t="shared" si="125"/>
        <v>1.4270259131420326</v>
      </c>
      <c r="M518" s="37"/>
      <c r="N518" s="37">
        <f t="shared" si="126"/>
        <v>7.524084282108083</v>
      </c>
      <c r="Q518" s="57"/>
      <c r="R518" s="57"/>
      <c r="S518" s="57"/>
      <c r="T518" s="57"/>
      <c r="U518" s="57"/>
    </row>
    <row r="519" spans="1:21" ht="12.75">
      <c r="A519" s="37">
        <f t="shared" si="119"/>
        <v>30.143767925321058</v>
      </c>
      <c r="B519" s="56">
        <v>39</v>
      </c>
      <c r="C519" s="37">
        <f t="shared" si="127"/>
        <v>17.016495862333535</v>
      </c>
      <c r="D519" s="37">
        <f t="shared" si="120"/>
        <v>13.127272062987522</v>
      </c>
      <c r="E519" s="37">
        <f t="shared" si="121"/>
        <v>0</v>
      </c>
      <c r="F519" s="36" t="s">
        <v>45</v>
      </c>
      <c r="G519" s="2"/>
      <c r="H519" s="2"/>
      <c r="I519" s="36" t="str">
        <f t="shared" si="122"/>
        <v>Greece</v>
      </c>
      <c r="J519" s="37">
        <f t="shared" si="123"/>
        <v>20.1</v>
      </c>
      <c r="K519" s="37">
        <f t="shared" si="124"/>
        <v>3.385309202381654</v>
      </c>
      <c r="L519" s="37">
        <f t="shared" si="125"/>
        <v>3.385309202381654</v>
      </c>
      <c r="M519" s="37"/>
      <c r="N519" s="37">
        <f t="shared" si="126"/>
        <v>6.770618404763308</v>
      </c>
      <c r="Q519" s="57"/>
      <c r="R519" s="57"/>
      <c r="S519" s="57"/>
      <c r="T519" s="57"/>
      <c r="U519" s="57"/>
    </row>
    <row r="520" spans="1:21" ht="12.75">
      <c r="A520" s="37">
        <f t="shared" si="119"/>
        <v>26.861688736720204</v>
      </c>
      <c r="B520" s="56">
        <v>33</v>
      </c>
      <c r="C520" s="37">
        <f t="shared" si="127"/>
        <v>25.782521860262154</v>
      </c>
      <c r="D520" s="37">
        <f t="shared" si="120"/>
        <v>1.07916687645805</v>
      </c>
      <c r="E520" s="37">
        <f t="shared" si="121"/>
        <v>0</v>
      </c>
      <c r="F520" s="36" t="s">
        <v>52</v>
      </c>
      <c r="G520" s="2"/>
      <c r="H520" s="2"/>
      <c r="I520" s="36" t="str">
        <f t="shared" si="122"/>
        <v>United Kingdom</v>
      </c>
      <c r="J520" s="37">
        <f t="shared" si="123"/>
        <v>10</v>
      </c>
      <c r="K520" s="37">
        <f t="shared" si="124"/>
        <v>1.1346478704797214</v>
      </c>
      <c r="L520" s="37">
        <f t="shared" si="125"/>
        <v>3.9413690520682287</v>
      </c>
      <c r="M520" s="37"/>
      <c r="N520" s="37">
        <f t="shared" si="126"/>
        <v>5.07601692254795</v>
      </c>
      <c r="Q520" s="57"/>
      <c r="R520" s="57"/>
      <c r="S520" s="57"/>
      <c r="T520" s="57"/>
      <c r="U520" s="57"/>
    </row>
    <row r="521" spans="1:21" ht="12.75">
      <c r="A521" s="37">
        <f t="shared" si="119"/>
        <v>22.112362493452068</v>
      </c>
      <c r="B521" s="56">
        <v>33.6</v>
      </c>
      <c r="C521" s="37">
        <f t="shared" si="127"/>
        <v>18.700890518596125</v>
      </c>
      <c r="D521" s="37">
        <f t="shared" si="120"/>
        <v>3.4114719748559423</v>
      </c>
      <c r="E521" s="37">
        <f t="shared" si="121"/>
        <v>0</v>
      </c>
      <c r="F521" s="36" t="s">
        <v>46</v>
      </c>
      <c r="G521" s="2"/>
      <c r="H521" s="2"/>
      <c r="I521" s="36" t="str">
        <f t="shared" si="122"/>
        <v>Czech Republic</v>
      </c>
      <c r="J521" s="37">
        <f t="shared" si="123"/>
        <v>8</v>
      </c>
      <c r="K521" s="37">
        <f t="shared" si="124"/>
        <v>1.4962870428204595</v>
      </c>
      <c r="L521" s="37">
        <f t="shared" si="125"/>
        <v>3.2465819973627594</v>
      </c>
      <c r="M521" s="37"/>
      <c r="N521" s="37">
        <f t="shared" si="126"/>
        <v>4.742869040183219</v>
      </c>
      <c r="Q521" s="57"/>
      <c r="R521" s="57"/>
      <c r="S521" s="57"/>
      <c r="T521" s="57"/>
      <c r="U521" s="57"/>
    </row>
    <row r="522" spans="1:21" ht="12.75">
      <c r="A522" s="37">
        <f t="shared" si="119"/>
        <v>16.641482824619725</v>
      </c>
      <c r="B522" s="56">
        <v>31</v>
      </c>
      <c r="C522" s="37">
        <f t="shared" si="127"/>
        <v>14.680500990564454</v>
      </c>
      <c r="D522" s="37">
        <f t="shared" si="120"/>
        <v>1.9609818340552714</v>
      </c>
      <c r="E522" s="37">
        <f t="shared" si="121"/>
        <v>0</v>
      </c>
      <c r="F522" s="36" t="s">
        <v>47</v>
      </c>
      <c r="G522" s="2"/>
      <c r="H522" s="2"/>
      <c r="I522" s="36" t="str">
        <f t="shared" si="122"/>
        <v>Hungary</v>
      </c>
      <c r="J522" s="37">
        <f t="shared" si="123"/>
        <v>3.6</v>
      </c>
      <c r="K522" s="37">
        <f t="shared" si="124"/>
        <v>0.38684719535783363</v>
      </c>
      <c r="L522" s="37">
        <f t="shared" si="125"/>
        <v>4.216634429400387</v>
      </c>
      <c r="M522" s="37"/>
      <c r="N522" s="37">
        <f t="shared" si="126"/>
        <v>4.603481624758221</v>
      </c>
      <c r="Q522" s="57"/>
      <c r="R522" s="57"/>
      <c r="S522" s="57"/>
      <c r="T522" s="57"/>
      <c r="U522" s="57"/>
    </row>
    <row r="523" spans="1:21" ht="12.75">
      <c r="A523" s="37">
        <f t="shared" si="119"/>
        <v>26.042044218919898</v>
      </c>
      <c r="B523" s="56">
        <v>31.5</v>
      </c>
      <c r="C523" s="37">
        <f t="shared" si="127"/>
        <v>13.828539752254652</v>
      </c>
      <c r="D523" s="37">
        <f t="shared" si="120"/>
        <v>12.213504466665245</v>
      </c>
      <c r="E523" s="37">
        <f t="shared" si="121"/>
        <v>0</v>
      </c>
      <c r="F523" s="36" t="s">
        <v>48</v>
      </c>
      <c r="G523" s="2"/>
      <c r="H523" s="2"/>
      <c r="I523" s="36" t="str">
        <f t="shared" si="122"/>
        <v>Lithuania</v>
      </c>
      <c r="J523" s="37">
        <f t="shared" si="123"/>
        <v>7</v>
      </c>
      <c r="K523" s="37">
        <f t="shared" si="124"/>
        <v>2.5722200237435695</v>
      </c>
      <c r="L523" s="37">
        <f t="shared" si="125"/>
        <v>2.0261179263949343</v>
      </c>
      <c r="M523" s="37"/>
      <c r="N523" s="37">
        <f t="shared" si="126"/>
        <v>4.598337950138504</v>
      </c>
      <c r="Q523" s="57"/>
      <c r="R523" s="57"/>
      <c r="S523" s="57"/>
      <c r="T523" s="57"/>
      <c r="U523" s="57"/>
    </row>
    <row r="524" spans="1:21" ht="12.75">
      <c r="A524" s="37">
        <f t="shared" si="119"/>
        <v>52.05473978623514</v>
      </c>
      <c r="B524" s="56">
        <v>60</v>
      </c>
      <c r="C524" s="37">
        <f t="shared" si="127"/>
        <v>41.53431225651783</v>
      </c>
      <c r="D524" s="37">
        <f t="shared" si="120"/>
        <v>10.52042752971731</v>
      </c>
      <c r="E524" s="37">
        <f t="shared" si="121"/>
        <v>0</v>
      </c>
      <c r="F524" s="36" t="s">
        <v>49</v>
      </c>
      <c r="G524" s="2"/>
      <c r="H524" s="2"/>
      <c r="I524" s="36" t="str">
        <f t="shared" si="122"/>
        <v>Belgium</v>
      </c>
      <c r="J524" s="37">
        <f t="shared" si="123"/>
        <v>6</v>
      </c>
      <c r="K524" s="37">
        <f t="shared" si="124"/>
        <v>0.1715499116099541</v>
      </c>
      <c r="L524" s="37">
        <f t="shared" si="125"/>
        <v>4.005272021673867</v>
      </c>
      <c r="M524" s="37"/>
      <c r="N524" s="37">
        <f t="shared" si="126"/>
        <v>4.176821933283821</v>
      </c>
      <c r="Q524" s="57"/>
      <c r="R524" s="57"/>
      <c r="S524" s="57"/>
      <c r="T524" s="57"/>
      <c r="U524" s="57"/>
    </row>
    <row r="525" spans="1:21" ht="12.75">
      <c r="A525" s="37">
        <f t="shared" si="119"/>
        <v>5.07601692254795</v>
      </c>
      <c r="B525" s="56">
        <v>10</v>
      </c>
      <c r="C525" s="37">
        <f t="shared" si="127"/>
        <v>1.1346478704797214</v>
      </c>
      <c r="D525" s="37">
        <f t="shared" si="120"/>
        <v>3.9413690520682287</v>
      </c>
      <c r="E525" s="37">
        <f t="shared" si="121"/>
        <v>0</v>
      </c>
      <c r="F525" s="36" t="s">
        <v>50</v>
      </c>
      <c r="G525" s="2"/>
      <c r="H525" s="2"/>
      <c r="I525" s="36" t="str">
        <f t="shared" si="122"/>
        <v>Luxembourg</v>
      </c>
      <c r="J525" s="37">
        <f t="shared" si="123"/>
        <v>5.7</v>
      </c>
      <c r="K525" s="37">
        <f t="shared" si="124"/>
        <v>0</v>
      </c>
      <c r="L525" s="37">
        <f t="shared" si="125"/>
        <v>3.705564627559352</v>
      </c>
      <c r="M525" s="37"/>
      <c r="N525" s="37">
        <f t="shared" si="126"/>
        <v>3.705564627559352</v>
      </c>
      <c r="Q525" s="57"/>
      <c r="R525" s="57"/>
      <c r="S525" s="57"/>
      <c r="T525" s="57"/>
      <c r="U525" s="57"/>
    </row>
    <row r="526" spans="1:21" ht="12.75">
      <c r="A526" s="37">
        <f t="shared" si="119"/>
        <v>19.187894736842104</v>
      </c>
      <c r="B526" s="56" t="e">
        <f>NA()</f>
        <v>#N/A</v>
      </c>
      <c r="C526" s="37">
        <f t="shared" si="127"/>
        <v>18.622631578947367</v>
      </c>
      <c r="D526" s="37">
        <f t="shared" si="120"/>
        <v>0.5652631578947371</v>
      </c>
      <c r="E526" s="37">
        <f t="shared" si="121"/>
        <v>0</v>
      </c>
      <c r="F526" s="36" t="s">
        <v>53</v>
      </c>
      <c r="G526" s="2"/>
      <c r="H526" s="2"/>
      <c r="I526" s="36" t="str">
        <f t="shared" si="122"/>
        <v>Poland</v>
      </c>
      <c r="J526" s="37">
        <f t="shared" si="123"/>
        <v>7.5</v>
      </c>
      <c r="K526" s="37">
        <f t="shared" si="124"/>
        <v>0.9012987012987013</v>
      </c>
      <c r="L526" s="37">
        <f t="shared" si="125"/>
        <v>2.6246753246753247</v>
      </c>
      <c r="M526" s="37"/>
      <c r="N526" s="37">
        <f t="shared" si="126"/>
        <v>3.525974025974026</v>
      </c>
      <c r="Q526" s="57"/>
      <c r="R526" s="57"/>
      <c r="S526" s="57"/>
      <c r="T526" s="57"/>
      <c r="U526" s="57"/>
    </row>
    <row r="527" spans="1:21" ht="12.75">
      <c r="A527" s="37">
        <f t="shared" si="119"/>
        <v>99.95971802618328</v>
      </c>
      <c r="B527" s="56" t="e">
        <f>NA()</f>
        <v>#N/A</v>
      </c>
      <c r="C527" s="37">
        <f t="shared" si="127"/>
        <v>70.34239677744209</v>
      </c>
      <c r="D527" s="37">
        <f t="shared" si="120"/>
        <v>29.61732124874119</v>
      </c>
      <c r="E527" s="37">
        <f t="shared" si="121"/>
        <v>0</v>
      </c>
      <c r="F527" s="36" t="s">
        <v>54</v>
      </c>
      <c r="G527" s="2"/>
      <c r="H527" s="2"/>
      <c r="I527" s="36" t="str">
        <f t="shared" si="122"/>
        <v>Estonia</v>
      </c>
      <c r="J527" s="37">
        <f t="shared" si="123"/>
        <v>5.1</v>
      </c>
      <c r="K527" s="37">
        <f t="shared" si="124"/>
        <v>0</v>
      </c>
      <c r="L527" s="37">
        <f t="shared" si="125"/>
        <v>1.5148413510747185</v>
      </c>
      <c r="M527" s="37"/>
      <c r="N527" s="37">
        <f t="shared" si="126"/>
        <v>1.5148413510747185</v>
      </c>
      <c r="Q527" s="57"/>
      <c r="R527" s="57"/>
      <c r="S527" s="57"/>
      <c r="T527" s="57"/>
      <c r="U527" s="57"/>
    </row>
    <row r="528" spans="1:21" ht="12.75">
      <c r="A528" s="37">
        <f t="shared" si="119"/>
        <v>106.14426064848237</v>
      </c>
      <c r="B528" s="56" t="e">
        <f>NA()</f>
        <v>#N/A</v>
      </c>
      <c r="C528" s="37">
        <f t="shared" si="127"/>
        <v>101.07583414419787</v>
      </c>
      <c r="D528" s="37">
        <f t="shared" si="120"/>
        <v>5.068426504284503</v>
      </c>
      <c r="E528" s="37">
        <f t="shared" si="121"/>
        <v>0</v>
      </c>
      <c r="F528" s="36" t="s">
        <v>55</v>
      </c>
      <c r="G528" s="2"/>
      <c r="H528" s="2"/>
      <c r="I528" s="36" t="str">
        <f t="shared" si="122"/>
        <v>Cyprus</v>
      </c>
      <c r="J528" s="37">
        <f t="shared" si="123"/>
        <v>6</v>
      </c>
      <c r="K528" s="37">
        <f t="shared" si="124"/>
        <v>0</v>
      </c>
      <c r="L528" s="37">
        <f t="shared" si="125"/>
        <v>0.04105933073290905</v>
      </c>
      <c r="M528" s="37"/>
      <c r="N528" s="37">
        <f t="shared" si="126"/>
        <v>0.04105933073290905</v>
      </c>
      <c r="Q528" s="57"/>
      <c r="R528" s="57"/>
      <c r="S528" s="57"/>
      <c r="T528" s="57"/>
      <c r="U528" s="57"/>
    </row>
    <row r="529" spans="1:21" ht="12.75">
      <c r="A529" s="37">
        <f t="shared" si="119"/>
        <v>56.72049538610976</v>
      </c>
      <c r="B529" s="56" t="e">
        <f>NA()</f>
        <v>#N/A</v>
      </c>
      <c r="C529" s="37">
        <f t="shared" si="127"/>
        <v>53.499878581835844</v>
      </c>
      <c r="D529" s="37">
        <f t="shared" si="120"/>
        <v>3.2206168042739165</v>
      </c>
      <c r="E529" s="37">
        <f t="shared" si="121"/>
        <v>0</v>
      </c>
      <c r="F529" s="54" t="s">
        <v>270</v>
      </c>
      <c r="G529" s="2"/>
      <c r="H529" s="2"/>
      <c r="I529" s="36" t="str">
        <f t="shared" si="122"/>
        <v>Malta</v>
      </c>
      <c r="J529" s="37">
        <f t="shared" si="123"/>
        <v>5</v>
      </c>
      <c r="K529" s="37">
        <f t="shared" si="124"/>
        <v>0</v>
      </c>
      <c r="L529" s="37">
        <f t="shared" si="125"/>
        <v>0</v>
      </c>
      <c r="M529" s="37"/>
      <c r="N529" s="37">
        <f t="shared" si="126"/>
        <v>0</v>
      </c>
      <c r="Q529" s="57"/>
      <c r="R529" s="57"/>
      <c r="S529" s="57"/>
      <c r="T529" s="57"/>
      <c r="U529" s="57"/>
    </row>
    <row r="530" spans="1:14" ht="12.75">
      <c r="A530" s="2"/>
      <c r="B530" s="2"/>
      <c r="C530" s="2"/>
      <c r="D530" s="2"/>
      <c r="E530" s="2"/>
      <c r="F530" s="2"/>
      <c r="G530" s="2"/>
      <c r="H530" s="2"/>
      <c r="I530" s="2"/>
      <c r="J530" s="2"/>
      <c r="K530" s="2"/>
      <c r="L530" s="2"/>
      <c r="M530" s="2"/>
      <c r="N530" s="2"/>
    </row>
    <row r="532" s="58" customFormat="1" ht="15">
      <c r="A532" s="65" t="s">
        <v>26</v>
      </c>
    </row>
    <row r="533" s="58" customFormat="1" ht="12.75"/>
    <row r="535" spans="2:18" ht="56.25" customHeight="1">
      <c r="B535" s="98" t="s">
        <v>271</v>
      </c>
      <c r="C535" s="98"/>
      <c r="D535" s="98"/>
      <c r="E535" s="98"/>
      <c r="F535" s="98"/>
      <c r="H535" s="98" t="s">
        <v>302</v>
      </c>
      <c r="I535" s="98"/>
      <c r="J535" s="98"/>
      <c r="K535" s="98"/>
      <c r="L535" s="98"/>
      <c r="M535" s="98"/>
      <c r="N535" s="98"/>
      <c r="O535" s="98"/>
      <c r="P535" s="98"/>
      <c r="Q535" s="98"/>
      <c r="R535" s="98"/>
    </row>
    <row r="537" ht="12.75">
      <c r="A537" s="21"/>
    </row>
    <row r="538" spans="1:8" ht="12.75">
      <c r="A538" s="66"/>
      <c r="B538" s="99">
        <v>1990</v>
      </c>
      <c r="C538" s="99">
        <v>1995</v>
      </c>
      <c r="D538" s="99">
        <v>2000</v>
      </c>
      <c r="E538" s="99">
        <v>2005</v>
      </c>
      <c r="F538" s="99">
        <v>2006</v>
      </c>
      <c r="G538" s="99">
        <v>2007</v>
      </c>
      <c r="H538" s="101" t="s">
        <v>20</v>
      </c>
    </row>
    <row r="539" spans="1:8" ht="12.75">
      <c r="A539" s="66"/>
      <c r="B539" s="99"/>
      <c r="C539" s="99"/>
      <c r="D539" s="99" t="e">
        <f>#REF!</f>
        <v>#REF!</v>
      </c>
      <c r="E539" s="99" t="e">
        <f>#REF!</f>
        <v>#REF!</v>
      </c>
      <c r="F539" s="99" t="e">
        <f>#REF!</f>
        <v>#REF!</v>
      </c>
      <c r="G539" s="99" t="e">
        <f>#REF!</f>
        <v>#REF!</v>
      </c>
      <c r="H539" s="101"/>
    </row>
    <row r="540" spans="1:8" ht="12.75">
      <c r="A540" s="66" t="s">
        <v>59</v>
      </c>
      <c r="B540" s="69">
        <f>C379</f>
        <v>17.333124217353554</v>
      </c>
      <c r="C540" s="69">
        <f>H379</f>
        <v>18.48162932590136</v>
      </c>
      <c r="D540" s="69">
        <f>M379</f>
        <v>18.95971936255549</v>
      </c>
      <c r="E540" s="69">
        <f aca="true" t="shared" si="128" ref="E540:G541">R379</f>
        <v>18.530754170885718</v>
      </c>
      <c r="F540" s="69">
        <f t="shared" si="128"/>
        <v>18.68486969516833</v>
      </c>
      <c r="G540" s="69">
        <f t="shared" si="128"/>
        <v>19.774251965973672</v>
      </c>
      <c r="H540" s="70" t="s">
        <v>97</v>
      </c>
    </row>
    <row r="541" spans="1:8" ht="12.75">
      <c r="A541" s="66" t="s">
        <v>62</v>
      </c>
      <c r="B541" s="69">
        <f>C380</f>
        <v>11.94480448537916</v>
      </c>
      <c r="C541" s="69">
        <f>H380</f>
        <v>13.023804424774578</v>
      </c>
      <c r="D541" s="69">
        <f>M380</f>
        <v>13.844372783079294</v>
      </c>
      <c r="E541" s="69">
        <f t="shared" si="128"/>
        <v>13.98075510419826</v>
      </c>
      <c r="F541" s="69">
        <f t="shared" si="128"/>
        <v>14.57182155885808</v>
      </c>
      <c r="G541" s="69">
        <f t="shared" si="128"/>
        <v>15.585334485109497</v>
      </c>
      <c r="H541" s="70">
        <f>B497</f>
        <v>21</v>
      </c>
    </row>
    <row r="542" spans="1:8" ht="12.75">
      <c r="A542" s="66" t="s">
        <v>250</v>
      </c>
      <c r="B542" s="69">
        <f>EIA_Data2009!D130*100</f>
        <v>19.93312657017832</v>
      </c>
      <c r="C542" s="69">
        <f>EIA_Data2009!I130*100</f>
        <v>20.504479667533182</v>
      </c>
      <c r="D542" s="69">
        <f>EIA_Data2009!N130*100</f>
        <v>19.100604029720245</v>
      </c>
      <c r="E542" s="69">
        <f>EIA_Data2009!S130*100</f>
        <v>18.585302544635777</v>
      </c>
      <c r="F542" s="69">
        <f>EIA_Data2009!T130*100</f>
        <v>18.686684321715873</v>
      </c>
      <c r="G542" s="69">
        <f>EIA_Data2009!U130*100</f>
        <v>18.439495275491844</v>
      </c>
      <c r="H542" s="70" t="s">
        <v>97</v>
      </c>
    </row>
    <row r="543" spans="1:8" ht="12.75">
      <c r="A543" s="9" t="s">
        <v>286</v>
      </c>
      <c r="B543" s="69">
        <f>EIA_Data2009!D131*100</f>
        <v>18.480692447825717</v>
      </c>
      <c r="C543" s="69">
        <f>EIA_Data2009!I131*100</f>
        <v>17.057933792296097</v>
      </c>
      <c r="D543" s="69">
        <f>EIA_Data2009!N131*100</f>
        <v>17.726004759535392</v>
      </c>
      <c r="E543" s="69">
        <f>EIA_Data2009!S131*100</f>
        <v>16.922106356922846</v>
      </c>
      <c r="F543" s="69">
        <f>EIA_Data2009!T131*100</f>
        <v>16.969781023626176</v>
      </c>
      <c r="G543" s="69">
        <f>EIA_Data2009!U131*100</f>
        <v>16.443065950885504</v>
      </c>
      <c r="H543" s="94" t="s">
        <v>97</v>
      </c>
    </row>
    <row r="544" spans="1:8" ht="12.75">
      <c r="A544" s="9" t="s">
        <v>285</v>
      </c>
      <c r="B544" s="69">
        <f>EIA_Data2009!D132*100</f>
        <v>4.969622215369742</v>
      </c>
      <c r="C544" s="69">
        <f>EIA_Data2009!I132*100</f>
        <v>3.2870894091863647</v>
      </c>
      <c r="D544" s="69">
        <f>EIA_Data2009!N132*100</f>
        <v>1.732250155397472</v>
      </c>
      <c r="E544" s="69">
        <f>EIA_Data2009!S132*100</f>
        <v>3.3454091626076856</v>
      </c>
      <c r="F544" s="69">
        <f>EIA_Data2009!T132*100</f>
        <v>3.521258913731167</v>
      </c>
      <c r="G544" s="69">
        <f>EIA_Data2009!U132*100</f>
        <v>3.1994416743044054</v>
      </c>
      <c r="H544" s="94" t="s">
        <v>97</v>
      </c>
    </row>
    <row r="545" spans="1:8" ht="12.75">
      <c r="A545" s="9" t="s">
        <v>206</v>
      </c>
      <c r="B545" s="69">
        <f>EIA_Data2009!D133*100</f>
        <v>19.49174180409818</v>
      </c>
      <c r="C545" s="69">
        <f>EIA_Data2009!I133*100</f>
        <v>18.68720515509108</v>
      </c>
      <c r="D545" s="69">
        <f>EIA_Data2009!N133*100</f>
        <v>16.249618938418287</v>
      </c>
      <c r="E545" s="69">
        <f>EIA_Data2009!S133*100</f>
        <v>15.819213046416195</v>
      </c>
      <c r="F545" s="69">
        <f>EIA_Data2009!T133*100</f>
        <v>15.229697170546455</v>
      </c>
      <c r="G545" s="69">
        <f>EIA_Data2009!U133*100</f>
        <v>14.962426748357913</v>
      </c>
      <c r="H545" s="94" t="s">
        <v>97</v>
      </c>
    </row>
    <row r="546" spans="1:8" ht="12.75">
      <c r="A546" s="9" t="s">
        <v>312</v>
      </c>
      <c r="B546" s="69">
        <f>EIA_Data2009!D134*100</f>
        <v>24.767998673290997</v>
      </c>
      <c r="C546" s="69">
        <f>EIA_Data2009!I134*100</f>
        <v>17.510009003313986</v>
      </c>
      <c r="D546" s="69">
        <f>EIA_Data2009!N134*100</f>
        <v>13.785227927626664</v>
      </c>
      <c r="E546" s="69">
        <f>EIA_Data2009!S134*100</f>
        <v>15.771119941183706</v>
      </c>
      <c r="F546" s="69">
        <f>EIA_Data2009!T134*100</f>
        <v>16.514655731086723</v>
      </c>
      <c r="G546" s="69">
        <f>EIA_Data2009!U134*100</f>
        <v>17.106480012048657</v>
      </c>
      <c r="H546" s="94" t="s">
        <v>97</v>
      </c>
    </row>
    <row r="547" spans="1:8" ht="12.75">
      <c r="A547" s="9" t="s">
        <v>201</v>
      </c>
      <c r="B547" s="69">
        <f>EIA_Data2009!D135*100</f>
        <v>15.338141037488265</v>
      </c>
      <c r="C547" s="69">
        <f>EIA_Data2009!I135*100</f>
        <v>20.699466412101014</v>
      </c>
      <c r="D547" s="69">
        <f>EIA_Data2009!N135*100</f>
        <v>19.136421324134222</v>
      </c>
      <c r="E547" s="69">
        <f>EIA_Data2009!S135*100</f>
        <v>18.640395515200098</v>
      </c>
      <c r="F547" s="69">
        <f>EIA_Data2009!T135*100</f>
        <v>17.924389984273855</v>
      </c>
      <c r="G547" s="69">
        <f>EIA_Data2009!U135*100</f>
        <v>17.873052486228655</v>
      </c>
      <c r="H547" s="94"/>
    </row>
    <row r="548" spans="1:8" ht="12.75">
      <c r="A548" s="9" t="s">
        <v>166</v>
      </c>
      <c r="B548" s="69">
        <f>EIA_Data2009!D136*100</f>
        <v>12.2743870744645</v>
      </c>
      <c r="C548" s="69">
        <f>EIA_Data2009!I136*100</f>
        <v>11.717605860673334</v>
      </c>
      <c r="D548" s="69">
        <f>EIA_Data2009!N136*100</f>
        <v>9.191861688883888</v>
      </c>
      <c r="E548" s="69">
        <f>EIA_Data2009!S136*100</f>
        <v>9.418378801358218</v>
      </c>
      <c r="F548" s="69">
        <f>EIA_Data2009!T136*100</f>
        <v>10.081721184276956</v>
      </c>
      <c r="G548" s="69">
        <f>EIA_Data2009!U136*100</f>
        <v>9.181449098337586</v>
      </c>
      <c r="H548" s="94" t="s">
        <v>97</v>
      </c>
    </row>
    <row r="549" spans="1:8" ht="12.75">
      <c r="A549" s="66"/>
      <c r="B549" s="67"/>
      <c r="C549" s="67"/>
      <c r="D549" s="67"/>
      <c r="E549" s="67"/>
      <c r="F549" s="67"/>
      <c r="G549" s="67"/>
      <c r="H549" s="68"/>
    </row>
    <row r="550" spans="1:9" ht="12.75">
      <c r="A550" s="66" t="s">
        <v>28</v>
      </c>
      <c r="B550" s="69">
        <f aca="true" t="shared" si="129" ref="B550:B580">C382</f>
        <v>1.1412225681977324</v>
      </c>
      <c r="C550" s="69">
        <f aca="true" t="shared" si="130" ref="C550:C580">H382</f>
        <v>1.2076279283066458</v>
      </c>
      <c r="D550" s="69">
        <f aca="true" t="shared" si="131" ref="D550:D580">M382</f>
        <v>1.5121287689866243</v>
      </c>
      <c r="E550" s="69">
        <f aca="true" t="shared" si="132" ref="E550:E580">R382</f>
        <v>2.817987978013265</v>
      </c>
      <c r="F550" s="69">
        <f aca="true" t="shared" si="133" ref="F550:G580">S382</f>
        <v>3.893742423609079</v>
      </c>
      <c r="G550" s="69">
        <f t="shared" si="133"/>
        <v>4.176821933283821</v>
      </c>
      <c r="H550" s="70">
        <f aca="true" t="shared" si="134" ref="H550:H579">B499</f>
        <v>6</v>
      </c>
      <c r="I550" s="96"/>
    </row>
    <row r="551" spans="1:9" ht="12.75">
      <c r="A551" s="66" t="s">
        <v>51</v>
      </c>
      <c r="B551" s="69">
        <f t="shared" si="129"/>
        <v>4.088741808364721</v>
      </c>
      <c r="C551" s="69">
        <f t="shared" si="130"/>
        <v>4.2062024069759065</v>
      </c>
      <c r="D551" s="69">
        <f t="shared" si="131"/>
        <v>7.40414279418246</v>
      </c>
      <c r="E551" s="69">
        <f t="shared" si="132"/>
        <v>11.804045237059592</v>
      </c>
      <c r="F551" s="69">
        <f t="shared" si="133"/>
        <v>11.175853018372704</v>
      </c>
      <c r="G551" s="69">
        <f t="shared" si="133"/>
        <v>7.524084282108083</v>
      </c>
      <c r="H551" s="70">
        <f t="shared" si="134"/>
        <v>11</v>
      </c>
      <c r="I551" s="96"/>
    </row>
    <row r="552" spans="1:9" ht="12.75">
      <c r="A552" s="66" t="s">
        <v>29</v>
      </c>
      <c r="B552" s="69">
        <f t="shared" si="129"/>
        <v>1.8766062682851925</v>
      </c>
      <c r="C552" s="69">
        <f t="shared" si="130"/>
        <v>3.928833754998776</v>
      </c>
      <c r="D552" s="69">
        <f t="shared" si="131"/>
        <v>3.5934372488140083</v>
      </c>
      <c r="E552" s="69">
        <f t="shared" si="132"/>
        <v>4.489305730298525</v>
      </c>
      <c r="F552" s="69">
        <f t="shared" si="133"/>
        <v>4.914261815140109</v>
      </c>
      <c r="G552" s="69">
        <f t="shared" si="133"/>
        <v>4.742869040183219</v>
      </c>
      <c r="H552" s="70">
        <f t="shared" si="134"/>
        <v>8</v>
      </c>
      <c r="I552" s="96"/>
    </row>
    <row r="553" spans="1:9" ht="12.75">
      <c r="A553" s="66" t="s">
        <v>30</v>
      </c>
      <c r="B553" s="69">
        <f t="shared" si="129"/>
        <v>2.5677517032551096</v>
      </c>
      <c r="C553" s="69">
        <f t="shared" si="130"/>
        <v>5.909090909090909</v>
      </c>
      <c r="D553" s="69">
        <f t="shared" si="131"/>
        <v>16.696627989322874</v>
      </c>
      <c r="E553" s="69">
        <f t="shared" si="132"/>
        <v>28.250465301781443</v>
      </c>
      <c r="F553" s="69">
        <f t="shared" si="133"/>
        <v>25.994777257801793</v>
      </c>
      <c r="G553" s="69">
        <f t="shared" si="133"/>
        <v>28.95246571039682</v>
      </c>
      <c r="H553" s="70">
        <f t="shared" si="134"/>
        <v>29</v>
      </c>
      <c r="I553" s="96"/>
    </row>
    <row r="554" spans="1:9" ht="12.75">
      <c r="A554" s="66" t="s">
        <v>56</v>
      </c>
      <c r="B554" s="69">
        <f t="shared" si="129"/>
        <v>3.769884862537745</v>
      </c>
      <c r="C554" s="69">
        <f t="shared" si="130"/>
        <v>5.04243459232481</v>
      </c>
      <c r="D554" s="69">
        <f t="shared" si="131"/>
        <v>6.49468855289171</v>
      </c>
      <c r="E554" s="69">
        <f t="shared" si="132"/>
        <v>10.501612709384247</v>
      </c>
      <c r="F554" s="69">
        <f t="shared" si="133"/>
        <v>11.963080776536701</v>
      </c>
      <c r="G554" s="69">
        <f t="shared" si="133"/>
        <v>15.110886219555036</v>
      </c>
      <c r="H554" s="70">
        <f t="shared" si="134"/>
        <v>12.5</v>
      </c>
      <c r="I554" s="96"/>
    </row>
    <row r="555" spans="1:9" ht="12.75">
      <c r="A555" s="66" t="s">
        <v>31</v>
      </c>
      <c r="B555" s="69">
        <f t="shared" si="129"/>
        <v>0</v>
      </c>
      <c r="C555" s="69">
        <f t="shared" si="130"/>
        <v>0.10084457330139922</v>
      </c>
      <c r="D555" s="69">
        <f t="shared" si="131"/>
        <v>0.2505274261603376</v>
      </c>
      <c r="E555" s="69">
        <f t="shared" si="132"/>
        <v>1.1283005699662674</v>
      </c>
      <c r="F555" s="69">
        <f t="shared" si="133"/>
        <v>1.43636566083955</v>
      </c>
      <c r="G555" s="69">
        <f t="shared" si="133"/>
        <v>1.5148413510747185</v>
      </c>
      <c r="H555" s="70">
        <f t="shared" si="134"/>
        <v>5.1</v>
      </c>
      <c r="I555" s="96"/>
    </row>
    <row r="556" spans="1:9" ht="12.75">
      <c r="A556" s="66" t="s">
        <v>35</v>
      </c>
      <c r="B556" s="69">
        <f t="shared" si="129"/>
        <v>4.799944907375525</v>
      </c>
      <c r="C556" s="69">
        <f t="shared" si="130"/>
        <v>4.080604534005038</v>
      </c>
      <c r="D556" s="69">
        <f t="shared" si="131"/>
        <v>4.920957636612589</v>
      </c>
      <c r="E556" s="69">
        <f t="shared" si="132"/>
        <v>6.835516951936061</v>
      </c>
      <c r="F556" s="69">
        <f t="shared" si="133"/>
        <v>8.455806958780505</v>
      </c>
      <c r="G556" s="69">
        <f t="shared" si="133"/>
        <v>9.328055217214779</v>
      </c>
      <c r="H556" s="70">
        <f t="shared" si="134"/>
        <v>13.2</v>
      </c>
      <c r="I556" s="96"/>
    </row>
    <row r="557" spans="1:9" ht="12.75">
      <c r="A557" s="66" t="s">
        <v>32</v>
      </c>
      <c r="B557" s="69">
        <f t="shared" si="129"/>
        <v>4.956178422423207</v>
      </c>
      <c r="C557" s="69">
        <f t="shared" si="130"/>
        <v>8.415981864550865</v>
      </c>
      <c r="D557" s="69">
        <f t="shared" si="131"/>
        <v>7.69802348045772</v>
      </c>
      <c r="E557" s="69">
        <f t="shared" si="132"/>
        <v>10.04075235109718</v>
      </c>
      <c r="F557" s="69">
        <f t="shared" si="133"/>
        <v>12.097059592866705</v>
      </c>
      <c r="G557" s="69">
        <f t="shared" si="133"/>
        <v>6.770618404763308</v>
      </c>
      <c r="H557" s="70">
        <f t="shared" si="134"/>
        <v>20.1</v>
      </c>
      <c r="I557" s="96"/>
    </row>
    <row r="558" spans="1:9" ht="12.75">
      <c r="A558" s="66" t="s">
        <v>33</v>
      </c>
      <c r="B558" s="69">
        <f t="shared" si="129"/>
        <v>17.180916403597987</v>
      </c>
      <c r="C558" s="69">
        <f t="shared" si="130"/>
        <v>14.311821949061788</v>
      </c>
      <c r="D558" s="69">
        <f t="shared" si="131"/>
        <v>15.695532113208534</v>
      </c>
      <c r="E558" s="69">
        <f t="shared" si="132"/>
        <v>15.007670047865199</v>
      </c>
      <c r="F558" s="69">
        <f t="shared" si="133"/>
        <v>17.677088257140927</v>
      </c>
      <c r="G558" s="69">
        <f t="shared" si="133"/>
        <v>19.9662568645771</v>
      </c>
      <c r="H558" s="70">
        <f t="shared" si="134"/>
        <v>29.4</v>
      </c>
      <c r="I558" s="96"/>
    </row>
    <row r="559" spans="1:9" ht="12.75">
      <c r="A559" s="66" t="s">
        <v>34</v>
      </c>
      <c r="B559" s="69">
        <f t="shared" si="129"/>
        <v>14.799390364129536</v>
      </c>
      <c r="C559" s="69">
        <f t="shared" si="130"/>
        <v>17.83490859697776</v>
      </c>
      <c r="D559" s="69">
        <f t="shared" si="131"/>
        <v>15.14105951130492</v>
      </c>
      <c r="E559" s="69">
        <f t="shared" si="132"/>
        <v>11.28883736529175</v>
      </c>
      <c r="F559" s="69">
        <f t="shared" si="133"/>
        <v>12.47787143228805</v>
      </c>
      <c r="G559" s="69">
        <f t="shared" si="133"/>
        <v>13.310969381788128</v>
      </c>
      <c r="H559" s="70">
        <f t="shared" si="134"/>
        <v>21</v>
      </c>
      <c r="I559" s="96"/>
    </row>
    <row r="560" spans="1:9" ht="12.75">
      <c r="A560" s="66" t="s">
        <v>36</v>
      </c>
      <c r="B560" s="69">
        <f t="shared" si="129"/>
        <v>13.920372100419408</v>
      </c>
      <c r="C560" s="69">
        <f t="shared" si="130"/>
        <v>14.926154475013714</v>
      </c>
      <c r="D560" s="69">
        <f t="shared" si="131"/>
        <v>15.956293346793037</v>
      </c>
      <c r="E560" s="69">
        <f t="shared" si="132"/>
        <v>14.099599267685784</v>
      </c>
      <c r="F560" s="69">
        <f t="shared" si="133"/>
        <v>14.505982896462614</v>
      </c>
      <c r="G560" s="69">
        <f t="shared" si="133"/>
        <v>13.667990115778661</v>
      </c>
      <c r="H560" s="70">
        <f t="shared" si="134"/>
        <v>25</v>
      </c>
      <c r="I560" s="96"/>
    </row>
    <row r="561" spans="1:9" ht="12.75">
      <c r="A561" s="66" t="s">
        <v>37</v>
      </c>
      <c r="B561" s="69">
        <f t="shared" si="129"/>
        <v>0</v>
      </c>
      <c r="C561" s="69">
        <f t="shared" si="130"/>
        <v>0</v>
      </c>
      <c r="D561" s="69">
        <f t="shared" si="131"/>
        <v>0</v>
      </c>
      <c r="E561" s="69">
        <f t="shared" si="132"/>
        <v>0.022846698652044778</v>
      </c>
      <c r="F561" s="69">
        <f t="shared" si="133"/>
        <v>0.021496130696474634</v>
      </c>
      <c r="G561" s="69">
        <f t="shared" si="133"/>
        <v>0.04105933073290905</v>
      </c>
      <c r="H561" s="70">
        <f t="shared" si="134"/>
        <v>6</v>
      </c>
      <c r="I561" s="96"/>
    </row>
    <row r="562" spans="1:9" ht="12.75">
      <c r="A562" s="66" t="s">
        <v>38</v>
      </c>
      <c r="B562" s="69">
        <f t="shared" si="129"/>
        <v>43.94057857701329</v>
      </c>
      <c r="C562" s="69">
        <f t="shared" si="130"/>
        <v>47.105052125100244</v>
      </c>
      <c r="D562" s="69">
        <f t="shared" si="131"/>
        <v>47.66970618034448</v>
      </c>
      <c r="E562" s="69">
        <f t="shared" si="132"/>
        <v>48.40493407060825</v>
      </c>
      <c r="F562" s="69">
        <f t="shared" si="133"/>
        <v>37.65373699148534</v>
      </c>
      <c r="G562" s="69">
        <f t="shared" si="133"/>
        <v>36.40458113498906</v>
      </c>
      <c r="H562" s="70">
        <f t="shared" si="134"/>
        <v>49.3</v>
      </c>
      <c r="I562" s="96"/>
    </row>
    <row r="563" spans="1:9" ht="12.75">
      <c r="A563" s="66" t="s">
        <v>39</v>
      </c>
      <c r="B563" s="69">
        <f t="shared" si="129"/>
        <v>2.519780888618381</v>
      </c>
      <c r="C563" s="69">
        <f t="shared" si="130"/>
        <v>3.3244206773618536</v>
      </c>
      <c r="D563" s="69">
        <f t="shared" si="131"/>
        <v>3.3604282315622522</v>
      </c>
      <c r="E563" s="69">
        <f t="shared" si="132"/>
        <v>3.8923675748857676</v>
      </c>
      <c r="F563" s="69">
        <f t="shared" si="133"/>
        <v>3.6170565787290525</v>
      </c>
      <c r="G563" s="69">
        <f t="shared" si="133"/>
        <v>4.598337950138504</v>
      </c>
      <c r="H563" s="70">
        <f t="shared" si="134"/>
        <v>7</v>
      </c>
      <c r="I563" s="96"/>
    </row>
    <row r="564" spans="1:9" ht="12.75">
      <c r="A564" s="66" t="s">
        <v>57</v>
      </c>
      <c r="B564" s="69">
        <f t="shared" si="129"/>
        <v>2.1357021357021355</v>
      </c>
      <c r="C564" s="69">
        <f t="shared" si="130"/>
        <v>2.194106342088405</v>
      </c>
      <c r="D564" s="69">
        <f t="shared" si="131"/>
        <v>2.885312454690445</v>
      </c>
      <c r="E564" s="69">
        <f t="shared" si="132"/>
        <v>3.2341001353179974</v>
      </c>
      <c r="F564" s="69">
        <f t="shared" si="133"/>
        <v>3.447401774397972</v>
      </c>
      <c r="G564" s="69">
        <f t="shared" si="133"/>
        <v>3.705564627559352</v>
      </c>
      <c r="H564" s="70">
        <f t="shared" si="134"/>
        <v>5.7</v>
      </c>
      <c r="I564" s="96"/>
    </row>
    <row r="565" spans="1:9" ht="12.75">
      <c r="A565" s="66" t="s">
        <v>40</v>
      </c>
      <c r="B565" s="69">
        <f t="shared" si="129"/>
        <v>0.5351238104853977</v>
      </c>
      <c r="C565" s="69">
        <f t="shared" si="130"/>
        <v>0.7065202508420736</v>
      </c>
      <c r="D565" s="69">
        <f t="shared" si="131"/>
        <v>0.7455152597654733</v>
      </c>
      <c r="E565" s="69">
        <f t="shared" si="132"/>
        <v>4.594826354151779</v>
      </c>
      <c r="F565" s="69">
        <f t="shared" si="133"/>
        <v>3.6850415641108993</v>
      </c>
      <c r="G565" s="69">
        <f t="shared" si="133"/>
        <v>4.603481624758221</v>
      </c>
      <c r="H565" s="70">
        <f t="shared" si="134"/>
        <v>3.6</v>
      </c>
      <c r="I565" s="96"/>
    </row>
    <row r="566" spans="1:9" ht="12.75">
      <c r="A566" s="66" t="s">
        <v>41</v>
      </c>
      <c r="B566" s="69">
        <f t="shared" si="129"/>
        <v>0</v>
      </c>
      <c r="C566" s="69">
        <f t="shared" si="130"/>
        <v>0</v>
      </c>
      <c r="D566" s="69">
        <f t="shared" si="131"/>
        <v>0</v>
      </c>
      <c r="E566" s="69">
        <f t="shared" si="132"/>
        <v>0</v>
      </c>
      <c r="F566" s="69">
        <f t="shared" si="133"/>
        <v>0</v>
      </c>
      <c r="G566" s="69">
        <f t="shared" si="133"/>
        <v>0</v>
      </c>
      <c r="H566" s="70">
        <f t="shared" si="134"/>
        <v>5</v>
      </c>
      <c r="I566" s="96"/>
    </row>
    <row r="567" spans="1:9" ht="12.75">
      <c r="A567" s="66" t="s">
        <v>42</v>
      </c>
      <c r="B567" s="69">
        <f t="shared" si="129"/>
        <v>1.4240311414422626</v>
      </c>
      <c r="C567" s="69">
        <f t="shared" si="130"/>
        <v>2.1143363903789583</v>
      </c>
      <c r="D567" s="69">
        <f t="shared" si="131"/>
        <v>3.8975398507325165</v>
      </c>
      <c r="E567" s="69">
        <f t="shared" si="132"/>
        <v>7.524976373700554</v>
      </c>
      <c r="F567" s="69">
        <f t="shared" si="133"/>
        <v>7.936521180465745</v>
      </c>
      <c r="G567" s="69">
        <f t="shared" si="133"/>
        <v>7.570252038240285</v>
      </c>
      <c r="H567" s="70">
        <f t="shared" si="134"/>
        <v>9</v>
      </c>
      <c r="I567" s="96"/>
    </row>
    <row r="568" spans="1:9" ht="12.75">
      <c r="A568" s="66" t="s">
        <v>43</v>
      </c>
      <c r="B568" s="69">
        <f t="shared" si="129"/>
        <v>65.36701850142472</v>
      </c>
      <c r="C568" s="69">
        <f t="shared" si="130"/>
        <v>70.62953860936085</v>
      </c>
      <c r="D568" s="69">
        <f t="shared" si="131"/>
        <v>72.43678199138806</v>
      </c>
      <c r="E568" s="69">
        <f t="shared" si="132"/>
        <v>57.416183956468316</v>
      </c>
      <c r="F568" s="69">
        <f t="shared" si="133"/>
        <v>56.591416028527995</v>
      </c>
      <c r="G568" s="69">
        <f t="shared" si="133"/>
        <v>59.76530714214336</v>
      </c>
      <c r="H568" s="70">
        <f t="shared" si="134"/>
        <v>78.1</v>
      </c>
      <c r="I568" s="96"/>
    </row>
    <row r="569" spans="1:9" ht="12.75">
      <c r="A569" s="66" t="s">
        <v>44</v>
      </c>
      <c r="B569" s="69">
        <f t="shared" si="129"/>
        <v>1.3853773933614253</v>
      </c>
      <c r="C569" s="69">
        <f t="shared" si="130"/>
        <v>1.6417998120300752</v>
      </c>
      <c r="D569" s="69">
        <f t="shared" si="131"/>
        <v>1.6799821339807364</v>
      </c>
      <c r="E569" s="69">
        <f t="shared" si="132"/>
        <v>2.858319039451115</v>
      </c>
      <c r="F569" s="69">
        <f t="shared" si="133"/>
        <v>2.8582610310700733</v>
      </c>
      <c r="G569" s="69">
        <f t="shared" si="133"/>
        <v>3.5259740259740258</v>
      </c>
      <c r="H569" s="70">
        <f t="shared" si="134"/>
        <v>7.5</v>
      </c>
      <c r="I569" s="96"/>
    </row>
    <row r="570" spans="1:9" ht="12.75">
      <c r="A570" s="66" t="s">
        <v>45</v>
      </c>
      <c r="B570" s="69">
        <f t="shared" si="129"/>
        <v>34.518887097904546</v>
      </c>
      <c r="C570" s="69">
        <f t="shared" si="130"/>
        <v>27.47008396968899</v>
      </c>
      <c r="D570" s="69">
        <f t="shared" si="131"/>
        <v>29.36504385179882</v>
      </c>
      <c r="E570" s="69">
        <f t="shared" si="132"/>
        <v>16.019999250964382</v>
      </c>
      <c r="F570" s="69">
        <f t="shared" si="133"/>
        <v>29.39502955104438</v>
      </c>
      <c r="G570" s="69">
        <f t="shared" si="133"/>
        <v>30.143767925321058</v>
      </c>
      <c r="H570" s="70">
        <f t="shared" si="134"/>
        <v>39</v>
      </c>
      <c r="I570" s="96"/>
    </row>
    <row r="571" spans="1:9" ht="12.75">
      <c r="A571" s="66" t="s">
        <v>52</v>
      </c>
      <c r="B571" s="69">
        <f t="shared" si="129"/>
        <v>23.012807481195367</v>
      </c>
      <c r="C571" s="69">
        <f t="shared" si="130"/>
        <v>28.029883320742048</v>
      </c>
      <c r="D571" s="69">
        <f t="shared" si="131"/>
        <v>28.841875170771694</v>
      </c>
      <c r="E571" s="69">
        <f t="shared" si="132"/>
        <v>35.768890461865155</v>
      </c>
      <c r="F571" s="69">
        <f t="shared" si="133"/>
        <v>31.426615318784766</v>
      </c>
      <c r="G571" s="69">
        <f t="shared" si="133"/>
        <v>26.861688736720204</v>
      </c>
      <c r="H571" s="70">
        <f t="shared" si="134"/>
        <v>33</v>
      </c>
      <c r="I571" s="96"/>
    </row>
    <row r="572" spans="1:9" ht="12.75">
      <c r="A572" s="66" t="s">
        <v>46</v>
      </c>
      <c r="B572" s="69">
        <f t="shared" si="129"/>
        <v>25.755194691810722</v>
      </c>
      <c r="C572" s="69">
        <f t="shared" si="130"/>
        <v>29.458280312670425</v>
      </c>
      <c r="D572" s="69">
        <f t="shared" si="131"/>
        <v>31.732097862310006</v>
      </c>
      <c r="E572" s="69">
        <f t="shared" si="132"/>
        <v>24.166835665517475</v>
      </c>
      <c r="F572" s="69">
        <f t="shared" si="133"/>
        <v>24.403270473427405</v>
      </c>
      <c r="G572" s="69">
        <f t="shared" si="133"/>
        <v>22.112362493452068</v>
      </c>
      <c r="H572" s="70">
        <f t="shared" si="134"/>
        <v>33.6</v>
      </c>
      <c r="I572" s="96"/>
    </row>
    <row r="573" spans="1:9" ht="12.75">
      <c r="A573" s="66" t="s">
        <v>47</v>
      </c>
      <c r="B573" s="69">
        <f t="shared" si="129"/>
        <v>6.424495096196562</v>
      </c>
      <c r="C573" s="69">
        <f t="shared" si="130"/>
        <v>17.916862291884865</v>
      </c>
      <c r="D573" s="69">
        <f t="shared" si="131"/>
        <v>16.885204901925757</v>
      </c>
      <c r="E573" s="69">
        <f t="shared" si="132"/>
        <v>16.676126285916993</v>
      </c>
      <c r="F573" s="69">
        <f t="shared" si="133"/>
        <v>16.62361814237008</v>
      </c>
      <c r="G573" s="69">
        <f t="shared" si="133"/>
        <v>16.641482824619725</v>
      </c>
      <c r="H573" s="70">
        <f t="shared" si="134"/>
        <v>31</v>
      </c>
      <c r="I573" s="96"/>
    </row>
    <row r="574" spans="1:9" ht="12.75">
      <c r="A574" s="66" t="s">
        <v>48</v>
      </c>
      <c r="B574" s="69">
        <f t="shared" si="129"/>
        <v>24.44044487516729</v>
      </c>
      <c r="C574" s="69">
        <f t="shared" si="130"/>
        <v>27.010169865735694</v>
      </c>
      <c r="D574" s="69">
        <f t="shared" si="131"/>
        <v>28.456436502216956</v>
      </c>
      <c r="E574" s="69">
        <f t="shared" si="132"/>
        <v>26.910295209273112</v>
      </c>
      <c r="F574" s="69">
        <f t="shared" si="133"/>
        <v>24.025398858118564</v>
      </c>
      <c r="G574" s="69">
        <f t="shared" si="133"/>
        <v>26.042044218919898</v>
      </c>
      <c r="H574" s="70">
        <f t="shared" si="134"/>
        <v>31.5</v>
      </c>
      <c r="I574" s="96"/>
    </row>
    <row r="575" spans="1:9" ht="12.75" customHeight="1">
      <c r="A575" s="66" t="s">
        <v>49</v>
      </c>
      <c r="B575" s="69">
        <f t="shared" si="129"/>
        <v>51.417508904642816</v>
      </c>
      <c r="C575" s="69">
        <f t="shared" si="130"/>
        <v>48.160847455316365</v>
      </c>
      <c r="D575" s="69">
        <f t="shared" si="131"/>
        <v>55.400863818771086</v>
      </c>
      <c r="E575" s="69">
        <f t="shared" si="132"/>
        <v>54.31896877048258</v>
      </c>
      <c r="F575" s="69">
        <f t="shared" si="133"/>
        <v>48.158886827955186</v>
      </c>
      <c r="G575" s="69">
        <f t="shared" si="133"/>
        <v>52.05473978623514</v>
      </c>
      <c r="H575" s="70">
        <f t="shared" si="134"/>
        <v>60</v>
      </c>
      <c r="I575" s="96"/>
    </row>
    <row r="576" spans="1:9" ht="12.75">
      <c r="A576" s="66" t="s">
        <v>50</v>
      </c>
      <c r="B576" s="69">
        <f t="shared" si="129"/>
        <v>1.741280000967042</v>
      </c>
      <c r="C576" s="69">
        <f t="shared" si="130"/>
        <v>1.9702872800445264</v>
      </c>
      <c r="D576" s="69">
        <f t="shared" si="131"/>
        <v>2.6538493979445</v>
      </c>
      <c r="E576" s="69">
        <f t="shared" si="132"/>
        <v>4.298209161480374</v>
      </c>
      <c r="F576" s="69">
        <f t="shared" si="133"/>
        <v>4.631559731702564</v>
      </c>
      <c r="G576" s="69">
        <f t="shared" si="133"/>
        <v>5.07601692254795</v>
      </c>
      <c r="H576" s="70">
        <f t="shared" si="134"/>
        <v>10</v>
      </c>
      <c r="I576" s="96"/>
    </row>
    <row r="577" spans="1:8" ht="12.75">
      <c r="A577" s="66" t="s">
        <v>53</v>
      </c>
      <c r="B577" s="69">
        <f t="shared" si="129"/>
        <v>40.88572836724636</v>
      </c>
      <c r="C577" s="69">
        <f t="shared" si="130"/>
        <v>41.90365980526236</v>
      </c>
      <c r="D577" s="69">
        <f t="shared" si="131"/>
        <v>24.286694315382455</v>
      </c>
      <c r="E577" s="69">
        <f t="shared" si="132"/>
        <v>24.71982785427317</v>
      </c>
      <c r="F577" s="69">
        <f t="shared" si="133"/>
        <v>25.494597364819597</v>
      </c>
      <c r="G577" s="69">
        <f t="shared" si="133"/>
        <v>19.187894736842104</v>
      </c>
      <c r="H577" s="68" t="e">
        <f t="shared" si="134"/>
        <v>#N/A</v>
      </c>
    </row>
    <row r="578" spans="1:8" ht="12.75">
      <c r="A578" s="66" t="s">
        <v>54</v>
      </c>
      <c r="B578" s="69">
        <f t="shared" si="129"/>
        <v>99.86696230598669</v>
      </c>
      <c r="C578" s="69">
        <f t="shared" si="130"/>
        <v>99.81931339088537</v>
      </c>
      <c r="D578" s="69">
        <f t="shared" si="131"/>
        <v>99.93492972410203</v>
      </c>
      <c r="E578" s="69">
        <f t="shared" si="132"/>
        <v>99.94243610407553</v>
      </c>
      <c r="F578" s="69">
        <f t="shared" si="133"/>
        <v>99.95971802618328</v>
      </c>
      <c r="G578" s="69">
        <f t="shared" si="133"/>
        <v>99.95971802618328</v>
      </c>
      <c r="H578" s="68" t="e">
        <f t="shared" si="134"/>
        <v>#N/A</v>
      </c>
    </row>
    <row r="579" spans="1:18" ht="12.75" customHeight="1">
      <c r="A579" s="66" t="s">
        <v>55</v>
      </c>
      <c r="B579" s="69">
        <f t="shared" si="129"/>
        <v>114.57509368422046</v>
      </c>
      <c r="C579" s="69">
        <f t="shared" si="130"/>
        <v>104.57346684429928</v>
      </c>
      <c r="D579" s="69">
        <f t="shared" si="131"/>
        <v>112.21798294789994</v>
      </c>
      <c r="E579" s="69">
        <f t="shared" si="132"/>
        <v>108.36183568361994</v>
      </c>
      <c r="F579" s="69">
        <f t="shared" si="133"/>
        <v>98.36646683110901</v>
      </c>
      <c r="G579" s="69">
        <f t="shared" si="133"/>
        <v>106.14426064848237</v>
      </c>
      <c r="H579" s="68" t="e">
        <f t="shared" si="134"/>
        <v>#N/A</v>
      </c>
      <c r="I579" s="59"/>
      <c r="J579" s="59"/>
      <c r="K579" s="59"/>
      <c r="L579" s="59"/>
      <c r="M579" s="59"/>
      <c r="N579" s="59"/>
      <c r="O579" s="59"/>
      <c r="P579" s="59"/>
      <c r="Q579" s="59"/>
      <c r="R579" s="59"/>
    </row>
    <row r="580" spans="1:8" ht="12.75">
      <c r="A580" s="66" t="s">
        <v>270</v>
      </c>
      <c r="B580" s="69">
        <f t="shared" si="129"/>
        <v>56.50766641389387</v>
      </c>
      <c r="C580" s="69">
        <f t="shared" si="130"/>
        <v>64.8440722342772</v>
      </c>
      <c r="D580" s="69">
        <f t="shared" si="131"/>
        <v>63.39740620657712</v>
      </c>
      <c r="E580" s="69">
        <f t="shared" si="132"/>
        <v>50.13947424274583</v>
      </c>
      <c r="F580" s="69">
        <f t="shared" si="133"/>
        <v>49.50929713369593</v>
      </c>
      <c r="G580" s="69">
        <f t="shared" si="133"/>
        <v>56.72049538610976</v>
      </c>
      <c r="H580" s="71" t="s">
        <v>97</v>
      </c>
    </row>
    <row r="581" spans="2:6" ht="12.75">
      <c r="B581" s="12"/>
      <c r="C581" s="12"/>
      <c r="D581" s="12"/>
      <c r="E581" s="12"/>
      <c r="F581" s="12"/>
    </row>
    <row r="582" spans="1:8" ht="409.5">
      <c r="A582" s="100" t="s">
        <v>301</v>
      </c>
      <c r="B582" s="100"/>
      <c r="C582" s="100"/>
      <c r="D582" s="100"/>
      <c r="E582" s="100"/>
      <c r="F582" s="100"/>
      <c r="G582" s="60"/>
      <c r="H582" s="61" t="s">
        <v>58</v>
      </c>
    </row>
    <row r="583" spans="1:8" ht="12.75">
      <c r="A583" s="43" t="s">
        <v>66</v>
      </c>
      <c r="H583" s="43" t="s">
        <v>66</v>
      </c>
    </row>
    <row r="585" spans="2:4" ht="12.75">
      <c r="B585" s="43">
        <v>2006</v>
      </c>
      <c r="D585" s="43">
        <v>2007</v>
      </c>
    </row>
    <row r="586" spans="1:5" ht="12.75">
      <c r="A586" s="43" t="s">
        <v>306</v>
      </c>
      <c r="B586" s="43" t="s">
        <v>261</v>
      </c>
      <c r="C586" s="43" t="s">
        <v>102</v>
      </c>
      <c r="D586" s="43" t="s">
        <v>261</v>
      </c>
      <c r="E586" s="43" t="s">
        <v>102</v>
      </c>
    </row>
    <row r="587" spans="1:4" ht="12.75">
      <c r="A587" s="43" t="s">
        <v>307</v>
      </c>
      <c r="B587" s="53">
        <f>(S167+S208+S291+S332+S373)</f>
        <v>489239</v>
      </c>
      <c r="D587" s="53">
        <f>(T167+T208+T291+T332+T373)</f>
        <v>525566</v>
      </c>
    </row>
    <row r="588" spans="1:5" ht="12.75">
      <c r="A588" s="43" t="s">
        <v>22</v>
      </c>
      <c r="B588" s="53">
        <f>S332</f>
        <v>82306</v>
      </c>
      <c r="C588" s="43">
        <f>B588/$D$587</f>
        <v>0.15660449876894625</v>
      </c>
      <c r="D588" s="53">
        <f>T332</f>
        <v>104259</v>
      </c>
      <c r="E588" s="43">
        <f>D588/$D$587</f>
        <v>0.1983747046041791</v>
      </c>
    </row>
    <row r="589" spans="1:5" ht="12.75">
      <c r="A589" s="43" t="s">
        <v>308</v>
      </c>
      <c r="B589" s="53">
        <f>S373</f>
        <v>2480</v>
      </c>
      <c r="C589" s="43">
        <f>B589/$D$587</f>
        <v>0.0047187222917768655</v>
      </c>
      <c r="D589" s="53">
        <f>T373</f>
        <v>3754</v>
      </c>
      <c r="E589" s="43">
        <f>D589/$D$587</f>
        <v>0.007142775598117077</v>
      </c>
    </row>
    <row r="590" spans="1:5" ht="12.75">
      <c r="A590" s="43" t="s">
        <v>24</v>
      </c>
      <c r="B590" s="53">
        <f>S291</f>
        <v>308996</v>
      </c>
      <c r="C590" s="43">
        <f>B590/$D$587</f>
        <v>0.5879299650281792</v>
      </c>
      <c r="D590" s="53">
        <f>T291</f>
        <v>309972</v>
      </c>
      <c r="E590" s="43">
        <f>D590/$D$587</f>
        <v>0.5897870105752655</v>
      </c>
    </row>
    <row r="591" spans="1:5" ht="12.75">
      <c r="A591" s="43" t="s">
        <v>195</v>
      </c>
      <c r="B591" s="53">
        <f>S208</f>
        <v>89842</v>
      </c>
      <c r="C591" s="43">
        <f>B591/$D$587</f>
        <v>0.17094332586202304</v>
      </c>
      <c r="D591" s="53">
        <f>T208</f>
        <v>101808</v>
      </c>
      <c r="E591" s="43">
        <f>D591/$D$587</f>
        <v>0.19371116091984641</v>
      </c>
    </row>
    <row r="592" spans="1:5" ht="12.75">
      <c r="A592" s="43" t="s">
        <v>309</v>
      </c>
      <c r="B592" s="53">
        <f>S167</f>
        <v>5615</v>
      </c>
      <c r="C592" s="43">
        <f>B592/$D$587</f>
        <v>0.01068372002755125</v>
      </c>
      <c r="D592" s="53">
        <f>T167</f>
        <v>5773</v>
      </c>
      <c r="E592" s="43">
        <f>D592/$D$587</f>
        <v>0.010984348302591873</v>
      </c>
    </row>
  </sheetData>
  <mergeCells count="26">
    <mergeCell ref="A582:F582"/>
    <mergeCell ref="A334:S334"/>
    <mergeCell ref="A338:S338"/>
    <mergeCell ref="B535:F535"/>
    <mergeCell ref="B538:B539"/>
    <mergeCell ref="C538:C539"/>
    <mergeCell ref="D538:D539"/>
    <mergeCell ref="E538:E539"/>
    <mergeCell ref="H538:H539"/>
    <mergeCell ref="G538:G539"/>
    <mergeCell ref="A9:S9"/>
    <mergeCell ref="A46:S46"/>
    <mergeCell ref="A50:S50"/>
    <mergeCell ref="F538:F539"/>
    <mergeCell ref="A132:S132"/>
    <mergeCell ref="A256:S256"/>
    <mergeCell ref="A293:S293"/>
    <mergeCell ref="A297:S297"/>
    <mergeCell ref="A214:S214"/>
    <mergeCell ref="A169:S169"/>
    <mergeCell ref="A210:S210"/>
    <mergeCell ref="H535:R535"/>
    <mergeCell ref="A128:S128"/>
    <mergeCell ref="A87:S87"/>
    <mergeCell ref="A91:S91"/>
    <mergeCell ref="A173:S173"/>
  </mergeCells>
  <printOptions/>
  <pageMargins left="0.2" right="0.2" top="1" bottom="1" header="0.5" footer="0.5"/>
  <pageSetup fitToHeight="1" fitToWidth="1"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V52"/>
  <sheetViews>
    <sheetView zoomScale="80" zoomScaleNormal="80" workbookViewId="0" topLeftCell="A3">
      <selection activeCell="A1" sqref="A1"/>
    </sheetView>
  </sheetViews>
  <sheetFormatPr defaultColWidth="9.140625" defaultRowHeight="12.75"/>
  <cols>
    <col min="4" max="4" width="36.00390625" style="0" bestFit="1" customWidth="1"/>
    <col min="5" max="5" width="9.8515625" style="0" bestFit="1" customWidth="1"/>
  </cols>
  <sheetData>
    <row r="1" spans="1:4" ht="12.75">
      <c r="A1" t="s">
        <v>144</v>
      </c>
      <c r="D1" s="8" t="s">
        <v>290</v>
      </c>
    </row>
    <row r="3" spans="4:22" ht="12.75">
      <c r="D3" t="s">
        <v>145</v>
      </c>
      <c r="E3" s="3" t="s">
        <v>146</v>
      </c>
      <c r="F3" s="3" t="s">
        <v>147</v>
      </c>
      <c r="G3" s="3" t="s">
        <v>148</v>
      </c>
      <c r="H3" s="3" t="s">
        <v>149</v>
      </c>
      <c r="I3" s="3" t="s">
        <v>150</v>
      </c>
      <c r="J3" s="3" t="s">
        <v>151</v>
      </c>
      <c r="K3" s="3" t="s">
        <v>152</v>
      </c>
      <c r="L3" s="3" t="s">
        <v>153</v>
      </c>
      <c r="M3" s="3" t="s">
        <v>154</v>
      </c>
      <c r="N3" s="3" t="s">
        <v>155</v>
      </c>
      <c r="O3" s="3" t="s">
        <v>156</v>
      </c>
      <c r="P3" s="3" t="s">
        <v>157</v>
      </c>
      <c r="Q3" s="3" t="s">
        <v>158</v>
      </c>
      <c r="R3" s="3" t="s">
        <v>159</v>
      </c>
      <c r="S3" s="3" t="s">
        <v>160</v>
      </c>
      <c r="T3" s="3" t="s">
        <v>161</v>
      </c>
      <c r="U3" s="4">
        <v>2006</v>
      </c>
      <c r="V3" s="4">
        <v>2007</v>
      </c>
    </row>
    <row r="4" spans="1:4" ht="12.75">
      <c r="A4" t="s">
        <v>162</v>
      </c>
      <c r="B4" t="s">
        <v>163</v>
      </c>
      <c r="C4" t="s">
        <v>164</v>
      </c>
      <c r="D4" t="s">
        <v>165</v>
      </c>
    </row>
    <row r="5" spans="1:22" ht="12.75">
      <c r="A5" t="s">
        <v>166</v>
      </c>
      <c r="B5" t="s">
        <v>167</v>
      </c>
      <c r="C5" t="s">
        <v>168</v>
      </c>
      <c r="D5" t="s">
        <v>24</v>
      </c>
      <c r="E5" s="35">
        <v>288960</v>
      </c>
      <c r="F5" s="35">
        <v>309155</v>
      </c>
      <c r="G5" s="35">
        <v>274883</v>
      </c>
      <c r="H5" s="35">
        <v>303060</v>
      </c>
      <c r="I5" s="35">
        <v>284373</v>
      </c>
      <c r="J5" s="35">
        <v>337856</v>
      </c>
      <c r="K5" s="35">
        <v>376702</v>
      </c>
      <c r="L5" s="35">
        <v>358685</v>
      </c>
      <c r="M5" s="35">
        <v>322080</v>
      </c>
      <c r="N5" s="35">
        <v>301793</v>
      </c>
      <c r="O5" s="35">
        <v>279986</v>
      </c>
      <c r="P5" s="35">
        <v>214728</v>
      </c>
      <c r="Q5" s="35">
        <v>291755</v>
      </c>
      <c r="R5" s="35">
        <v>305724</v>
      </c>
      <c r="S5" s="35">
        <v>297894</v>
      </c>
      <c r="T5" s="35">
        <v>297926</v>
      </c>
      <c r="U5" s="35">
        <v>317686</v>
      </c>
      <c r="V5" s="35">
        <v>266531</v>
      </c>
    </row>
    <row r="6" spans="4:22" ht="12.75">
      <c r="D6" t="s">
        <v>169</v>
      </c>
      <c r="E6" s="35">
        <v>15808</v>
      </c>
      <c r="F6" s="35">
        <v>20950</v>
      </c>
      <c r="G6" s="35">
        <v>20512</v>
      </c>
      <c r="H6" s="35">
        <v>19760</v>
      </c>
      <c r="I6" s="35">
        <v>21605</v>
      </c>
      <c r="J6" s="35">
        <v>23740</v>
      </c>
      <c r="K6" s="35">
        <v>25778</v>
      </c>
      <c r="L6" s="35">
        <v>25508</v>
      </c>
      <c r="M6" s="35">
        <v>25985</v>
      </c>
      <c r="N6" s="35">
        <v>23880</v>
      </c>
      <c r="O6" s="35">
        <v>26782</v>
      </c>
      <c r="P6" s="35">
        <v>26476</v>
      </c>
      <c r="Q6" s="35">
        <v>24721</v>
      </c>
      <c r="R6" s="35">
        <v>27115</v>
      </c>
      <c r="S6" s="35">
        <v>26776</v>
      </c>
      <c r="T6" s="35">
        <v>25481</v>
      </c>
      <c r="U6" s="35">
        <v>25820</v>
      </c>
      <c r="V6" s="35">
        <v>16074</v>
      </c>
    </row>
    <row r="7" spans="4:22" ht="12.75">
      <c r="D7" t="s">
        <v>23</v>
      </c>
      <c r="E7" s="35">
        <v>16012</v>
      </c>
      <c r="F7" s="35">
        <v>16267</v>
      </c>
      <c r="G7" s="35">
        <v>17168</v>
      </c>
      <c r="H7" s="35">
        <v>17774</v>
      </c>
      <c r="I7" s="35">
        <v>17479</v>
      </c>
      <c r="J7" s="35">
        <v>14941</v>
      </c>
      <c r="K7" s="35">
        <v>15746</v>
      </c>
      <c r="L7" s="35">
        <v>14907</v>
      </c>
      <c r="M7" s="35">
        <v>15369</v>
      </c>
      <c r="N7" s="35">
        <v>15717</v>
      </c>
      <c r="O7" s="35">
        <v>14621</v>
      </c>
      <c r="P7" s="35">
        <v>14246</v>
      </c>
      <c r="Q7" s="35">
        <v>14939</v>
      </c>
      <c r="R7" s="35">
        <v>14870</v>
      </c>
      <c r="S7" s="35">
        <v>15487</v>
      </c>
      <c r="T7" s="35">
        <v>16778</v>
      </c>
      <c r="U7" s="35">
        <v>16581</v>
      </c>
      <c r="V7" s="35">
        <v>16902</v>
      </c>
    </row>
    <row r="8" spans="4:22" ht="12.75">
      <c r="D8" t="s">
        <v>21</v>
      </c>
      <c r="E8" s="35">
        <v>666</v>
      </c>
      <c r="F8" s="35">
        <v>782</v>
      </c>
      <c r="G8" s="35">
        <v>749</v>
      </c>
      <c r="H8" s="35">
        <v>901</v>
      </c>
      <c r="I8" s="35">
        <v>828</v>
      </c>
      <c r="J8" s="35">
        <v>828</v>
      </c>
      <c r="K8" s="35">
        <v>906</v>
      </c>
      <c r="L8" s="35">
        <v>897</v>
      </c>
      <c r="M8" s="35">
        <v>890</v>
      </c>
      <c r="N8" s="35">
        <v>530</v>
      </c>
      <c r="O8" s="35">
        <v>529</v>
      </c>
      <c r="P8" s="35">
        <v>568</v>
      </c>
      <c r="Q8" s="35">
        <v>572</v>
      </c>
      <c r="R8" s="35">
        <v>550</v>
      </c>
      <c r="S8" s="35">
        <v>593</v>
      </c>
      <c r="T8" s="35">
        <v>612</v>
      </c>
      <c r="U8" s="35">
        <v>565</v>
      </c>
      <c r="V8" s="35">
        <v>683</v>
      </c>
    </row>
    <row r="9" spans="4:22" ht="12.75">
      <c r="D9" t="s">
        <v>170</v>
      </c>
      <c r="E9" s="35">
        <v>0</v>
      </c>
      <c r="F9" s="35">
        <v>0</v>
      </c>
      <c r="G9" s="35">
        <v>0</v>
      </c>
      <c r="H9" s="35">
        <v>0</v>
      </c>
      <c r="I9" s="35">
        <v>0</v>
      </c>
      <c r="J9" s="35">
        <v>0</v>
      </c>
      <c r="K9" s="35">
        <v>0</v>
      </c>
      <c r="L9" s="35">
        <v>0</v>
      </c>
      <c r="M9" s="35">
        <v>0</v>
      </c>
      <c r="N9" s="35">
        <v>0</v>
      </c>
      <c r="O9" s="35">
        <v>0</v>
      </c>
      <c r="P9" s="35">
        <v>0</v>
      </c>
      <c r="Q9" s="35">
        <v>0</v>
      </c>
      <c r="R9" s="35">
        <v>0</v>
      </c>
      <c r="S9" s="35">
        <v>0</v>
      </c>
      <c r="T9" s="35">
        <v>0</v>
      </c>
      <c r="U9" s="35">
        <v>0</v>
      </c>
      <c r="V9" s="35">
        <v>0</v>
      </c>
    </row>
    <row r="10" spans="4:22" ht="12.75">
      <c r="D10" t="s">
        <v>22</v>
      </c>
      <c r="E10" s="35">
        <v>3066</v>
      </c>
      <c r="F10" s="35">
        <v>3051</v>
      </c>
      <c r="G10" s="35">
        <v>2917</v>
      </c>
      <c r="H10" s="35">
        <v>3053</v>
      </c>
      <c r="I10" s="35">
        <v>3483</v>
      </c>
      <c r="J10" s="35">
        <v>3196</v>
      </c>
      <c r="K10" s="35">
        <v>3410</v>
      </c>
      <c r="L10" s="35">
        <v>3254</v>
      </c>
      <c r="M10" s="35">
        <v>3018</v>
      </c>
      <c r="N10" s="35">
        <v>4802</v>
      </c>
      <c r="O10" s="35">
        <v>5650</v>
      </c>
      <c r="P10" s="35">
        <v>6806</v>
      </c>
      <c r="Q10" s="35">
        <v>10459</v>
      </c>
      <c r="R10" s="35">
        <v>11300</v>
      </c>
      <c r="S10" s="35">
        <v>14291</v>
      </c>
      <c r="T10" s="35">
        <v>17881</v>
      </c>
      <c r="U10" s="35">
        <v>26676</v>
      </c>
      <c r="V10" s="35">
        <v>32293</v>
      </c>
    </row>
    <row r="11" spans="4:22" ht="12.75">
      <c r="D11" t="s">
        <v>171</v>
      </c>
      <c r="E11" s="35">
        <v>5306</v>
      </c>
      <c r="F11" s="35">
        <v>6130</v>
      </c>
      <c r="G11" s="35">
        <v>6278</v>
      </c>
      <c r="H11" s="35">
        <v>6417</v>
      </c>
      <c r="I11" s="35">
        <v>6771</v>
      </c>
      <c r="J11" s="35">
        <v>7386</v>
      </c>
      <c r="K11" s="35">
        <v>7823</v>
      </c>
      <c r="L11" s="35">
        <v>7724</v>
      </c>
      <c r="M11" s="35">
        <v>8010</v>
      </c>
      <c r="N11" s="35">
        <v>8283</v>
      </c>
      <c r="O11" s="35">
        <v>8364</v>
      </c>
      <c r="P11" s="35">
        <v>8102</v>
      </c>
      <c r="Q11" s="35">
        <v>8252</v>
      </c>
      <c r="R11" s="35">
        <v>8093</v>
      </c>
      <c r="S11" s="35">
        <v>8939</v>
      </c>
      <c r="T11" s="35">
        <v>9528</v>
      </c>
      <c r="U11" s="35">
        <v>9689</v>
      </c>
      <c r="V11" s="35">
        <v>9601</v>
      </c>
    </row>
    <row r="12" spans="4:22" ht="12.75">
      <c r="D12" t="s">
        <v>172</v>
      </c>
      <c r="E12" s="35">
        <v>5307</v>
      </c>
      <c r="F12" s="35">
        <v>6132</v>
      </c>
      <c r="G12" s="35">
        <v>6279</v>
      </c>
      <c r="H12" s="35">
        <v>6418</v>
      </c>
      <c r="I12" s="35">
        <v>6772</v>
      </c>
      <c r="J12" s="35">
        <v>7387</v>
      </c>
      <c r="K12" s="35">
        <v>7823</v>
      </c>
      <c r="L12" s="35">
        <v>7724</v>
      </c>
      <c r="M12" s="35">
        <v>8011</v>
      </c>
      <c r="N12" s="35">
        <v>8283</v>
      </c>
      <c r="O12" s="35">
        <v>8363</v>
      </c>
      <c r="P12" s="35">
        <v>8102</v>
      </c>
      <c r="Q12" s="35">
        <v>8253</v>
      </c>
      <c r="R12" s="35">
        <v>8091</v>
      </c>
      <c r="S12" s="35">
        <v>7315</v>
      </c>
      <c r="T12" s="35">
        <v>7486</v>
      </c>
      <c r="U12" s="35">
        <v>7612</v>
      </c>
      <c r="V12" s="35">
        <v>7473</v>
      </c>
    </row>
    <row r="13" spans="4:22" ht="12.75">
      <c r="D13" t="s">
        <v>173</v>
      </c>
      <c r="E13" s="35">
        <v>68545</v>
      </c>
      <c r="F13" s="35">
        <v>33149</v>
      </c>
      <c r="G13" s="35">
        <v>40558</v>
      </c>
      <c r="H13" s="35">
        <v>41601</v>
      </c>
      <c r="I13" s="35">
        <v>42305</v>
      </c>
      <c r="J13" s="35">
        <v>40587</v>
      </c>
      <c r="K13" s="35">
        <v>40473</v>
      </c>
      <c r="L13" s="35">
        <v>39369</v>
      </c>
      <c r="M13" s="35">
        <v>38045</v>
      </c>
      <c r="N13" s="35">
        <v>39568</v>
      </c>
      <c r="O13" s="35">
        <v>42586</v>
      </c>
      <c r="P13" s="35">
        <v>36821</v>
      </c>
      <c r="Q13" s="35">
        <v>40210</v>
      </c>
      <c r="R13" s="35">
        <v>39711</v>
      </c>
      <c r="S13" s="35">
        <v>40432</v>
      </c>
      <c r="T13" s="35">
        <v>41791</v>
      </c>
      <c r="U13" s="35">
        <v>41808</v>
      </c>
      <c r="V13" s="35">
        <v>41617</v>
      </c>
    </row>
    <row r="14" spans="4:22" ht="12.75">
      <c r="D14" t="s">
        <v>174</v>
      </c>
      <c r="E14" s="35">
        <v>2494</v>
      </c>
      <c r="F14" s="35">
        <v>2558</v>
      </c>
      <c r="G14" s="35">
        <v>2275</v>
      </c>
      <c r="H14" s="35">
        <v>2532</v>
      </c>
      <c r="I14" s="35">
        <v>2824</v>
      </c>
      <c r="J14" s="35">
        <v>3289</v>
      </c>
      <c r="K14" s="35">
        <v>3585</v>
      </c>
      <c r="L14" s="35">
        <v>3802</v>
      </c>
      <c r="M14" s="35">
        <v>4132</v>
      </c>
      <c r="N14" s="35">
        <v>3887</v>
      </c>
      <c r="O14" s="35">
        <v>4789</v>
      </c>
      <c r="P14" s="35">
        <v>4863</v>
      </c>
      <c r="Q14" s="35">
        <v>4877</v>
      </c>
      <c r="R14" s="35">
        <v>5203</v>
      </c>
      <c r="S14" s="35">
        <v>5551</v>
      </c>
      <c r="T14" s="35">
        <v>5652</v>
      </c>
      <c r="U14" s="35">
        <v>6210</v>
      </c>
      <c r="V14" s="35">
        <v>6396</v>
      </c>
    </row>
    <row r="15" spans="4:21" ht="12.75">
      <c r="D15" t="s">
        <v>175</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row>
    <row r="16" spans="4:21" ht="12.75">
      <c r="D16" t="s">
        <v>176</v>
      </c>
      <c r="E16" s="34">
        <v>0</v>
      </c>
      <c r="F16" s="34">
        <v>0</v>
      </c>
      <c r="G16" s="34">
        <v>0</v>
      </c>
      <c r="H16" s="34">
        <v>0</v>
      </c>
      <c r="I16" s="34">
        <v>0</v>
      </c>
      <c r="J16" s="34">
        <v>0</v>
      </c>
      <c r="K16" s="34">
        <v>0</v>
      </c>
      <c r="L16" s="34">
        <v>0</v>
      </c>
      <c r="M16" s="34">
        <v>0</v>
      </c>
      <c r="N16" s="34">
        <v>449</v>
      </c>
      <c r="O16" s="34">
        <v>441</v>
      </c>
      <c r="P16" s="34">
        <v>551</v>
      </c>
      <c r="Q16" s="34">
        <v>684</v>
      </c>
      <c r="R16" s="34">
        <v>1114</v>
      </c>
      <c r="S16" s="34">
        <v>861</v>
      </c>
      <c r="T16" s="34">
        <v>797</v>
      </c>
      <c r="U16" s="34">
        <v>828</v>
      </c>
    </row>
    <row r="17" spans="4:21" ht="12.75">
      <c r="D17" t="s">
        <v>177</v>
      </c>
      <c r="E17" s="34">
        <v>0</v>
      </c>
      <c r="F17" s="34">
        <v>0</v>
      </c>
      <c r="G17" s="34">
        <v>0</v>
      </c>
      <c r="H17" s="34">
        <v>0</v>
      </c>
      <c r="I17" s="34">
        <v>0</v>
      </c>
      <c r="J17" s="34">
        <v>0</v>
      </c>
      <c r="K17" s="34">
        <v>0</v>
      </c>
      <c r="L17" s="34">
        <v>0</v>
      </c>
      <c r="M17" s="34">
        <v>0</v>
      </c>
      <c r="N17" s="34">
        <v>0</v>
      </c>
      <c r="O17" s="34">
        <v>0</v>
      </c>
      <c r="P17" s="34">
        <v>0</v>
      </c>
      <c r="Q17" s="34">
        <v>852</v>
      </c>
      <c r="R17" s="34">
        <v>685</v>
      </c>
      <c r="S17" s="34">
        <v>343</v>
      </c>
      <c r="T17" s="34">
        <v>213</v>
      </c>
      <c r="U17" s="34">
        <v>173</v>
      </c>
    </row>
    <row r="18" spans="4:22" ht="12.75">
      <c r="D18" t="s">
        <v>178</v>
      </c>
      <c r="E18" s="35">
        <v>0</v>
      </c>
      <c r="F18" s="35">
        <v>0</v>
      </c>
      <c r="G18" s="35">
        <v>0</v>
      </c>
      <c r="H18" s="35">
        <v>0</v>
      </c>
      <c r="I18" s="35">
        <v>0</v>
      </c>
      <c r="J18" s="35">
        <v>0</v>
      </c>
      <c r="K18" s="35">
        <v>0</v>
      </c>
      <c r="L18" s="35">
        <v>0</v>
      </c>
      <c r="M18" s="35">
        <v>0</v>
      </c>
      <c r="N18" s="35">
        <v>0</v>
      </c>
      <c r="O18" s="35">
        <v>0</v>
      </c>
      <c r="P18" s="35">
        <v>0</v>
      </c>
      <c r="Q18" s="35">
        <v>0</v>
      </c>
      <c r="R18" s="35">
        <v>0</v>
      </c>
      <c r="S18" s="35">
        <v>0</v>
      </c>
      <c r="T18" s="35">
        <v>0</v>
      </c>
      <c r="U18" s="35">
        <v>0</v>
      </c>
      <c r="V18" s="35">
        <v>0</v>
      </c>
    </row>
    <row r="19" spans="4:22" ht="12.75">
      <c r="D19" t="s">
        <v>179</v>
      </c>
      <c r="E19" s="35">
        <v>0</v>
      </c>
      <c r="F19" s="35">
        <v>0</v>
      </c>
      <c r="G19" s="35">
        <v>0</v>
      </c>
      <c r="H19" s="35">
        <v>0</v>
      </c>
      <c r="I19" s="35">
        <v>0</v>
      </c>
      <c r="J19" s="35">
        <v>0</v>
      </c>
      <c r="K19" s="35">
        <v>0</v>
      </c>
      <c r="L19" s="35">
        <v>0</v>
      </c>
      <c r="M19" s="35">
        <v>0</v>
      </c>
      <c r="N19" s="35">
        <v>0</v>
      </c>
      <c r="O19" s="35">
        <v>0</v>
      </c>
      <c r="P19" s="35">
        <v>0</v>
      </c>
      <c r="Q19" s="35">
        <v>0</v>
      </c>
      <c r="R19" s="35">
        <v>0</v>
      </c>
      <c r="S19" s="35">
        <v>0</v>
      </c>
      <c r="T19" s="35">
        <v>0</v>
      </c>
      <c r="U19" s="35">
        <v>0</v>
      </c>
      <c r="V19" s="35">
        <v>0</v>
      </c>
    </row>
    <row r="20" spans="4:22" ht="12.75">
      <c r="D20" t="s">
        <v>180</v>
      </c>
      <c r="E20" s="35">
        <v>0</v>
      </c>
      <c r="F20" s="35">
        <v>0</v>
      </c>
      <c r="G20" s="35">
        <v>0</v>
      </c>
      <c r="H20" s="35">
        <v>0</v>
      </c>
      <c r="I20" s="35">
        <v>0</v>
      </c>
      <c r="J20" s="35">
        <v>0</v>
      </c>
      <c r="K20" s="35">
        <v>0</v>
      </c>
      <c r="L20" s="35">
        <v>0</v>
      </c>
      <c r="M20" s="35">
        <v>0</v>
      </c>
      <c r="N20" s="35">
        <v>0</v>
      </c>
      <c r="O20" s="35">
        <v>0</v>
      </c>
      <c r="P20" s="35">
        <v>0</v>
      </c>
      <c r="Q20" s="35">
        <v>374</v>
      </c>
      <c r="R20" s="35">
        <v>1139</v>
      </c>
      <c r="S20" s="35">
        <v>704</v>
      </c>
      <c r="T20" s="35">
        <v>647</v>
      </c>
      <c r="U20" s="35">
        <v>2196</v>
      </c>
      <c r="V20" s="35">
        <v>2334</v>
      </c>
    </row>
    <row r="21" spans="4:21" ht="12.75">
      <c r="D21" t="s">
        <v>181</v>
      </c>
      <c r="E21" s="34">
        <v>3218621</v>
      </c>
      <c r="F21" s="34">
        <v>3275840</v>
      </c>
      <c r="G21" s="34">
        <v>3291109</v>
      </c>
      <c r="H21" s="34">
        <v>3411280</v>
      </c>
      <c r="I21" s="34">
        <v>3473435</v>
      </c>
      <c r="J21" s="34">
        <v>3582114</v>
      </c>
      <c r="K21" s="34">
        <v>3677022</v>
      </c>
      <c r="L21" s="34">
        <v>3697728</v>
      </c>
      <c r="M21" s="34">
        <v>3830489</v>
      </c>
      <c r="N21" s="34">
        <v>3897359</v>
      </c>
      <c r="O21" s="34">
        <v>4052487</v>
      </c>
      <c r="P21" s="34">
        <v>3865090</v>
      </c>
      <c r="Q21" s="34">
        <v>4050862</v>
      </c>
      <c r="R21" s="34">
        <v>4081466</v>
      </c>
      <c r="S21" s="34">
        <v>4174484</v>
      </c>
      <c r="T21" s="34">
        <v>4293860</v>
      </c>
      <c r="U21" s="34">
        <v>4300103</v>
      </c>
    </row>
    <row r="24" ht="12.75">
      <c r="A24" t="s">
        <v>182</v>
      </c>
    </row>
    <row r="26" spans="4:21" ht="12.75">
      <c r="D26" t="s">
        <v>183</v>
      </c>
      <c r="E26" s="3" t="s">
        <v>146</v>
      </c>
      <c r="F26" s="3" t="s">
        <v>147</v>
      </c>
      <c r="G26" s="3" t="s">
        <v>148</v>
      </c>
      <c r="H26" s="3" t="s">
        <v>149</v>
      </c>
      <c r="I26" s="3" t="s">
        <v>150</v>
      </c>
      <c r="J26" s="3" t="s">
        <v>151</v>
      </c>
      <c r="K26" s="3" t="s">
        <v>152</v>
      </c>
      <c r="L26" s="3" t="s">
        <v>153</v>
      </c>
      <c r="M26" s="3" t="s">
        <v>154</v>
      </c>
      <c r="N26" s="3" t="s">
        <v>155</v>
      </c>
      <c r="O26" s="3" t="s">
        <v>156</v>
      </c>
      <c r="P26" s="3" t="s">
        <v>157</v>
      </c>
      <c r="Q26" s="3" t="s">
        <v>158</v>
      </c>
      <c r="R26" s="3" t="s">
        <v>159</v>
      </c>
      <c r="S26" s="3" t="s">
        <v>160</v>
      </c>
      <c r="T26" s="3" t="s">
        <v>161</v>
      </c>
      <c r="U26" s="3" t="s">
        <v>277</v>
      </c>
    </row>
    <row r="27" spans="1:4" ht="12.75">
      <c r="A27" t="s">
        <v>162</v>
      </c>
      <c r="B27" t="s">
        <v>165</v>
      </c>
      <c r="D27" t="s">
        <v>190</v>
      </c>
    </row>
    <row r="28" spans="1:21" ht="12.75">
      <c r="A28" t="s">
        <v>166</v>
      </c>
      <c r="B28" t="s">
        <v>184</v>
      </c>
      <c r="D28" t="s">
        <v>185</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row>
    <row r="29" spans="4:21" ht="12.75">
      <c r="D29" t="s">
        <v>186</v>
      </c>
      <c r="E29" s="34">
        <v>1935.516</v>
      </c>
      <c r="F29" s="34">
        <v>2649.832</v>
      </c>
      <c r="G29" s="34">
        <v>3199.544</v>
      </c>
      <c r="H29" s="34">
        <v>3361.052</v>
      </c>
      <c r="I29" s="34">
        <v>4491.78</v>
      </c>
      <c r="J29" s="34">
        <v>4021.36</v>
      </c>
      <c r="K29" s="34">
        <v>3894.768</v>
      </c>
      <c r="L29" s="34">
        <v>3700.752</v>
      </c>
      <c r="M29" s="34">
        <v>3398.118</v>
      </c>
      <c r="N29" s="34">
        <v>3716.49</v>
      </c>
      <c r="O29" s="34">
        <v>4178.912</v>
      </c>
      <c r="P29" s="34">
        <v>3311.086</v>
      </c>
      <c r="Q29" s="34">
        <v>3128.078</v>
      </c>
      <c r="R29" s="34">
        <v>2613.54</v>
      </c>
      <c r="S29" s="34">
        <v>2942.06</v>
      </c>
      <c r="T29" s="34">
        <v>3829.322</v>
      </c>
      <c r="U29" s="34">
        <v>3671.426</v>
      </c>
    </row>
    <row r="30" spans="4:21" ht="12.75">
      <c r="D30" t="s">
        <v>187</v>
      </c>
      <c r="E30" s="34">
        <v>-1765.236</v>
      </c>
      <c r="F30" s="34">
        <v>-734.44</v>
      </c>
      <c r="G30" s="34">
        <v>-761.53</v>
      </c>
      <c r="H30" s="34">
        <v>-916.33</v>
      </c>
      <c r="I30" s="34">
        <v>-652.912</v>
      </c>
      <c r="J30" s="34">
        <v>-786.556</v>
      </c>
      <c r="K30" s="34">
        <v>-625.994</v>
      </c>
      <c r="L30" s="34">
        <v>-771.764</v>
      </c>
      <c r="M30" s="34">
        <v>-1094.78</v>
      </c>
      <c r="N30" s="34">
        <v>-1223.006</v>
      </c>
      <c r="O30" s="34">
        <v>-1262.308</v>
      </c>
      <c r="P30" s="34">
        <v>-1416.764</v>
      </c>
      <c r="Q30" s="34">
        <v>-1166.246</v>
      </c>
      <c r="R30" s="34">
        <v>-2061.592</v>
      </c>
      <c r="S30" s="34">
        <v>-1969.228</v>
      </c>
      <c r="T30" s="34">
        <v>-1703.058</v>
      </c>
      <c r="U30" s="34">
        <v>-2087.306</v>
      </c>
    </row>
    <row r="31" spans="4:21" ht="12.75">
      <c r="D31" t="s">
        <v>188</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row>
    <row r="32" spans="4:21" ht="12.75">
      <c r="D32" t="s">
        <v>189</v>
      </c>
      <c r="E32" s="34">
        <v>0</v>
      </c>
      <c r="F32" s="34">
        <v>0</v>
      </c>
      <c r="G32" s="34">
        <v>0</v>
      </c>
      <c r="H32" s="34">
        <v>0</v>
      </c>
      <c r="I32" s="34">
        <v>0</v>
      </c>
      <c r="J32" s="34">
        <v>0</v>
      </c>
      <c r="K32" s="34">
        <v>0</v>
      </c>
      <c r="L32" s="34">
        <v>0</v>
      </c>
      <c r="M32" s="34">
        <v>0</v>
      </c>
      <c r="N32" s="34">
        <v>0</v>
      </c>
      <c r="O32" s="34">
        <v>0</v>
      </c>
      <c r="P32" s="34">
        <v>0</v>
      </c>
      <c r="Q32" s="34">
        <v>0</v>
      </c>
      <c r="R32" s="34">
        <v>0</v>
      </c>
      <c r="S32" s="34">
        <v>0</v>
      </c>
      <c r="T32" s="34">
        <v>0</v>
      </c>
      <c r="U32" s="34">
        <v>0</v>
      </c>
    </row>
    <row r="33" spans="5:21" ht="12.75">
      <c r="E33" s="34"/>
      <c r="F33" s="34"/>
      <c r="G33" s="34"/>
      <c r="H33" s="34"/>
      <c r="I33" s="34"/>
      <c r="J33" s="34"/>
      <c r="K33" s="34"/>
      <c r="L33" s="34"/>
      <c r="M33" s="34"/>
      <c r="N33" s="34"/>
      <c r="O33" s="34"/>
      <c r="P33" s="34"/>
      <c r="Q33" s="34"/>
      <c r="R33" s="34"/>
      <c r="S33" s="34"/>
      <c r="T33" s="34"/>
      <c r="U33" s="34"/>
    </row>
    <row r="34" spans="4:21" ht="12.75">
      <c r="D34" s="3" t="s">
        <v>192</v>
      </c>
      <c r="E34" s="34">
        <f>SUM(E28:E33)</f>
        <v>170.27999999999997</v>
      </c>
      <c r="F34" s="34">
        <f aca="true" t="shared" si="0" ref="F34:U34">SUM(F28:F33)</f>
        <v>1915.3919999999998</v>
      </c>
      <c r="G34" s="34">
        <f t="shared" si="0"/>
        <v>2438.014</v>
      </c>
      <c r="H34" s="34">
        <f t="shared" si="0"/>
        <v>2444.722</v>
      </c>
      <c r="I34" s="34">
        <f t="shared" si="0"/>
        <v>3838.8679999999995</v>
      </c>
      <c r="J34" s="34">
        <f t="shared" si="0"/>
        <v>3234.804</v>
      </c>
      <c r="K34" s="34">
        <f t="shared" si="0"/>
        <v>3268.774</v>
      </c>
      <c r="L34" s="34">
        <f t="shared" si="0"/>
        <v>2928.988</v>
      </c>
      <c r="M34" s="34">
        <f t="shared" si="0"/>
        <v>2303.3379999999997</v>
      </c>
      <c r="N34" s="34">
        <f t="shared" si="0"/>
        <v>2493.4839999999995</v>
      </c>
      <c r="O34" s="34">
        <f t="shared" si="0"/>
        <v>2916.6040000000003</v>
      </c>
      <c r="P34" s="34">
        <f t="shared" si="0"/>
        <v>1894.322</v>
      </c>
      <c r="Q34" s="34">
        <f t="shared" si="0"/>
        <v>1961.8319999999999</v>
      </c>
      <c r="R34" s="34">
        <f t="shared" si="0"/>
        <v>551.9479999999999</v>
      </c>
      <c r="S34" s="34">
        <f t="shared" si="0"/>
        <v>972.8319999999999</v>
      </c>
      <c r="T34" s="34">
        <f t="shared" si="0"/>
        <v>2126.264</v>
      </c>
      <c r="U34" s="34">
        <f t="shared" si="0"/>
        <v>1584.12</v>
      </c>
    </row>
    <row r="35" spans="4:21" ht="12.75">
      <c r="D35" s="4" t="s">
        <v>191</v>
      </c>
      <c r="E35" s="34">
        <f>E34*11.63</f>
        <v>1980.3564</v>
      </c>
      <c r="F35" s="34">
        <f aca="true" t="shared" si="1" ref="F35:U35">F34*11.63</f>
        <v>22276.00896</v>
      </c>
      <c r="G35" s="34">
        <f t="shared" si="1"/>
        <v>28354.102820000004</v>
      </c>
      <c r="H35" s="34">
        <f t="shared" si="1"/>
        <v>28432.116860000006</v>
      </c>
      <c r="I35" s="34">
        <f t="shared" si="1"/>
        <v>44646.03484</v>
      </c>
      <c r="J35" s="34">
        <f t="shared" si="1"/>
        <v>37620.770520000005</v>
      </c>
      <c r="K35" s="34">
        <f t="shared" si="1"/>
        <v>38015.84162</v>
      </c>
      <c r="L35" s="34">
        <f t="shared" si="1"/>
        <v>34064.13044</v>
      </c>
      <c r="M35" s="34">
        <f t="shared" si="1"/>
        <v>26787.820939999998</v>
      </c>
      <c r="N35" s="34">
        <f t="shared" si="1"/>
        <v>28999.218919999996</v>
      </c>
      <c r="O35" s="34">
        <f t="shared" si="1"/>
        <v>33920.10452000001</v>
      </c>
      <c r="P35" s="34">
        <f t="shared" si="1"/>
        <v>22030.96486</v>
      </c>
      <c r="Q35" s="34">
        <f t="shared" si="1"/>
        <v>22816.10616</v>
      </c>
      <c r="R35" s="34">
        <f t="shared" si="1"/>
        <v>6419.155239999999</v>
      </c>
      <c r="S35" s="34">
        <f t="shared" si="1"/>
        <v>11314.03616</v>
      </c>
      <c r="T35" s="34">
        <f t="shared" si="1"/>
        <v>24728.450320000004</v>
      </c>
      <c r="U35" s="34">
        <f t="shared" si="1"/>
        <v>18423.3156</v>
      </c>
    </row>
    <row r="37" s="5" customFormat="1" ht="12.75"/>
    <row r="38" spans="5:21" ht="12.75">
      <c r="E38" s="3" t="s">
        <v>146</v>
      </c>
      <c r="F38" s="3" t="s">
        <v>147</v>
      </c>
      <c r="G38" s="3" t="s">
        <v>148</v>
      </c>
      <c r="H38" s="3" t="s">
        <v>149</v>
      </c>
      <c r="I38" s="3" t="s">
        <v>150</v>
      </c>
      <c r="J38" s="3" t="s">
        <v>151</v>
      </c>
      <c r="K38" s="3" t="s">
        <v>152</v>
      </c>
      <c r="L38" s="3" t="s">
        <v>153</v>
      </c>
      <c r="M38" s="3" t="s">
        <v>154</v>
      </c>
      <c r="N38" s="3" t="s">
        <v>155</v>
      </c>
      <c r="O38" s="3" t="s">
        <v>156</v>
      </c>
      <c r="P38" s="3" t="s">
        <v>157</v>
      </c>
      <c r="Q38" s="3" t="s">
        <v>158</v>
      </c>
      <c r="R38" s="3" t="s">
        <v>159</v>
      </c>
      <c r="S38" s="3" t="s">
        <v>160</v>
      </c>
      <c r="T38" s="3" t="s">
        <v>161</v>
      </c>
      <c r="U38" s="3" t="s">
        <v>277</v>
      </c>
    </row>
    <row r="39" spans="4:21" ht="12.75">
      <c r="D39" t="s">
        <v>21</v>
      </c>
      <c r="E39" s="6">
        <f>E8</f>
        <v>666</v>
      </c>
      <c r="F39" s="6">
        <f aca="true" t="shared" si="2" ref="F39:T39">F8</f>
        <v>782</v>
      </c>
      <c r="G39" s="6">
        <f t="shared" si="2"/>
        <v>749</v>
      </c>
      <c r="H39" s="6">
        <f t="shared" si="2"/>
        <v>901</v>
      </c>
      <c r="I39" s="6">
        <f t="shared" si="2"/>
        <v>828</v>
      </c>
      <c r="J39" s="6">
        <f t="shared" si="2"/>
        <v>828</v>
      </c>
      <c r="K39" s="6">
        <f t="shared" si="2"/>
        <v>906</v>
      </c>
      <c r="L39" s="6">
        <f t="shared" si="2"/>
        <v>897</v>
      </c>
      <c r="M39" s="6">
        <f t="shared" si="2"/>
        <v>890</v>
      </c>
      <c r="N39" s="6">
        <f t="shared" si="2"/>
        <v>530</v>
      </c>
      <c r="O39" s="6">
        <f t="shared" si="2"/>
        <v>529</v>
      </c>
      <c r="P39" s="6">
        <f t="shared" si="2"/>
        <v>568</v>
      </c>
      <c r="Q39" s="6">
        <f t="shared" si="2"/>
        <v>572</v>
      </c>
      <c r="R39" s="6">
        <f t="shared" si="2"/>
        <v>550</v>
      </c>
      <c r="S39" s="6">
        <f t="shared" si="2"/>
        <v>593</v>
      </c>
      <c r="T39" s="6">
        <f t="shared" si="2"/>
        <v>612</v>
      </c>
      <c r="U39" s="6">
        <f>U8</f>
        <v>565</v>
      </c>
    </row>
    <row r="40" spans="4:21" ht="12.75">
      <c r="D40" t="s">
        <v>193</v>
      </c>
      <c r="E40" s="6">
        <f>E10</f>
        <v>3066</v>
      </c>
      <c r="F40" s="6">
        <f aca="true" t="shared" si="3" ref="F40:T40">F10</f>
        <v>3051</v>
      </c>
      <c r="G40" s="6">
        <f t="shared" si="3"/>
        <v>2917</v>
      </c>
      <c r="H40" s="6">
        <f t="shared" si="3"/>
        <v>3053</v>
      </c>
      <c r="I40" s="6">
        <f t="shared" si="3"/>
        <v>3483</v>
      </c>
      <c r="J40" s="6">
        <f t="shared" si="3"/>
        <v>3196</v>
      </c>
      <c r="K40" s="6">
        <f t="shared" si="3"/>
        <v>3410</v>
      </c>
      <c r="L40" s="6">
        <f t="shared" si="3"/>
        <v>3254</v>
      </c>
      <c r="M40" s="6">
        <f t="shared" si="3"/>
        <v>3018</v>
      </c>
      <c r="N40" s="6">
        <f t="shared" si="3"/>
        <v>4802</v>
      </c>
      <c r="O40" s="6">
        <f t="shared" si="3"/>
        <v>5650</v>
      </c>
      <c r="P40" s="6">
        <f t="shared" si="3"/>
        <v>6806</v>
      </c>
      <c r="Q40" s="6">
        <f t="shared" si="3"/>
        <v>10459</v>
      </c>
      <c r="R40" s="6">
        <f t="shared" si="3"/>
        <v>11300</v>
      </c>
      <c r="S40" s="6">
        <f t="shared" si="3"/>
        <v>14291</v>
      </c>
      <c r="T40" s="6">
        <f t="shared" si="3"/>
        <v>17881</v>
      </c>
      <c r="U40" s="6">
        <f>U10</f>
        <v>26676</v>
      </c>
    </row>
    <row r="41" spans="4:21" ht="12.75">
      <c r="D41" t="s">
        <v>194</v>
      </c>
      <c r="E41" s="6">
        <f>E5-E6</f>
        <v>273152</v>
      </c>
      <c r="F41" s="6">
        <f aca="true" t="shared" si="4" ref="F41:T41">F5-F6</f>
        <v>288205</v>
      </c>
      <c r="G41" s="6">
        <f t="shared" si="4"/>
        <v>254371</v>
      </c>
      <c r="H41" s="6">
        <f t="shared" si="4"/>
        <v>283300</v>
      </c>
      <c r="I41" s="6">
        <f t="shared" si="4"/>
        <v>262768</v>
      </c>
      <c r="J41" s="6">
        <f t="shared" si="4"/>
        <v>314116</v>
      </c>
      <c r="K41" s="6">
        <f t="shared" si="4"/>
        <v>350924</v>
      </c>
      <c r="L41" s="6">
        <f t="shared" si="4"/>
        <v>333177</v>
      </c>
      <c r="M41" s="6">
        <f t="shared" si="4"/>
        <v>296095</v>
      </c>
      <c r="N41" s="6">
        <f t="shared" si="4"/>
        <v>277913</v>
      </c>
      <c r="O41" s="6">
        <f t="shared" si="4"/>
        <v>253204</v>
      </c>
      <c r="P41" s="6">
        <f t="shared" si="4"/>
        <v>188252</v>
      </c>
      <c r="Q41" s="6">
        <f t="shared" si="4"/>
        <v>267034</v>
      </c>
      <c r="R41" s="6">
        <f t="shared" si="4"/>
        <v>278609</v>
      </c>
      <c r="S41" s="6">
        <f t="shared" si="4"/>
        <v>271118</v>
      </c>
      <c r="T41" s="6">
        <f t="shared" si="4"/>
        <v>272445</v>
      </c>
      <c r="U41" s="6">
        <f>U5-U6</f>
        <v>291866</v>
      </c>
    </row>
    <row r="42" spans="4:21" ht="12.75">
      <c r="D42" t="s">
        <v>195</v>
      </c>
      <c r="E42" s="6">
        <f>E11+E12+E13+E14+E15+E16+E17+E18+E19</f>
        <v>81652</v>
      </c>
      <c r="F42" s="6">
        <f aca="true" t="shared" si="5" ref="F42:T42">F11+F12+F13+F14+F15+F16+F17+F18+F19</f>
        <v>47969</v>
      </c>
      <c r="G42" s="6">
        <f t="shared" si="5"/>
        <v>55390</v>
      </c>
      <c r="H42" s="6">
        <f t="shared" si="5"/>
        <v>56968</v>
      </c>
      <c r="I42" s="6">
        <f t="shared" si="5"/>
        <v>58672</v>
      </c>
      <c r="J42" s="6">
        <f t="shared" si="5"/>
        <v>58649</v>
      </c>
      <c r="K42" s="6">
        <f t="shared" si="5"/>
        <v>59704</v>
      </c>
      <c r="L42" s="6">
        <f t="shared" si="5"/>
        <v>58619</v>
      </c>
      <c r="M42" s="6">
        <f t="shared" si="5"/>
        <v>58198</v>
      </c>
      <c r="N42" s="6">
        <f t="shared" si="5"/>
        <v>60470</v>
      </c>
      <c r="O42" s="6">
        <f t="shared" si="5"/>
        <v>64543</v>
      </c>
      <c r="P42" s="6">
        <f t="shared" si="5"/>
        <v>58439</v>
      </c>
      <c r="Q42" s="6">
        <f t="shared" si="5"/>
        <v>63128</v>
      </c>
      <c r="R42" s="6">
        <f t="shared" si="5"/>
        <v>62897</v>
      </c>
      <c r="S42" s="6">
        <f t="shared" si="5"/>
        <v>63441</v>
      </c>
      <c r="T42" s="6">
        <f t="shared" si="5"/>
        <v>65467</v>
      </c>
      <c r="U42" s="6">
        <f>U11+U12+U13+U14+U15+U16+U17+U18+U19</f>
        <v>66320</v>
      </c>
    </row>
    <row r="43" spans="4:21" ht="12.75">
      <c r="D43" t="s">
        <v>23</v>
      </c>
      <c r="E43" s="6">
        <f>E7</f>
        <v>16012</v>
      </c>
      <c r="F43" s="6">
        <f aca="true" t="shared" si="6" ref="F43:T43">F7</f>
        <v>16267</v>
      </c>
      <c r="G43" s="6">
        <f t="shared" si="6"/>
        <v>17168</v>
      </c>
      <c r="H43" s="6">
        <f t="shared" si="6"/>
        <v>17774</v>
      </c>
      <c r="I43" s="6">
        <f t="shared" si="6"/>
        <v>17479</v>
      </c>
      <c r="J43" s="6">
        <f t="shared" si="6"/>
        <v>14941</v>
      </c>
      <c r="K43" s="6">
        <f t="shared" si="6"/>
        <v>15746</v>
      </c>
      <c r="L43" s="6">
        <f t="shared" si="6"/>
        <v>14907</v>
      </c>
      <c r="M43" s="6">
        <f t="shared" si="6"/>
        <v>15369</v>
      </c>
      <c r="N43" s="6">
        <f t="shared" si="6"/>
        <v>15717</v>
      </c>
      <c r="O43" s="6">
        <f t="shared" si="6"/>
        <v>14621</v>
      </c>
      <c r="P43" s="6">
        <f t="shared" si="6"/>
        <v>14246</v>
      </c>
      <c r="Q43" s="6">
        <f t="shared" si="6"/>
        <v>14939</v>
      </c>
      <c r="R43" s="6">
        <f t="shared" si="6"/>
        <v>14870</v>
      </c>
      <c r="S43" s="6">
        <f t="shared" si="6"/>
        <v>15487</v>
      </c>
      <c r="T43" s="6">
        <f t="shared" si="6"/>
        <v>16778</v>
      </c>
      <c r="U43" s="6">
        <f>U7</f>
        <v>16581</v>
      </c>
    </row>
    <row r="44" spans="5:21" ht="12.75">
      <c r="E44" s="6"/>
      <c r="F44" s="6"/>
      <c r="G44" s="6"/>
      <c r="H44" s="6"/>
      <c r="I44" s="6"/>
      <c r="J44" s="6"/>
      <c r="K44" s="6"/>
      <c r="L44" s="6"/>
      <c r="M44" s="6"/>
      <c r="N44" s="6"/>
      <c r="O44" s="6"/>
      <c r="P44" s="6"/>
      <c r="Q44" s="6"/>
      <c r="R44" s="6"/>
      <c r="S44" s="6"/>
      <c r="T44" s="6"/>
      <c r="U44" s="6"/>
    </row>
    <row r="45" spans="4:21" ht="12.75">
      <c r="D45" t="s">
        <v>196</v>
      </c>
      <c r="E45" s="6">
        <f>SUM(E39:E44)</f>
        <v>374548</v>
      </c>
      <c r="F45" s="6">
        <f aca="true" t="shared" si="7" ref="F45:U45">SUM(F39:F44)</f>
        <v>356274</v>
      </c>
      <c r="G45" s="6">
        <f t="shared" si="7"/>
        <v>330595</v>
      </c>
      <c r="H45" s="6">
        <f t="shared" si="7"/>
        <v>361996</v>
      </c>
      <c r="I45" s="6">
        <f t="shared" si="7"/>
        <v>343230</v>
      </c>
      <c r="J45" s="6">
        <f t="shared" si="7"/>
        <v>391730</v>
      </c>
      <c r="K45" s="6">
        <f t="shared" si="7"/>
        <v>430690</v>
      </c>
      <c r="L45" s="6">
        <f t="shared" si="7"/>
        <v>410854</v>
      </c>
      <c r="M45" s="6">
        <f t="shared" si="7"/>
        <v>373570</v>
      </c>
      <c r="N45" s="6">
        <f t="shared" si="7"/>
        <v>359432</v>
      </c>
      <c r="O45" s="6">
        <f t="shared" si="7"/>
        <v>338547</v>
      </c>
      <c r="P45" s="6">
        <f t="shared" si="7"/>
        <v>268311</v>
      </c>
      <c r="Q45" s="6">
        <f t="shared" si="7"/>
        <v>356132</v>
      </c>
      <c r="R45" s="6">
        <f t="shared" si="7"/>
        <v>368226</v>
      </c>
      <c r="S45" s="6">
        <f t="shared" si="7"/>
        <v>364930</v>
      </c>
      <c r="T45" s="6">
        <f t="shared" si="7"/>
        <v>373183</v>
      </c>
      <c r="U45" s="6">
        <f t="shared" si="7"/>
        <v>402008</v>
      </c>
    </row>
    <row r="46" spans="5:21" ht="12.75">
      <c r="E46" s="6"/>
      <c r="F46" s="6"/>
      <c r="G46" s="6"/>
      <c r="H46" s="6"/>
      <c r="I46" s="6"/>
      <c r="J46" s="6"/>
      <c r="K46" s="6"/>
      <c r="L46" s="6"/>
      <c r="M46" s="6"/>
      <c r="N46" s="6"/>
      <c r="O46" s="6"/>
      <c r="P46" s="6"/>
      <c r="Q46" s="6"/>
      <c r="R46" s="6"/>
      <c r="S46" s="6"/>
      <c r="T46" s="6"/>
      <c r="U46" s="6"/>
    </row>
    <row r="47" spans="4:21" ht="12.75">
      <c r="D47" t="s">
        <v>197</v>
      </c>
      <c r="E47" s="6">
        <f>E35</f>
        <v>1980.3564</v>
      </c>
      <c r="F47" s="6">
        <f aca="true" t="shared" si="8" ref="F47:T47">F35</f>
        <v>22276.00896</v>
      </c>
      <c r="G47" s="6">
        <f t="shared" si="8"/>
        <v>28354.102820000004</v>
      </c>
      <c r="H47" s="6">
        <f t="shared" si="8"/>
        <v>28432.116860000006</v>
      </c>
      <c r="I47" s="6">
        <f t="shared" si="8"/>
        <v>44646.03484</v>
      </c>
      <c r="J47" s="6">
        <f t="shared" si="8"/>
        <v>37620.770520000005</v>
      </c>
      <c r="K47" s="6">
        <f t="shared" si="8"/>
        <v>38015.84162</v>
      </c>
      <c r="L47" s="6">
        <f t="shared" si="8"/>
        <v>34064.13044</v>
      </c>
      <c r="M47" s="6">
        <f t="shared" si="8"/>
        <v>26787.820939999998</v>
      </c>
      <c r="N47" s="6">
        <f t="shared" si="8"/>
        <v>28999.218919999996</v>
      </c>
      <c r="O47" s="6">
        <f t="shared" si="8"/>
        <v>33920.10452000001</v>
      </c>
      <c r="P47" s="6">
        <f t="shared" si="8"/>
        <v>22030.96486</v>
      </c>
      <c r="Q47" s="6">
        <f t="shared" si="8"/>
        <v>22816.10616</v>
      </c>
      <c r="R47" s="6">
        <f t="shared" si="8"/>
        <v>6419.155239999999</v>
      </c>
      <c r="S47" s="6">
        <f t="shared" si="8"/>
        <v>11314.03616</v>
      </c>
      <c r="T47" s="6">
        <f t="shared" si="8"/>
        <v>24728.450320000004</v>
      </c>
      <c r="U47" s="6">
        <f>U35</f>
        <v>18423.3156</v>
      </c>
    </row>
    <row r="48" spans="4:21" ht="12.75">
      <c r="D48" t="s">
        <v>198</v>
      </c>
      <c r="E48" s="6">
        <f>E21</f>
        <v>3218621</v>
      </c>
      <c r="F48" s="6">
        <f aca="true" t="shared" si="9" ref="F48:T48">F21</f>
        <v>3275840</v>
      </c>
      <c r="G48" s="6">
        <f t="shared" si="9"/>
        <v>3291109</v>
      </c>
      <c r="H48" s="6">
        <f t="shared" si="9"/>
        <v>3411280</v>
      </c>
      <c r="I48" s="6">
        <f t="shared" si="9"/>
        <v>3473435</v>
      </c>
      <c r="J48" s="6">
        <f t="shared" si="9"/>
        <v>3582114</v>
      </c>
      <c r="K48" s="6">
        <f t="shared" si="9"/>
        <v>3677022</v>
      </c>
      <c r="L48" s="6">
        <f t="shared" si="9"/>
        <v>3697728</v>
      </c>
      <c r="M48" s="6">
        <f t="shared" si="9"/>
        <v>3830489</v>
      </c>
      <c r="N48" s="6">
        <f t="shared" si="9"/>
        <v>3897359</v>
      </c>
      <c r="O48" s="6">
        <f t="shared" si="9"/>
        <v>4052487</v>
      </c>
      <c r="P48" s="6">
        <f t="shared" si="9"/>
        <v>3865090</v>
      </c>
      <c r="Q48" s="6">
        <f t="shared" si="9"/>
        <v>4050862</v>
      </c>
      <c r="R48" s="6">
        <f t="shared" si="9"/>
        <v>4081466</v>
      </c>
      <c r="S48" s="6">
        <f t="shared" si="9"/>
        <v>4174484</v>
      </c>
      <c r="T48" s="6">
        <f t="shared" si="9"/>
        <v>4293860</v>
      </c>
      <c r="U48" s="6">
        <f>U21</f>
        <v>4300103</v>
      </c>
    </row>
    <row r="50" spans="4:21" ht="12.75">
      <c r="D50" t="s">
        <v>199</v>
      </c>
      <c r="E50" s="6">
        <f>SUM(E47:E49)</f>
        <v>3220601.3564</v>
      </c>
      <c r="F50" s="6">
        <f aca="true" t="shared" si="10" ref="F50:U50">SUM(F47:F49)</f>
        <v>3298116.00896</v>
      </c>
      <c r="G50" s="6">
        <f t="shared" si="10"/>
        <v>3319463.10282</v>
      </c>
      <c r="H50" s="6">
        <f t="shared" si="10"/>
        <v>3439712.11686</v>
      </c>
      <c r="I50" s="6">
        <f t="shared" si="10"/>
        <v>3518081.03484</v>
      </c>
      <c r="J50" s="6">
        <f t="shared" si="10"/>
        <v>3619734.77052</v>
      </c>
      <c r="K50" s="6">
        <f t="shared" si="10"/>
        <v>3715037.84162</v>
      </c>
      <c r="L50" s="6">
        <f t="shared" si="10"/>
        <v>3731792.13044</v>
      </c>
      <c r="M50" s="6">
        <f t="shared" si="10"/>
        <v>3857276.82094</v>
      </c>
      <c r="N50" s="6">
        <f t="shared" si="10"/>
        <v>3926358.21892</v>
      </c>
      <c r="O50" s="6">
        <f t="shared" si="10"/>
        <v>4086407.10452</v>
      </c>
      <c r="P50" s="6">
        <f t="shared" si="10"/>
        <v>3887120.96486</v>
      </c>
      <c r="Q50" s="6">
        <f t="shared" si="10"/>
        <v>4073678.10616</v>
      </c>
      <c r="R50" s="6">
        <f t="shared" si="10"/>
        <v>4087885.15524</v>
      </c>
      <c r="S50" s="6">
        <f t="shared" si="10"/>
        <v>4185798.03616</v>
      </c>
      <c r="T50" s="6">
        <f t="shared" si="10"/>
        <v>4318588.45032</v>
      </c>
      <c r="U50" s="6">
        <f t="shared" si="10"/>
        <v>4318526.3156</v>
      </c>
    </row>
    <row r="52" spans="4:21" ht="12.75">
      <c r="D52" t="s">
        <v>200</v>
      </c>
      <c r="E52" s="7">
        <f>E45/E50</f>
        <v>0.11629753532075486</v>
      </c>
      <c r="F52" s="7">
        <f aca="true" t="shared" si="11" ref="F52:T52">F45/F50</f>
        <v>0.1080234894806943</v>
      </c>
      <c r="G52" s="7">
        <f t="shared" si="11"/>
        <v>0.09959291299823396</v>
      </c>
      <c r="H52" s="7">
        <f t="shared" si="11"/>
        <v>0.10524020258138761</v>
      </c>
      <c r="I52" s="7">
        <f t="shared" si="11"/>
        <v>0.09756170952316051</v>
      </c>
      <c r="J52" s="7">
        <f t="shared" si="11"/>
        <v>0.10822063627157005</v>
      </c>
      <c r="K52" s="7">
        <f t="shared" si="11"/>
        <v>0.11593152435082354</v>
      </c>
      <c r="L52" s="7">
        <f t="shared" si="11"/>
        <v>0.11009562849138596</v>
      </c>
      <c r="M52" s="7">
        <f t="shared" si="11"/>
        <v>0.0968481178151385</v>
      </c>
      <c r="N52" s="7">
        <f t="shared" si="11"/>
        <v>0.09154335390693588</v>
      </c>
      <c r="O52" s="7">
        <f t="shared" si="11"/>
        <v>0.08284710537663541</v>
      </c>
      <c r="P52" s="7">
        <f t="shared" si="11"/>
        <v>0.06902563682107166</v>
      </c>
      <c r="Q52" s="7">
        <f t="shared" si="11"/>
        <v>0.08742271498120484</v>
      </c>
      <c r="R52" s="7">
        <f t="shared" si="11"/>
        <v>0.09007738378559742</v>
      </c>
      <c r="S52" s="7">
        <f t="shared" si="11"/>
        <v>0.0871828972271157</v>
      </c>
      <c r="T52" s="7">
        <f t="shared" si="11"/>
        <v>0.08641318900678016</v>
      </c>
      <c r="U52" s="7">
        <f>U45/U50</f>
        <v>0.09308916297390826</v>
      </c>
    </row>
  </sheetData>
  <printOptions/>
  <pageMargins left="0.75" right="0.75" top="1" bottom="1" header="0.5" footer="0.5"/>
  <pageSetup orientation="portrait" paperSize="9"/>
  <ignoredErrors>
    <ignoredError sqref="E26:U26 E38:U38 E3:T3" numberStoredAsText="1"/>
  </ignoredErrors>
  <legacyDrawing r:id="rId2"/>
</worksheet>
</file>

<file path=xl/worksheets/sheet3.xml><?xml version="1.0" encoding="utf-8"?>
<worksheet xmlns="http://schemas.openxmlformats.org/spreadsheetml/2006/main" xmlns:r="http://schemas.openxmlformats.org/officeDocument/2006/relationships">
  <dimension ref="A1:V150"/>
  <sheetViews>
    <sheetView zoomScale="75" zoomScaleNormal="75" workbookViewId="0" topLeftCell="B89">
      <selection activeCell="B1" sqref="B1"/>
    </sheetView>
  </sheetViews>
  <sheetFormatPr defaultColWidth="9.140625" defaultRowHeight="12.75"/>
  <cols>
    <col min="1" max="1" width="0" style="0" hidden="1" customWidth="1"/>
    <col min="2" max="2" width="29.421875" style="0" bestFit="1" customWidth="1"/>
    <col min="3" max="3" width="0" style="0" hidden="1" customWidth="1"/>
    <col min="4" max="4" width="12.57421875" style="0" customWidth="1"/>
    <col min="5" max="5" width="11.140625" style="0" bestFit="1" customWidth="1"/>
    <col min="6" max="8" width="9.421875" style="0" bestFit="1" customWidth="1"/>
    <col min="9" max="9" width="9.57421875" style="0" bestFit="1" customWidth="1"/>
    <col min="10" max="19" width="10.57421875" style="0" bestFit="1" customWidth="1"/>
    <col min="20" max="20" width="11.140625" style="0" bestFit="1" customWidth="1"/>
    <col min="21" max="21" width="10.57421875" style="0" bestFit="1" customWidth="1"/>
  </cols>
  <sheetData>
    <row r="1" ht="12.75">
      <c r="B1" t="s">
        <v>278</v>
      </c>
    </row>
    <row r="3" ht="12.75">
      <c r="B3" t="s">
        <v>279</v>
      </c>
    </row>
    <row r="4" ht="12.75">
      <c r="B4" t="s">
        <v>280</v>
      </c>
    </row>
    <row r="6" spans="1:22" ht="12.75">
      <c r="A6" s="3" t="s">
        <v>281</v>
      </c>
      <c r="B6" s="75" t="s">
        <v>292</v>
      </c>
      <c r="C6" s="34"/>
      <c r="D6" s="34"/>
      <c r="E6" s="34"/>
      <c r="F6" s="34"/>
      <c r="G6" s="34"/>
      <c r="H6" s="34"/>
      <c r="I6" s="34"/>
      <c r="J6" s="34"/>
      <c r="K6" s="34"/>
      <c r="L6" s="34"/>
      <c r="M6" s="34"/>
      <c r="N6" s="34"/>
      <c r="O6" s="34"/>
      <c r="P6" s="34"/>
      <c r="Q6" s="34"/>
      <c r="R6" s="34"/>
      <c r="S6" s="34"/>
      <c r="T6" s="34"/>
      <c r="U6" s="34"/>
      <c r="V6" s="34"/>
    </row>
    <row r="7" spans="1:22" ht="12.75">
      <c r="A7" t="s">
        <v>205</v>
      </c>
      <c r="B7" s="34" t="s">
        <v>205</v>
      </c>
      <c r="C7" s="34"/>
      <c r="D7" s="34"/>
      <c r="E7" s="34"/>
      <c r="F7" s="34"/>
      <c r="G7" s="34"/>
      <c r="H7" s="34"/>
      <c r="I7" s="34"/>
      <c r="J7" s="34"/>
      <c r="K7" s="34"/>
      <c r="L7" s="34"/>
      <c r="M7" s="34"/>
      <c r="N7" s="34"/>
      <c r="O7" s="34"/>
      <c r="P7" s="34"/>
      <c r="Q7" s="34"/>
      <c r="R7" s="34"/>
      <c r="S7" s="34"/>
      <c r="T7" s="34"/>
      <c r="U7" s="34"/>
      <c r="V7" s="34"/>
    </row>
    <row r="8" spans="2:22" ht="12.75">
      <c r="B8" s="34"/>
      <c r="C8" s="34"/>
      <c r="D8" s="34"/>
      <c r="E8" s="34"/>
      <c r="F8" s="34"/>
      <c r="G8" s="34"/>
      <c r="H8" s="34"/>
      <c r="I8" s="34"/>
      <c r="J8" s="34"/>
      <c r="K8" s="34"/>
      <c r="L8" s="34"/>
      <c r="M8" s="34"/>
      <c r="N8" s="34"/>
      <c r="O8" s="34"/>
      <c r="P8" s="34"/>
      <c r="Q8" s="34"/>
      <c r="R8" s="34"/>
      <c r="S8" s="34"/>
      <c r="T8" s="34"/>
      <c r="U8" s="34"/>
      <c r="V8" s="34"/>
    </row>
    <row r="9" spans="1:22" s="3" customFormat="1" ht="12.75">
      <c r="A9" s="3" t="s">
        <v>282</v>
      </c>
      <c r="B9" s="75" t="s">
        <v>203</v>
      </c>
      <c r="C9" s="75" t="s">
        <v>204</v>
      </c>
      <c r="D9" s="75">
        <v>1990</v>
      </c>
      <c r="E9" s="75">
        <v>1991</v>
      </c>
      <c r="F9" s="75">
        <v>1992</v>
      </c>
      <c r="G9" s="75">
        <v>1993</v>
      </c>
      <c r="H9" s="75">
        <v>1994</v>
      </c>
      <c r="I9" s="75">
        <v>1995</v>
      </c>
      <c r="J9" s="75">
        <v>1996</v>
      </c>
      <c r="K9" s="75">
        <v>1997</v>
      </c>
      <c r="L9" s="75">
        <v>1998</v>
      </c>
      <c r="M9" s="75">
        <v>1999</v>
      </c>
      <c r="N9" s="75">
        <v>2000</v>
      </c>
      <c r="O9" s="75">
        <v>2001</v>
      </c>
      <c r="P9" s="75">
        <v>2002</v>
      </c>
      <c r="Q9" s="75">
        <v>2003</v>
      </c>
      <c r="R9" s="75">
        <v>2004</v>
      </c>
      <c r="S9" s="76">
        <v>2005</v>
      </c>
      <c r="T9" s="76">
        <v>2006</v>
      </c>
      <c r="U9" s="75">
        <v>2007</v>
      </c>
      <c r="V9" s="75"/>
    </row>
    <row r="10" spans="1:22" ht="12.75">
      <c r="A10" t="s">
        <v>283</v>
      </c>
      <c r="B10" s="34" t="s">
        <v>201</v>
      </c>
      <c r="C10" s="34" t="s">
        <v>202</v>
      </c>
      <c r="D10" s="77" t="s">
        <v>297</v>
      </c>
      <c r="E10" s="77" t="s">
        <v>297</v>
      </c>
      <c r="F10" s="77">
        <v>965924</v>
      </c>
      <c r="G10" s="77">
        <v>914562</v>
      </c>
      <c r="H10" s="77">
        <v>809604</v>
      </c>
      <c r="I10" s="77">
        <v>816904</v>
      </c>
      <c r="J10" s="77">
        <v>806026</v>
      </c>
      <c r="K10" s="77">
        <v>795595</v>
      </c>
      <c r="L10" s="77">
        <v>787407</v>
      </c>
      <c r="M10" s="77">
        <v>799538</v>
      </c>
      <c r="N10" s="77">
        <v>832458</v>
      </c>
      <c r="O10" s="77">
        <v>842491</v>
      </c>
      <c r="P10" s="77">
        <v>846267</v>
      </c>
      <c r="Q10" s="77">
        <v>868283</v>
      </c>
      <c r="R10" s="77">
        <v>885526</v>
      </c>
      <c r="S10" s="77">
        <v>903632</v>
      </c>
      <c r="T10" s="77">
        <v>939870</v>
      </c>
      <c r="U10" s="77" t="s">
        <v>284</v>
      </c>
      <c r="V10" s="34"/>
    </row>
    <row r="11" spans="1:22" ht="12.75">
      <c r="A11" t="s">
        <v>285</v>
      </c>
      <c r="B11" s="34" t="s">
        <v>212</v>
      </c>
      <c r="C11" s="34" t="s">
        <v>213</v>
      </c>
      <c r="D11" s="77">
        <v>3.281</v>
      </c>
      <c r="E11" s="77">
        <v>3.285</v>
      </c>
      <c r="F11" s="77">
        <v>3.662</v>
      </c>
      <c r="G11" s="77">
        <v>3.989</v>
      </c>
      <c r="H11" s="77">
        <v>4.277</v>
      </c>
      <c r="I11" s="77">
        <v>4.335</v>
      </c>
      <c r="J11" s="77">
        <v>4.715</v>
      </c>
      <c r="K11" s="77">
        <v>4.738</v>
      </c>
      <c r="L11" s="77">
        <v>5.427</v>
      </c>
      <c r="M11" s="77">
        <v>5.599</v>
      </c>
      <c r="N11" s="77">
        <v>5.919</v>
      </c>
      <c r="O11" s="77">
        <v>6.372</v>
      </c>
      <c r="P11" s="77">
        <v>6.841</v>
      </c>
      <c r="Q11" s="77">
        <v>7.302</v>
      </c>
      <c r="R11" s="77">
        <v>7.941</v>
      </c>
      <c r="S11" s="77">
        <v>8.176</v>
      </c>
      <c r="T11" s="77">
        <v>9.233</v>
      </c>
      <c r="U11" s="77" t="s">
        <v>284</v>
      </c>
      <c r="V11" s="34"/>
    </row>
    <row r="12" spans="1:22" ht="12.75">
      <c r="A12" t="s">
        <v>285</v>
      </c>
      <c r="B12" s="34" t="s">
        <v>222</v>
      </c>
      <c r="C12" s="34" t="s">
        <v>223</v>
      </c>
      <c r="D12" s="77">
        <v>55.86</v>
      </c>
      <c r="E12" s="77">
        <v>60.631</v>
      </c>
      <c r="F12" s="77">
        <v>64.979</v>
      </c>
      <c r="G12" s="77">
        <v>71.947</v>
      </c>
      <c r="H12" s="77">
        <v>77.471</v>
      </c>
      <c r="I12" s="77">
        <v>76.105</v>
      </c>
      <c r="J12" s="77">
        <v>81.257</v>
      </c>
      <c r="K12" s="77">
        <v>87.718</v>
      </c>
      <c r="L12" s="77">
        <v>93.406</v>
      </c>
      <c r="M12" s="77">
        <v>102.248</v>
      </c>
      <c r="N12" s="77">
        <v>112.802</v>
      </c>
      <c r="O12" s="77">
        <v>121.015</v>
      </c>
      <c r="P12" s="77">
        <v>131.415</v>
      </c>
      <c r="Q12" s="77">
        <v>142.859</v>
      </c>
      <c r="R12" s="77">
        <v>156.622</v>
      </c>
      <c r="S12" s="77">
        <v>170.357</v>
      </c>
      <c r="T12" s="77">
        <v>189.903</v>
      </c>
      <c r="U12" s="77" t="s">
        <v>284</v>
      </c>
      <c r="V12" s="34"/>
    </row>
    <row r="13" spans="1:22" ht="12.75">
      <c r="A13" t="s">
        <v>285</v>
      </c>
      <c r="B13" s="34" t="s">
        <v>224</v>
      </c>
      <c r="C13" s="34" t="s">
        <v>225</v>
      </c>
      <c r="D13" s="77">
        <v>20.72</v>
      </c>
      <c r="E13" s="77">
        <v>19.021</v>
      </c>
      <c r="F13" s="77">
        <v>23.817</v>
      </c>
      <c r="G13" s="77">
        <v>24.752</v>
      </c>
      <c r="H13" s="77">
        <v>26.348</v>
      </c>
      <c r="I13" s="77">
        <v>27.288</v>
      </c>
      <c r="J13" s="77">
        <v>27.464</v>
      </c>
      <c r="K13" s="77">
        <v>27.816</v>
      </c>
      <c r="L13" s="77">
        <v>28.566</v>
      </c>
      <c r="M13" s="77">
        <v>27.971</v>
      </c>
      <c r="N13" s="77">
        <v>30.017</v>
      </c>
      <c r="O13" s="77">
        <v>30.347</v>
      </c>
      <c r="P13" s="77">
        <v>31.857</v>
      </c>
      <c r="Q13" s="77">
        <v>26.662</v>
      </c>
      <c r="R13" s="77">
        <v>30.382</v>
      </c>
      <c r="S13" s="77">
        <v>28.599</v>
      </c>
      <c r="T13" s="77">
        <v>29.981</v>
      </c>
      <c r="U13" s="77" t="s">
        <v>284</v>
      </c>
      <c r="V13" s="34"/>
    </row>
    <row r="14" spans="1:22" ht="12.75">
      <c r="A14" t="s">
        <v>285</v>
      </c>
      <c r="B14" s="34" t="s">
        <v>220</v>
      </c>
      <c r="C14" s="34" t="s">
        <v>221</v>
      </c>
      <c r="D14" s="77">
        <v>19.643</v>
      </c>
      <c r="E14" s="77">
        <v>20.224</v>
      </c>
      <c r="F14" s="77">
        <v>23.207</v>
      </c>
      <c r="G14" s="77">
        <v>24.446</v>
      </c>
      <c r="H14" s="77">
        <v>26.625</v>
      </c>
      <c r="I14" s="77">
        <v>28.566</v>
      </c>
      <c r="J14" s="77">
        <v>30.519</v>
      </c>
      <c r="K14" s="77">
        <v>32.994</v>
      </c>
      <c r="L14" s="77">
        <v>35.688</v>
      </c>
      <c r="M14" s="77">
        <v>36.865</v>
      </c>
      <c r="N14" s="77">
        <v>40.392</v>
      </c>
      <c r="O14" s="77">
        <v>41.208</v>
      </c>
      <c r="P14" s="77">
        <v>42.642</v>
      </c>
      <c r="Q14" s="77">
        <v>44.22</v>
      </c>
      <c r="R14" s="77">
        <v>45.573</v>
      </c>
      <c r="S14" s="77">
        <v>46.844</v>
      </c>
      <c r="T14" s="77">
        <v>48.704</v>
      </c>
      <c r="U14" s="77" t="s">
        <v>284</v>
      </c>
      <c r="V14" s="34"/>
    </row>
    <row r="15" spans="1:22" ht="12.75">
      <c r="A15" t="s">
        <v>285</v>
      </c>
      <c r="B15" s="34" t="s">
        <v>226</v>
      </c>
      <c r="C15" s="34" t="s">
        <v>227</v>
      </c>
      <c r="D15" s="77">
        <v>3.427</v>
      </c>
      <c r="E15" s="77">
        <v>3.501</v>
      </c>
      <c r="F15" s="77">
        <v>4.159</v>
      </c>
      <c r="G15" s="77">
        <v>4.478</v>
      </c>
      <c r="H15" s="77">
        <v>4.772</v>
      </c>
      <c r="I15" s="77">
        <v>5.281</v>
      </c>
      <c r="J15" s="77">
        <v>5.697</v>
      </c>
      <c r="K15" s="77">
        <v>5.889</v>
      </c>
      <c r="L15" s="77">
        <v>6.341</v>
      </c>
      <c r="M15" s="77">
        <v>6.657</v>
      </c>
      <c r="N15" s="77">
        <v>6.938</v>
      </c>
      <c r="O15" s="77">
        <v>7.099</v>
      </c>
      <c r="P15" s="77">
        <v>7.642</v>
      </c>
      <c r="Q15" s="77">
        <v>7.511</v>
      </c>
      <c r="R15" s="77">
        <v>8.426</v>
      </c>
      <c r="S15" s="77">
        <v>9.491</v>
      </c>
      <c r="T15" s="77">
        <v>10.87</v>
      </c>
      <c r="U15" s="77" t="s">
        <v>284</v>
      </c>
      <c r="V15" s="34"/>
    </row>
    <row r="16" spans="1:22" ht="12.75">
      <c r="A16" t="s">
        <v>285</v>
      </c>
      <c r="B16" s="34" t="s">
        <v>228</v>
      </c>
      <c r="C16" s="34" t="s">
        <v>229</v>
      </c>
      <c r="D16" s="77">
        <v>19.373</v>
      </c>
      <c r="E16" s="77">
        <v>10.133</v>
      </c>
      <c r="F16" s="77">
        <v>15.779</v>
      </c>
      <c r="G16" s="77">
        <v>18.967</v>
      </c>
      <c r="H16" s="77">
        <v>21.43</v>
      </c>
      <c r="I16" s="77">
        <v>22.302</v>
      </c>
      <c r="J16" s="77">
        <v>23.947</v>
      </c>
      <c r="K16" s="77">
        <v>25.121</v>
      </c>
      <c r="L16" s="77">
        <v>28.185</v>
      </c>
      <c r="M16" s="77">
        <v>29.681</v>
      </c>
      <c r="N16" s="77">
        <v>30.882</v>
      </c>
      <c r="O16" s="77">
        <v>32.739</v>
      </c>
      <c r="P16" s="77">
        <v>34.678</v>
      </c>
      <c r="Q16" s="77">
        <v>37.414</v>
      </c>
      <c r="R16" s="77">
        <v>38.781</v>
      </c>
      <c r="S16" s="77">
        <v>41.11</v>
      </c>
      <c r="T16" s="77">
        <v>44.751</v>
      </c>
      <c r="U16" s="77" t="s">
        <v>284</v>
      </c>
      <c r="V16" s="34"/>
    </row>
    <row r="17" spans="1:22" ht="12.75">
      <c r="A17" t="s">
        <v>285</v>
      </c>
      <c r="B17" s="34" t="s">
        <v>230</v>
      </c>
      <c r="C17" s="34" t="s">
        <v>231</v>
      </c>
      <c r="D17" s="77">
        <v>2.425</v>
      </c>
      <c r="E17" s="77">
        <v>2.789</v>
      </c>
      <c r="F17" s="77">
        <v>3.413</v>
      </c>
      <c r="G17" s="77">
        <v>4.473</v>
      </c>
      <c r="H17" s="77">
        <v>4.914</v>
      </c>
      <c r="I17" s="77">
        <v>5.183</v>
      </c>
      <c r="J17" s="77">
        <v>6.587</v>
      </c>
      <c r="K17" s="77">
        <v>8.049</v>
      </c>
      <c r="L17" s="77">
        <v>7.882</v>
      </c>
      <c r="M17" s="77">
        <v>7.711</v>
      </c>
      <c r="N17" s="77">
        <v>7.392</v>
      </c>
      <c r="O17" s="77">
        <v>7.701</v>
      </c>
      <c r="P17" s="77">
        <v>9.114</v>
      </c>
      <c r="Q17" s="77">
        <v>9.982</v>
      </c>
      <c r="R17" s="77">
        <v>9.637</v>
      </c>
      <c r="S17" s="77">
        <v>9.569</v>
      </c>
      <c r="T17" s="77">
        <v>8.764</v>
      </c>
      <c r="U17" s="77" t="s">
        <v>284</v>
      </c>
      <c r="V17" s="34"/>
    </row>
    <row r="18" spans="1:22" ht="12.75">
      <c r="A18" t="s">
        <v>285</v>
      </c>
      <c r="B18" s="34" t="s">
        <v>236</v>
      </c>
      <c r="C18" s="34" t="s">
        <v>237</v>
      </c>
      <c r="D18" s="77">
        <v>4.234</v>
      </c>
      <c r="E18" s="77">
        <v>4.348</v>
      </c>
      <c r="F18" s="77">
        <v>4.806</v>
      </c>
      <c r="G18" s="77">
        <v>5.483</v>
      </c>
      <c r="H18" s="77">
        <v>5.825</v>
      </c>
      <c r="I18" s="77">
        <v>6.072</v>
      </c>
      <c r="J18" s="77">
        <v>6.394</v>
      </c>
      <c r="K18" s="77">
        <v>6.879</v>
      </c>
      <c r="L18" s="77">
        <v>7.706</v>
      </c>
      <c r="M18" s="77">
        <v>7.908</v>
      </c>
      <c r="N18" s="77">
        <v>8.564</v>
      </c>
      <c r="O18" s="77">
        <v>9.153</v>
      </c>
      <c r="P18" s="77">
        <v>9.711</v>
      </c>
      <c r="Q18" s="77">
        <v>10.071</v>
      </c>
      <c r="R18" s="77">
        <v>10.809</v>
      </c>
      <c r="S18" s="77">
        <v>11.889</v>
      </c>
      <c r="T18" s="77">
        <v>12.77</v>
      </c>
      <c r="U18" s="77">
        <v>13.576</v>
      </c>
      <c r="V18" s="34"/>
    </row>
    <row r="19" spans="1:22" ht="12.75">
      <c r="A19" t="s">
        <v>285</v>
      </c>
      <c r="B19" s="34" t="s">
        <v>238</v>
      </c>
      <c r="C19" s="34" t="s">
        <v>239</v>
      </c>
      <c r="D19" s="77">
        <v>4.529</v>
      </c>
      <c r="E19" s="77">
        <v>4.374</v>
      </c>
      <c r="F19" s="77">
        <v>4.844</v>
      </c>
      <c r="G19" s="77">
        <v>5.194</v>
      </c>
      <c r="H19" s="77">
        <v>5.465</v>
      </c>
      <c r="I19" s="77">
        <v>5.617</v>
      </c>
      <c r="J19" s="77">
        <v>6.181</v>
      </c>
      <c r="K19" s="77">
        <v>6.456</v>
      </c>
      <c r="L19" s="77">
        <v>7.638</v>
      </c>
      <c r="M19" s="77">
        <v>8.403</v>
      </c>
      <c r="N19" s="77">
        <v>8.586</v>
      </c>
      <c r="O19" s="77">
        <v>9.354</v>
      </c>
      <c r="P19" s="77">
        <v>10.284</v>
      </c>
      <c r="Q19" s="77">
        <v>11.291</v>
      </c>
      <c r="R19" s="77">
        <v>12.439</v>
      </c>
      <c r="S19" s="77">
        <v>13.532</v>
      </c>
      <c r="T19" s="77">
        <v>14.406</v>
      </c>
      <c r="U19" s="77" t="s">
        <v>284</v>
      </c>
      <c r="V19" s="34"/>
    </row>
    <row r="20" spans="1:22" ht="12.75">
      <c r="A20" t="s">
        <v>285</v>
      </c>
      <c r="B20" s="34" t="s">
        <v>240</v>
      </c>
      <c r="C20" s="34" t="s">
        <v>241</v>
      </c>
      <c r="D20" s="77">
        <v>64.899</v>
      </c>
      <c r="E20" s="77">
        <v>69.212</v>
      </c>
      <c r="F20" s="77">
        <v>74.009</v>
      </c>
      <c r="G20" s="77">
        <v>82.183</v>
      </c>
      <c r="H20" s="77">
        <v>91.019</v>
      </c>
      <c r="I20" s="77">
        <v>97.846</v>
      </c>
      <c r="J20" s="77">
        <v>101.114</v>
      </c>
      <c r="K20" s="77">
        <v>107.546</v>
      </c>
      <c r="L20" s="77">
        <v>114.624</v>
      </c>
      <c r="M20" s="77">
        <v>112.8</v>
      </c>
      <c r="N20" s="77">
        <v>118.62</v>
      </c>
      <c r="O20" s="77">
        <v>125.653</v>
      </c>
      <c r="P20" s="77">
        <v>133.233</v>
      </c>
      <c r="Q20" s="77">
        <v>143.82</v>
      </c>
      <c r="R20" s="77">
        <v>149.849</v>
      </c>
      <c r="S20" s="77">
        <v>164.472</v>
      </c>
      <c r="T20" s="77">
        <v>168.995</v>
      </c>
      <c r="U20" s="77">
        <v>179.103</v>
      </c>
      <c r="V20" s="34"/>
    </row>
    <row r="21" spans="1:22" ht="12.75">
      <c r="A21" t="s">
        <v>285</v>
      </c>
      <c r="B21" s="34" t="s">
        <v>242</v>
      </c>
      <c r="C21" s="34" t="s">
        <v>243</v>
      </c>
      <c r="D21" s="77">
        <v>8.306</v>
      </c>
      <c r="E21" s="77">
        <v>8.231</v>
      </c>
      <c r="F21" s="77">
        <v>7.479</v>
      </c>
      <c r="G21" s="77">
        <v>8.143</v>
      </c>
      <c r="H21" s="77">
        <v>10.405</v>
      </c>
      <c r="I21" s="77">
        <v>14.508</v>
      </c>
      <c r="J21" s="77">
        <v>16.369</v>
      </c>
      <c r="K21" s="77">
        <v>17.195</v>
      </c>
      <c r="L21" s="77">
        <v>20.024</v>
      </c>
      <c r="M21" s="77">
        <v>21.583</v>
      </c>
      <c r="N21" s="77">
        <v>23.866</v>
      </c>
      <c r="O21" s="77">
        <v>25.28</v>
      </c>
      <c r="P21" s="77">
        <v>26.507</v>
      </c>
      <c r="Q21" s="77">
        <v>27.911</v>
      </c>
      <c r="R21" s="77">
        <v>30.365</v>
      </c>
      <c r="S21" s="77">
        <v>33.012</v>
      </c>
      <c r="T21" s="77">
        <v>35.287</v>
      </c>
      <c r="U21" s="77" t="s">
        <v>284</v>
      </c>
      <c r="V21" s="34"/>
    </row>
    <row r="22" spans="1:22" ht="12.75">
      <c r="A22" t="s">
        <v>285</v>
      </c>
      <c r="B22" s="34" t="s">
        <v>210</v>
      </c>
      <c r="C22" s="34" t="s">
        <v>211</v>
      </c>
      <c r="D22" s="77">
        <v>16.056</v>
      </c>
      <c r="E22" s="77">
        <v>16.189</v>
      </c>
      <c r="F22" s="77">
        <v>16.412</v>
      </c>
      <c r="G22" s="77">
        <v>16.523</v>
      </c>
      <c r="H22" s="77">
        <v>17.738</v>
      </c>
      <c r="I22" s="77">
        <v>23.483</v>
      </c>
      <c r="J22" s="77">
        <v>24.978</v>
      </c>
      <c r="K22" s="77">
        <v>26.756</v>
      </c>
      <c r="L22" s="77">
        <v>31.388</v>
      </c>
      <c r="M22" s="77">
        <v>34.899</v>
      </c>
      <c r="N22" s="77">
        <v>37.547</v>
      </c>
      <c r="O22" s="77">
        <v>40.582</v>
      </c>
      <c r="P22" s="77">
        <v>43.791</v>
      </c>
      <c r="Q22" s="77">
        <v>46.568</v>
      </c>
      <c r="R22" s="77">
        <v>49.272</v>
      </c>
      <c r="S22" s="77">
        <v>57.058</v>
      </c>
      <c r="T22" s="77">
        <v>62.762</v>
      </c>
      <c r="U22" s="77" t="s">
        <v>284</v>
      </c>
      <c r="V22" s="34"/>
    </row>
    <row r="23" spans="1:22" ht="12.75">
      <c r="A23" t="s">
        <v>285</v>
      </c>
      <c r="B23" s="34" t="s">
        <v>246</v>
      </c>
      <c r="C23" s="34" t="s">
        <v>247</v>
      </c>
      <c r="D23" s="77">
        <v>1.563</v>
      </c>
      <c r="E23" s="77">
        <v>1.693</v>
      </c>
      <c r="F23" s="77">
        <v>1.836</v>
      </c>
      <c r="G23" s="77">
        <v>1.928</v>
      </c>
      <c r="H23" s="77">
        <v>2.029</v>
      </c>
      <c r="I23" s="77">
        <v>2.227</v>
      </c>
      <c r="J23" s="77">
        <v>2.194</v>
      </c>
      <c r="K23" s="77">
        <v>2.404</v>
      </c>
      <c r="L23" s="77">
        <v>2.357</v>
      </c>
      <c r="M23" s="77">
        <v>2.571</v>
      </c>
      <c r="N23" s="77">
        <v>3.208</v>
      </c>
      <c r="O23" s="77">
        <v>3.424</v>
      </c>
      <c r="P23" s="77">
        <v>3.543</v>
      </c>
      <c r="Q23" s="77">
        <v>3.85</v>
      </c>
      <c r="R23" s="77">
        <v>4.103</v>
      </c>
      <c r="S23" s="77">
        <v>4.482</v>
      </c>
      <c r="T23" s="77">
        <v>5.017</v>
      </c>
      <c r="U23" s="77" t="s">
        <v>284</v>
      </c>
      <c r="V23" s="34"/>
    </row>
    <row r="24" spans="1:22" ht="12.75">
      <c r="A24" t="s">
        <v>286</v>
      </c>
      <c r="B24" s="34" t="s">
        <v>216</v>
      </c>
      <c r="C24" s="34" t="s">
        <v>217</v>
      </c>
      <c r="D24" s="77">
        <v>15.145</v>
      </c>
      <c r="E24" s="77">
        <v>16.319</v>
      </c>
      <c r="F24" s="77">
        <v>17.199</v>
      </c>
      <c r="G24" s="77">
        <v>18.267</v>
      </c>
      <c r="H24" s="77">
        <v>18.703</v>
      </c>
      <c r="I24" s="77">
        <v>18.09</v>
      </c>
      <c r="J24" s="77">
        <v>19.124</v>
      </c>
      <c r="K24" s="77">
        <v>19.739</v>
      </c>
      <c r="L24" s="77">
        <v>21.448</v>
      </c>
      <c r="M24" s="77">
        <v>23.282</v>
      </c>
      <c r="N24" s="77">
        <v>23.89</v>
      </c>
      <c r="O24" s="77">
        <v>25.031</v>
      </c>
      <c r="P24" s="77">
        <v>25.992</v>
      </c>
      <c r="Q24" s="77">
        <v>27.81</v>
      </c>
      <c r="R24" s="77">
        <v>29.386</v>
      </c>
      <c r="S24" s="77">
        <v>31.907</v>
      </c>
      <c r="T24" s="77">
        <v>33.124</v>
      </c>
      <c r="U24" s="77" t="s">
        <v>284</v>
      </c>
      <c r="V24" s="34"/>
    </row>
    <row r="25" spans="1:22" ht="12.75">
      <c r="A25" t="s">
        <v>286</v>
      </c>
      <c r="B25" s="34" t="s">
        <v>214</v>
      </c>
      <c r="C25" s="34" t="s">
        <v>215</v>
      </c>
      <c r="D25" s="77">
        <v>0.168</v>
      </c>
      <c r="E25" s="77">
        <v>0.169</v>
      </c>
      <c r="F25" s="77">
        <v>0.169</v>
      </c>
      <c r="G25" s="77">
        <v>0.171</v>
      </c>
      <c r="H25" s="77">
        <v>0.171</v>
      </c>
      <c r="I25" s="77">
        <v>0.173</v>
      </c>
      <c r="J25" s="77">
        <v>0.174</v>
      </c>
      <c r="K25" s="77">
        <v>0.176</v>
      </c>
      <c r="L25" s="77">
        <v>0.176</v>
      </c>
      <c r="M25" s="77">
        <v>0.176</v>
      </c>
      <c r="N25" s="77">
        <v>0.18</v>
      </c>
      <c r="O25" s="77">
        <v>0.183</v>
      </c>
      <c r="P25" s="77">
        <v>0.179</v>
      </c>
      <c r="Q25" s="77">
        <v>0.188</v>
      </c>
      <c r="R25" s="77">
        <v>0.202</v>
      </c>
      <c r="S25" s="77">
        <v>0.24</v>
      </c>
      <c r="T25" s="77">
        <v>0.25</v>
      </c>
      <c r="U25" s="77" t="s">
        <v>284</v>
      </c>
      <c r="V25" s="34"/>
    </row>
    <row r="26" spans="1:22" ht="12.75">
      <c r="A26" t="s">
        <v>286</v>
      </c>
      <c r="B26" s="34" t="s">
        <v>218</v>
      </c>
      <c r="C26" s="34" t="s">
        <v>219</v>
      </c>
      <c r="D26" s="77">
        <v>41.408</v>
      </c>
      <c r="E26" s="77">
        <v>42.56</v>
      </c>
      <c r="F26" s="77">
        <v>43.496</v>
      </c>
      <c r="G26" s="77">
        <v>47.751</v>
      </c>
      <c r="H26" s="77">
        <v>50.06</v>
      </c>
      <c r="I26" s="77">
        <v>52.681</v>
      </c>
      <c r="J26" s="77">
        <v>51.755</v>
      </c>
      <c r="K26" s="77">
        <v>55.522</v>
      </c>
      <c r="L26" s="77">
        <v>59.799</v>
      </c>
      <c r="M26" s="77">
        <v>65.173</v>
      </c>
      <c r="N26" s="77">
        <v>71.657</v>
      </c>
      <c r="O26" s="77">
        <v>77.342</v>
      </c>
      <c r="P26" s="77">
        <v>84.483</v>
      </c>
      <c r="Q26" s="77">
        <v>90.127</v>
      </c>
      <c r="R26" s="77">
        <v>95.859</v>
      </c>
      <c r="S26" s="77">
        <v>102.806</v>
      </c>
      <c r="T26" s="77">
        <v>109.135</v>
      </c>
      <c r="U26" s="77" t="s">
        <v>284</v>
      </c>
      <c r="V26" s="34"/>
    </row>
    <row r="27" spans="1:22" ht="12.75">
      <c r="A27" t="s">
        <v>286</v>
      </c>
      <c r="B27" s="34" t="s">
        <v>232</v>
      </c>
      <c r="C27" s="34" t="s">
        <v>233</v>
      </c>
      <c r="D27" s="77">
        <v>15.792</v>
      </c>
      <c r="E27" s="77">
        <v>15.886</v>
      </c>
      <c r="F27" s="77">
        <v>15.933</v>
      </c>
      <c r="G27" s="77">
        <v>15.98</v>
      </c>
      <c r="H27" s="77">
        <v>16.732</v>
      </c>
      <c r="I27" s="77">
        <v>16.92</v>
      </c>
      <c r="J27" s="77">
        <v>17.202</v>
      </c>
      <c r="K27" s="77">
        <v>17.836</v>
      </c>
      <c r="L27" s="77">
        <v>12.716</v>
      </c>
      <c r="M27" s="77">
        <v>13.522</v>
      </c>
      <c r="N27" s="77">
        <v>14.566</v>
      </c>
      <c r="O27" s="77">
        <v>15.144</v>
      </c>
      <c r="P27" s="77">
        <v>16.479</v>
      </c>
      <c r="Q27" s="77">
        <v>17.806</v>
      </c>
      <c r="R27" s="77">
        <v>18.99</v>
      </c>
      <c r="S27" s="77">
        <v>21.103</v>
      </c>
      <c r="T27" s="77">
        <v>22.552</v>
      </c>
      <c r="U27" s="77">
        <v>23.983</v>
      </c>
      <c r="V27" s="34"/>
    </row>
    <row r="28" spans="1:22" ht="12.75">
      <c r="A28" t="s">
        <v>286</v>
      </c>
      <c r="B28" s="34" t="s">
        <v>234</v>
      </c>
      <c r="C28" s="34" t="s">
        <v>235</v>
      </c>
      <c r="D28" s="77">
        <v>9.088</v>
      </c>
      <c r="E28" s="77">
        <v>8.734</v>
      </c>
      <c r="F28" s="77">
        <v>9.184</v>
      </c>
      <c r="G28" s="77">
        <v>9.338</v>
      </c>
      <c r="H28" s="77">
        <v>10.349</v>
      </c>
      <c r="I28" s="77">
        <v>12.066</v>
      </c>
      <c r="J28" s="77">
        <v>12.364</v>
      </c>
      <c r="K28" s="77">
        <v>13.162</v>
      </c>
      <c r="L28" s="77">
        <v>13.393</v>
      </c>
      <c r="M28" s="77">
        <v>13.113</v>
      </c>
      <c r="N28" s="77">
        <v>12.929</v>
      </c>
      <c r="O28" s="77">
        <v>14.724</v>
      </c>
      <c r="P28" s="77">
        <v>15.724</v>
      </c>
      <c r="Q28" s="77">
        <v>17.097</v>
      </c>
      <c r="R28" s="77">
        <v>18.243</v>
      </c>
      <c r="S28" s="77">
        <v>21.169</v>
      </c>
      <c r="T28" s="77">
        <v>21.883</v>
      </c>
      <c r="U28" s="77" t="s">
        <v>284</v>
      </c>
      <c r="V28" s="34"/>
    </row>
    <row r="29" spans="1:22" ht="12.75">
      <c r="A29" t="s">
        <v>286</v>
      </c>
      <c r="B29" s="34" t="s">
        <v>244</v>
      </c>
      <c r="C29" s="34" t="s">
        <v>245</v>
      </c>
      <c r="D29" s="77">
        <v>5.205</v>
      </c>
      <c r="E29" s="77">
        <v>5.404</v>
      </c>
      <c r="F29" s="77">
        <v>5.812</v>
      </c>
      <c r="G29" s="77">
        <v>5.937</v>
      </c>
      <c r="H29" s="77">
        <v>6.314</v>
      </c>
      <c r="I29" s="77">
        <v>6.872</v>
      </c>
      <c r="J29" s="77">
        <v>7.457</v>
      </c>
      <c r="K29" s="77">
        <v>8.004</v>
      </c>
      <c r="L29" s="77">
        <v>8.563</v>
      </c>
      <c r="M29" s="77">
        <v>9.405</v>
      </c>
      <c r="N29" s="77">
        <v>9.963</v>
      </c>
      <c r="O29" s="77">
        <v>10.713</v>
      </c>
      <c r="P29" s="77">
        <v>11.134</v>
      </c>
      <c r="Q29" s="77">
        <v>11.674</v>
      </c>
      <c r="R29" s="77">
        <v>12.291</v>
      </c>
      <c r="S29" s="77">
        <v>12.646</v>
      </c>
      <c r="T29" s="77">
        <v>12.65207</v>
      </c>
      <c r="U29" s="77" t="s">
        <v>284</v>
      </c>
      <c r="V29" s="34"/>
    </row>
    <row r="30" spans="1:22" ht="12.75">
      <c r="A30" t="s">
        <v>287</v>
      </c>
      <c r="B30" s="34" t="s">
        <v>206</v>
      </c>
      <c r="C30" s="34" t="s">
        <v>207</v>
      </c>
      <c r="D30" s="77">
        <v>590346</v>
      </c>
      <c r="E30" s="77">
        <v>643117</v>
      </c>
      <c r="F30" s="77">
        <v>716040</v>
      </c>
      <c r="G30" s="77">
        <v>795733</v>
      </c>
      <c r="H30" s="77">
        <v>880393</v>
      </c>
      <c r="I30" s="77">
        <v>956160</v>
      </c>
      <c r="J30" s="77">
        <v>1005424</v>
      </c>
      <c r="K30" s="77">
        <v>1070087</v>
      </c>
      <c r="L30" s="77">
        <v>1103563</v>
      </c>
      <c r="M30" s="77">
        <v>1171699</v>
      </c>
      <c r="N30" s="77">
        <v>1280465</v>
      </c>
      <c r="O30" s="77">
        <v>1426522</v>
      </c>
      <c r="P30" s="77">
        <v>1584529</v>
      </c>
      <c r="Q30" s="77">
        <v>1810137</v>
      </c>
      <c r="R30" s="77">
        <v>2103422</v>
      </c>
      <c r="S30" s="77">
        <v>2369914</v>
      </c>
      <c r="T30" s="77">
        <v>2717500</v>
      </c>
      <c r="U30" s="77">
        <v>3042305</v>
      </c>
      <c r="V30" s="34"/>
    </row>
    <row r="31" spans="1:22" s="9" customFormat="1" ht="12.75">
      <c r="A31" s="9" t="s">
        <v>208</v>
      </c>
      <c r="B31" s="78" t="s">
        <v>208</v>
      </c>
      <c r="C31" s="78" t="s">
        <v>209</v>
      </c>
      <c r="D31" s="77">
        <v>11299.74411</v>
      </c>
      <c r="E31" s="77">
        <v>11537.32069</v>
      </c>
      <c r="F31" s="77">
        <v>11623.89998</v>
      </c>
      <c r="G31" s="77">
        <v>11896.71799</v>
      </c>
      <c r="H31" s="77">
        <v>12169.43734</v>
      </c>
      <c r="I31" s="77">
        <v>12603.07145</v>
      </c>
      <c r="J31" s="77">
        <v>12986.93434</v>
      </c>
      <c r="K31" s="77">
        <v>13315.88689</v>
      </c>
      <c r="L31" s="77">
        <v>13666.59991</v>
      </c>
      <c r="M31" s="77">
        <v>14005.53557</v>
      </c>
      <c r="N31" s="77">
        <v>14572.17302</v>
      </c>
      <c r="O31" s="77">
        <v>14816.42158</v>
      </c>
      <c r="P31" s="77">
        <v>15355.13574</v>
      </c>
      <c r="Q31" s="77">
        <v>15892.78827</v>
      </c>
      <c r="R31" s="77">
        <v>16637.3955</v>
      </c>
      <c r="S31" s="77">
        <v>17335.17221</v>
      </c>
      <c r="T31" s="77">
        <v>17987.30981</v>
      </c>
      <c r="U31" s="77" t="s">
        <v>284</v>
      </c>
      <c r="V31" s="79"/>
    </row>
    <row r="32" spans="2:22" s="9" customFormat="1" ht="12.75">
      <c r="B32" s="78" t="s">
        <v>248</v>
      </c>
      <c r="C32" s="78"/>
      <c r="D32" s="80">
        <f>D11+D12+D13+D14+D15+D16+D17+D18+D19+D20+D21+D22+D23+D24+D25+D26+D27+D28+D29</f>
        <v>311.122</v>
      </c>
      <c r="E32" s="80">
        <f aca="true" t="shared" si="0" ref="E32:T32">E11+E12+E13+E14+E15+E16+E17+E18+E19+E20+E21+E22+E23+E24+E25+E26+E27+E28+E29</f>
        <v>312.70300000000003</v>
      </c>
      <c r="F32" s="80">
        <f t="shared" si="0"/>
        <v>340.19500000000005</v>
      </c>
      <c r="G32" s="80">
        <f t="shared" si="0"/>
        <v>369.95000000000005</v>
      </c>
      <c r="H32" s="80">
        <f t="shared" si="0"/>
        <v>400.64699999999993</v>
      </c>
      <c r="I32" s="80">
        <f t="shared" si="0"/>
        <v>425.6149999999999</v>
      </c>
      <c r="J32" s="80">
        <f t="shared" si="0"/>
        <v>445.492</v>
      </c>
      <c r="K32" s="80">
        <f t="shared" si="0"/>
        <v>474</v>
      </c>
      <c r="L32" s="80">
        <f t="shared" si="0"/>
        <v>505.3269999999999</v>
      </c>
      <c r="M32" s="80">
        <f t="shared" si="0"/>
        <v>529.567</v>
      </c>
      <c r="N32" s="80">
        <f t="shared" si="0"/>
        <v>567.918</v>
      </c>
      <c r="O32" s="80">
        <f t="shared" si="0"/>
        <v>603.0640000000001</v>
      </c>
      <c r="P32" s="80">
        <f t="shared" si="0"/>
        <v>645.2490000000001</v>
      </c>
      <c r="Q32" s="80">
        <f t="shared" si="0"/>
        <v>684.163</v>
      </c>
      <c r="R32" s="80">
        <f t="shared" si="0"/>
        <v>729.1700000000002</v>
      </c>
      <c r="S32" s="80">
        <f t="shared" si="0"/>
        <v>788.4619999999999</v>
      </c>
      <c r="T32" s="80">
        <f t="shared" si="0"/>
        <v>841.03907</v>
      </c>
      <c r="U32" s="77" t="s">
        <v>284</v>
      </c>
      <c r="V32" s="78"/>
    </row>
    <row r="33" spans="2:22" s="9" customFormat="1" ht="12.75">
      <c r="B33" s="78" t="s">
        <v>286</v>
      </c>
      <c r="C33" s="78"/>
      <c r="D33" s="79">
        <v>307.46038</v>
      </c>
      <c r="E33" s="79">
        <v>314.44575</v>
      </c>
      <c r="F33" s="79">
        <v>316.9254</v>
      </c>
      <c r="G33" s="79">
        <v>327.87144</v>
      </c>
      <c r="H33" s="79">
        <v>341.27425</v>
      </c>
      <c r="I33" s="79">
        <v>354.3636</v>
      </c>
      <c r="J33" s="79">
        <v>366.51495</v>
      </c>
      <c r="K33" s="79">
        <v>384.0877</v>
      </c>
      <c r="L33" s="79">
        <v>381.08721</v>
      </c>
      <c r="M33" s="79">
        <v>397.6412</v>
      </c>
      <c r="N33" s="79">
        <v>416.88595</v>
      </c>
      <c r="O33" s="79">
        <v>435.08132</v>
      </c>
      <c r="P33" s="79">
        <v>461.0089</v>
      </c>
      <c r="Q33" s="79">
        <v>480.2355</v>
      </c>
      <c r="R33" s="79">
        <v>510.65778</v>
      </c>
      <c r="S33" s="79">
        <v>532.78956</v>
      </c>
      <c r="T33" s="79">
        <v>544.73765</v>
      </c>
      <c r="U33" s="77" t="s">
        <v>284</v>
      </c>
      <c r="V33" s="78"/>
    </row>
    <row r="34" spans="2:22" s="9" customFormat="1" ht="12.75">
      <c r="B34" s="78" t="s">
        <v>285</v>
      </c>
      <c r="C34" s="78"/>
      <c r="D34" s="79">
        <v>224.316</v>
      </c>
      <c r="E34" s="79">
        <v>223.631</v>
      </c>
      <c r="F34" s="79">
        <v>248.402</v>
      </c>
      <c r="G34" s="79">
        <v>272.506</v>
      </c>
      <c r="H34" s="79">
        <v>298.318</v>
      </c>
      <c r="I34" s="79">
        <v>318.813</v>
      </c>
      <c r="J34" s="79">
        <v>337.416</v>
      </c>
      <c r="K34" s="79">
        <v>359.561</v>
      </c>
      <c r="L34" s="79">
        <v>389.232</v>
      </c>
      <c r="M34" s="79">
        <v>404.896</v>
      </c>
      <c r="N34" s="79">
        <v>434.733</v>
      </c>
      <c r="O34" s="79">
        <v>459.927</v>
      </c>
      <c r="P34" s="79">
        <v>491.258</v>
      </c>
      <c r="Q34" s="79">
        <v>519.461</v>
      </c>
      <c r="R34" s="79">
        <v>554.199</v>
      </c>
      <c r="S34" s="79">
        <v>598.591</v>
      </c>
      <c r="T34" s="79">
        <v>641.443</v>
      </c>
      <c r="U34" s="79" t="s">
        <v>284</v>
      </c>
      <c r="V34" s="78"/>
    </row>
    <row r="35" spans="2:22" ht="12.75">
      <c r="B35" s="34"/>
      <c r="C35" s="34"/>
      <c r="D35" s="81"/>
      <c r="E35" s="81"/>
      <c r="F35" s="81"/>
      <c r="G35" s="81"/>
      <c r="H35" s="81"/>
      <c r="I35" s="81"/>
      <c r="J35" s="81"/>
      <c r="K35" s="81"/>
      <c r="L35" s="81"/>
      <c r="M35" s="81"/>
      <c r="N35" s="81"/>
      <c r="O35" s="81"/>
      <c r="P35" s="81"/>
      <c r="Q35" s="81"/>
      <c r="R35" s="81"/>
      <c r="S35" s="81"/>
      <c r="T35" s="81"/>
      <c r="U35" s="34"/>
      <c r="V35" s="34"/>
    </row>
    <row r="36" spans="2:22" ht="12.75">
      <c r="B36" s="34" t="s">
        <v>278</v>
      </c>
      <c r="C36" s="34"/>
      <c r="D36" s="34"/>
      <c r="E36" s="34"/>
      <c r="F36" s="34"/>
      <c r="G36" s="34"/>
      <c r="H36" s="34"/>
      <c r="I36" s="34"/>
      <c r="J36" s="34"/>
      <c r="K36" s="34"/>
      <c r="L36" s="34"/>
      <c r="M36" s="34"/>
      <c r="N36" s="34"/>
      <c r="O36" s="34"/>
      <c r="P36" s="34"/>
      <c r="Q36" s="34"/>
      <c r="R36" s="34"/>
      <c r="S36" s="34"/>
      <c r="T36" s="34"/>
      <c r="U36" s="34"/>
      <c r="V36" s="34"/>
    </row>
    <row r="37" spans="2:22" ht="12.75">
      <c r="B37" s="34"/>
      <c r="C37" s="34"/>
      <c r="D37" s="34"/>
      <c r="E37" s="34"/>
      <c r="F37" s="34"/>
      <c r="G37" s="34"/>
      <c r="H37" s="34"/>
      <c r="I37" s="34"/>
      <c r="J37" s="34"/>
      <c r="K37" s="34"/>
      <c r="L37" s="34"/>
      <c r="M37" s="34"/>
      <c r="N37" s="34"/>
      <c r="O37" s="34"/>
      <c r="P37" s="34"/>
      <c r="Q37" s="34"/>
      <c r="R37" s="34"/>
      <c r="S37" s="34"/>
      <c r="T37" s="34"/>
      <c r="U37" s="34"/>
      <c r="V37" s="34"/>
    </row>
    <row r="38" spans="2:22" ht="12.75">
      <c r="B38" s="34" t="s">
        <v>288</v>
      </c>
      <c r="C38" s="34"/>
      <c r="D38" s="34"/>
      <c r="E38" s="34"/>
      <c r="F38" s="34"/>
      <c r="G38" s="34"/>
      <c r="H38" s="34"/>
      <c r="I38" s="34"/>
      <c r="J38" s="34"/>
      <c r="K38" s="34"/>
      <c r="L38" s="34"/>
      <c r="M38" s="34"/>
      <c r="N38" s="34"/>
      <c r="O38" s="34"/>
      <c r="P38" s="34"/>
      <c r="Q38" s="34"/>
      <c r="R38" s="34"/>
      <c r="S38" s="34"/>
      <c r="T38" s="34"/>
      <c r="U38" s="34"/>
      <c r="V38" s="34"/>
    </row>
    <row r="39" spans="2:22" ht="12.75">
      <c r="B39" s="34" t="s">
        <v>280</v>
      </c>
      <c r="C39" s="34"/>
      <c r="D39" s="34"/>
      <c r="E39" s="34"/>
      <c r="F39" s="34"/>
      <c r="G39" s="34"/>
      <c r="H39" s="34"/>
      <c r="I39" s="34"/>
      <c r="J39" s="34"/>
      <c r="K39" s="34"/>
      <c r="L39" s="34"/>
      <c r="M39" s="34"/>
      <c r="N39" s="34"/>
      <c r="O39" s="34"/>
      <c r="P39" s="34"/>
      <c r="Q39" s="34"/>
      <c r="R39" s="34"/>
      <c r="S39" s="34"/>
      <c r="T39" s="34"/>
      <c r="U39" s="34"/>
      <c r="V39" s="34"/>
    </row>
    <row r="40" spans="2:22" ht="12.75">
      <c r="B40" s="34"/>
      <c r="C40" s="34"/>
      <c r="D40" s="34"/>
      <c r="E40" s="34"/>
      <c r="F40" s="34"/>
      <c r="G40" s="34"/>
      <c r="H40" s="34"/>
      <c r="I40" s="34"/>
      <c r="J40" s="34"/>
      <c r="K40" s="34"/>
      <c r="L40" s="34"/>
      <c r="M40" s="34"/>
      <c r="N40" s="34"/>
      <c r="O40" s="34"/>
      <c r="P40" s="34"/>
      <c r="Q40" s="34"/>
      <c r="R40" s="34"/>
      <c r="S40" s="34"/>
      <c r="T40" s="34"/>
      <c r="U40" s="34"/>
      <c r="V40" s="34"/>
    </row>
    <row r="41" spans="2:22" ht="12.75">
      <c r="B41" s="75" t="s">
        <v>291</v>
      </c>
      <c r="C41" s="34"/>
      <c r="D41" s="34"/>
      <c r="E41" s="34"/>
      <c r="F41" s="34"/>
      <c r="G41" s="34"/>
      <c r="H41" s="34"/>
      <c r="I41" s="34"/>
      <c r="J41" s="34"/>
      <c r="K41" s="34"/>
      <c r="L41" s="34"/>
      <c r="M41" s="34"/>
      <c r="N41" s="34"/>
      <c r="O41" s="34"/>
      <c r="P41" s="34"/>
      <c r="Q41" s="34"/>
      <c r="R41" s="34"/>
      <c r="S41" s="34"/>
      <c r="T41" s="34"/>
      <c r="U41" s="34"/>
      <c r="V41" s="34"/>
    </row>
    <row r="42" spans="2:22" ht="12.75">
      <c r="B42" s="34" t="s">
        <v>249</v>
      </c>
      <c r="C42" s="34"/>
      <c r="D42" s="34"/>
      <c r="E42" s="34"/>
      <c r="F42" s="34"/>
      <c r="G42" s="34"/>
      <c r="H42" s="34"/>
      <c r="I42" s="34"/>
      <c r="J42" s="34"/>
      <c r="K42" s="34"/>
      <c r="L42" s="34"/>
      <c r="M42" s="34"/>
      <c r="N42" s="34"/>
      <c r="O42" s="34"/>
      <c r="P42" s="34"/>
      <c r="Q42" s="34"/>
      <c r="R42" s="34"/>
      <c r="S42" s="34"/>
      <c r="T42" s="34"/>
      <c r="U42" s="34"/>
      <c r="V42" s="34"/>
    </row>
    <row r="43" spans="2:22" ht="12.75">
      <c r="B43" s="34"/>
      <c r="C43" s="34"/>
      <c r="D43" s="34"/>
      <c r="E43" s="34"/>
      <c r="F43" s="34"/>
      <c r="G43" s="34"/>
      <c r="H43" s="34"/>
      <c r="I43" s="34"/>
      <c r="J43" s="34"/>
      <c r="K43" s="34"/>
      <c r="L43" s="34"/>
      <c r="M43" s="34"/>
      <c r="N43" s="34"/>
      <c r="O43" s="34"/>
      <c r="P43" s="34"/>
      <c r="Q43" s="34"/>
      <c r="R43" s="34"/>
      <c r="S43" s="34"/>
      <c r="T43" s="34"/>
      <c r="U43" s="34"/>
      <c r="V43" s="34"/>
    </row>
    <row r="44" spans="2:22" ht="12.75">
      <c r="B44" s="75" t="s">
        <v>289</v>
      </c>
      <c r="C44" s="75" t="s">
        <v>204</v>
      </c>
      <c r="D44" s="75">
        <v>1990</v>
      </c>
      <c r="E44" s="75">
        <v>1991</v>
      </c>
      <c r="F44" s="75">
        <v>1992</v>
      </c>
      <c r="G44" s="75">
        <v>1993</v>
      </c>
      <c r="H44" s="75">
        <v>1994</v>
      </c>
      <c r="I44" s="75">
        <v>1995</v>
      </c>
      <c r="J44" s="75">
        <v>1996</v>
      </c>
      <c r="K44" s="75">
        <v>1997</v>
      </c>
      <c r="L44" s="75">
        <v>1998</v>
      </c>
      <c r="M44" s="75">
        <v>1999</v>
      </c>
      <c r="N44" s="75">
        <v>2000</v>
      </c>
      <c r="O44" s="75">
        <v>2001</v>
      </c>
      <c r="P44" s="75">
        <v>2002</v>
      </c>
      <c r="Q44" s="75">
        <v>2003</v>
      </c>
      <c r="R44" s="75">
        <v>2004</v>
      </c>
      <c r="S44" s="76">
        <v>2005</v>
      </c>
      <c r="T44" s="76">
        <v>2006</v>
      </c>
      <c r="U44" s="75">
        <v>2007</v>
      </c>
      <c r="V44" s="75">
        <v>2008</v>
      </c>
    </row>
    <row r="45" spans="2:22" ht="13.5" thickBot="1">
      <c r="B45" s="34" t="s">
        <v>201</v>
      </c>
      <c r="C45" s="34" t="s">
        <v>202</v>
      </c>
      <c r="D45" s="82" t="s">
        <v>297</v>
      </c>
      <c r="E45" s="82" t="s">
        <v>297</v>
      </c>
      <c r="F45" s="83">
        <v>170897</v>
      </c>
      <c r="G45" s="83">
        <v>172061</v>
      </c>
      <c r="H45" s="83">
        <v>175189</v>
      </c>
      <c r="I45" s="83">
        <v>175483</v>
      </c>
      <c r="J45" s="83">
        <v>153773</v>
      </c>
      <c r="K45" s="83">
        <v>156816</v>
      </c>
      <c r="L45" s="83">
        <v>157905</v>
      </c>
      <c r="M45" s="83">
        <v>159757</v>
      </c>
      <c r="N45" s="83">
        <v>163721</v>
      </c>
      <c r="O45" s="83">
        <v>174092</v>
      </c>
      <c r="P45" s="83">
        <v>162548</v>
      </c>
      <c r="Q45" s="83">
        <v>156143</v>
      </c>
      <c r="R45" s="83">
        <v>176005</v>
      </c>
      <c r="S45" s="83">
        <v>172858</v>
      </c>
      <c r="T45" s="83">
        <v>173646</v>
      </c>
      <c r="U45" s="83">
        <v>177010</v>
      </c>
      <c r="V45" s="84">
        <v>162360</v>
      </c>
    </row>
    <row r="46" spans="2:22" ht="12.75">
      <c r="B46" s="34" t="s">
        <v>212</v>
      </c>
      <c r="C46" s="34" t="s">
        <v>213</v>
      </c>
      <c r="D46" s="85">
        <v>0</v>
      </c>
      <c r="E46" s="85">
        <v>0</v>
      </c>
      <c r="F46" s="85">
        <v>0</v>
      </c>
      <c r="G46" s="85">
        <v>0</v>
      </c>
      <c r="H46" s="85">
        <v>0</v>
      </c>
      <c r="I46" s="85">
        <v>0</v>
      </c>
      <c r="J46" s="85">
        <v>0</v>
      </c>
      <c r="K46" s="85">
        <v>0</v>
      </c>
      <c r="L46" s="85">
        <v>0</v>
      </c>
      <c r="M46" s="85">
        <v>0</v>
      </c>
      <c r="N46" s="85">
        <v>0</v>
      </c>
      <c r="O46" s="85">
        <v>0</v>
      </c>
      <c r="P46" s="85">
        <v>0</v>
      </c>
      <c r="Q46" s="85">
        <v>0</v>
      </c>
      <c r="R46" s="85">
        <v>0</v>
      </c>
      <c r="S46" s="85">
        <v>0</v>
      </c>
      <c r="T46" s="85">
        <v>0</v>
      </c>
      <c r="U46" s="85">
        <v>0</v>
      </c>
      <c r="V46" s="85">
        <v>0</v>
      </c>
    </row>
    <row r="47" spans="2:22" ht="12.75">
      <c r="B47" s="34" t="s">
        <v>222</v>
      </c>
      <c r="C47" s="34" t="s">
        <v>223</v>
      </c>
      <c r="D47" s="85">
        <v>6.022</v>
      </c>
      <c r="E47" s="85">
        <v>6.985</v>
      </c>
      <c r="F47" s="85">
        <v>9.435</v>
      </c>
      <c r="G47" s="85">
        <v>9.725</v>
      </c>
      <c r="H47" s="85">
        <v>7.371</v>
      </c>
      <c r="I47" s="85">
        <v>7.202</v>
      </c>
      <c r="J47" s="85">
        <v>7.326</v>
      </c>
      <c r="K47" s="85">
        <v>6.857</v>
      </c>
      <c r="L47" s="85">
        <v>6.961</v>
      </c>
      <c r="M47" s="85">
        <v>4.906</v>
      </c>
      <c r="N47" s="85">
        <v>3.614</v>
      </c>
      <c r="O47" s="85">
        <v>5.024</v>
      </c>
      <c r="P47" s="85">
        <v>7.996</v>
      </c>
      <c r="Q47" s="85">
        <v>11.022</v>
      </c>
      <c r="R47" s="85">
        <v>10.556</v>
      </c>
      <c r="S47" s="85">
        <v>15.924</v>
      </c>
      <c r="T47" s="85">
        <v>17.987</v>
      </c>
      <c r="U47" s="85">
        <v>17.935</v>
      </c>
      <c r="V47" s="85" t="s">
        <v>284</v>
      </c>
    </row>
    <row r="48" spans="2:22" ht="12.75">
      <c r="B48" s="34" t="s">
        <v>224</v>
      </c>
      <c r="C48" s="34" t="s">
        <v>225</v>
      </c>
      <c r="D48" s="85">
        <v>0.604</v>
      </c>
      <c r="E48" s="85">
        <v>0.307</v>
      </c>
      <c r="F48" s="85">
        <v>0.693</v>
      </c>
      <c r="G48" s="85">
        <v>0.594</v>
      </c>
      <c r="H48" s="85">
        <v>0.554</v>
      </c>
      <c r="I48" s="85">
        <v>0.564</v>
      </c>
      <c r="J48" s="85">
        <v>0.564</v>
      </c>
      <c r="K48" s="85">
        <v>0.575</v>
      </c>
      <c r="L48" s="85">
        <v>0.587</v>
      </c>
      <c r="M48" s="85">
        <v>0.599</v>
      </c>
      <c r="N48" s="85">
        <v>0.605</v>
      </c>
      <c r="O48" s="85">
        <v>0.612</v>
      </c>
      <c r="P48" s="85">
        <v>0.512</v>
      </c>
      <c r="Q48" s="85">
        <v>0.429</v>
      </c>
      <c r="R48" s="85">
        <v>0.488</v>
      </c>
      <c r="S48" s="85">
        <v>0.459</v>
      </c>
      <c r="T48" s="85">
        <v>0.481</v>
      </c>
      <c r="U48" s="85" t="s">
        <v>284</v>
      </c>
      <c r="V48" s="85" t="s">
        <v>284</v>
      </c>
    </row>
    <row r="49" spans="2:22" ht="12.75">
      <c r="B49" s="34" t="s">
        <v>220</v>
      </c>
      <c r="C49" s="34" t="s">
        <v>221</v>
      </c>
      <c r="D49" s="85">
        <v>0.003</v>
      </c>
      <c r="E49" s="85">
        <v>0.006</v>
      </c>
      <c r="F49" s="85">
        <v>0.029</v>
      </c>
      <c r="G49" s="85">
        <v>0.03</v>
      </c>
      <c r="H49" s="85">
        <v>0.03</v>
      </c>
      <c r="I49" s="85">
        <v>0.025</v>
      </c>
      <c r="J49" s="85">
        <v>0.024</v>
      </c>
      <c r="K49" s="85">
        <v>0.025</v>
      </c>
      <c r="L49" s="85">
        <v>0.025</v>
      </c>
      <c r="M49" s="85">
        <v>0.033</v>
      </c>
      <c r="N49" s="85">
        <v>0.031</v>
      </c>
      <c r="O49" s="85">
        <v>0.01</v>
      </c>
      <c r="P49" s="85">
        <v>0.021</v>
      </c>
      <c r="Q49" s="85">
        <v>0.031</v>
      </c>
      <c r="R49" s="85">
        <v>0.028</v>
      </c>
      <c r="S49" s="85">
        <v>0.028</v>
      </c>
      <c r="T49" s="85">
        <v>0.028</v>
      </c>
      <c r="U49" s="85">
        <v>0.03</v>
      </c>
      <c r="V49" s="85" t="s">
        <v>284</v>
      </c>
    </row>
    <row r="50" spans="2:22" ht="12.75">
      <c r="B50" s="34" t="s">
        <v>226</v>
      </c>
      <c r="C50" s="34" t="s">
        <v>227</v>
      </c>
      <c r="D50" s="85">
        <v>0.018</v>
      </c>
      <c r="E50" s="85">
        <v>0.007</v>
      </c>
      <c r="F50" s="85">
        <v>0.015</v>
      </c>
      <c r="G50" s="85">
        <v>0.022</v>
      </c>
      <c r="H50" s="85">
        <v>0.014</v>
      </c>
      <c r="I50" s="85">
        <v>0.018</v>
      </c>
      <c r="J50" s="85">
        <v>0.022</v>
      </c>
      <c r="K50" s="85">
        <v>0.017</v>
      </c>
      <c r="L50" s="85">
        <v>0.013</v>
      </c>
      <c r="M50" s="85">
        <v>0.014</v>
      </c>
      <c r="N50" s="85">
        <v>0.039</v>
      </c>
      <c r="O50" s="85">
        <v>0.043</v>
      </c>
      <c r="P50" s="85">
        <v>0.052</v>
      </c>
      <c r="Q50" s="85">
        <v>0.041</v>
      </c>
      <c r="R50" s="85">
        <v>0.052</v>
      </c>
      <c r="S50" s="85">
        <v>0.056</v>
      </c>
      <c r="T50" s="85">
        <v>0.051</v>
      </c>
      <c r="U50" s="85" t="s">
        <v>284</v>
      </c>
      <c r="V50" s="85" t="s">
        <v>284</v>
      </c>
    </row>
    <row r="51" spans="2:22" ht="12.75">
      <c r="B51" s="34" t="s">
        <v>228</v>
      </c>
      <c r="C51" s="34" t="s">
        <v>229</v>
      </c>
      <c r="D51" s="85">
        <v>0</v>
      </c>
      <c r="E51" s="85">
        <v>0</v>
      </c>
      <c r="F51" s="85">
        <v>0</v>
      </c>
      <c r="G51" s="85">
        <v>0</v>
      </c>
      <c r="H51" s="85">
        <v>0</v>
      </c>
      <c r="I51" s="85">
        <v>0</v>
      </c>
      <c r="J51" s="85">
        <v>0</v>
      </c>
      <c r="K51" s="85">
        <v>0</v>
      </c>
      <c r="L51" s="85">
        <v>0</v>
      </c>
      <c r="M51" s="85">
        <v>0</v>
      </c>
      <c r="N51" s="85">
        <v>0</v>
      </c>
      <c r="O51" s="85">
        <v>0</v>
      </c>
      <c r="P51" s="85">
        <v>0</v>
      </c>
      <c r="Q51" s="85">
        <v>0</v>
      </c>
      <c r="R51" s="85">
        <v>0</v>
      </c>
      <c r="S51" s="85">
        <v>0</v>
      </c>
      <c r="T51" s="85">
        <v>0</v>
      </c>
      <c r="U51" s="85">
        <v>0</v>
      </c>
      <c r="V51" s="85">
        <v>0</v>
      </c>
    </row>
    <row r="52" spans="2:22" ht="12.75">
      <c r="B52" s="34" t="s">
        <v>230</v>
      </c>
      <c r="C52" s="34" t="s">
        <v>231</v>
      </c>
      <c r="D52" s="85">
        <v>0.297</v>
      </c>
      <c r="E52" s="85">
        <v>0.495</v>
      </c>
      <c r="F52" s="85">
        <v>0.545</v>
      </c>
      <c r="G52" s="85">
        <v>0.713</v>
      </c>
      <c r="H52" s="85">
        <v>0.809</v>
      </c>
      <c r="I52" s="85">
        <v>0.71</v>
      </c>
      <c r="J52" s="85">
        <v>0.79</v>
      </c>
      <c r="K52" s="85">
        <v>0.892</v>
      </c>
      <c r="L52" s="85">
        <v>0.777</v>
      </c>
      <c r="M52" s="85">
        <v>0.329</v>
      </c>
      <c r="N52" s="85">
        <v>0.445</v>
      </c>
      <c r="O52" s="85">
        <v>0.33</v>
      </c>
      <c r="P52" s="85">
        <v>0.671</v>
      </c>
      <c r="Q52" s="85">
        <v>1.349</v>
      </c>
      <c r="R52" s="85">
        <v>1.109</v>
      </c>
      <c r="S52" s="85">
        <v>1.036</v>
      </c>
      <c r="T52" s="85">
        <v>0.688</v>
      </c>
      <c r="U52" s="85" t="s">
        <v>284</v>
      </c>
      <c r="V52" s="85" t="s">
        <v>284</v>
      </c>
    </row>
    <row r="53" spans="2:22" ht="12.75">
      <c r="B53" s="34" t="s">
        <v>236</v>
      </c>
      <c r="C53" s="34" t="s">
        <v>237</v>
      </c>
      <c r="D53" s="85">
        <v>0</v>
      </c>
      <c r="E53" s="85">
        <v>0</v>
      </c>
      <c r="F53" s="85">
        <v>0</v>
      </c>
      <c r="G53" s="85">
        <v>0</v>
      </c>
      <c r="H53" s="85">
        <v>0</v>
      </c>
      <c r="I53" s="85">
        <v>0</v>
      </c>
      <c r="J53" s="85">
        <v>0</v>
      </c>
      <c r="K53" s="85">
        <v>0</v>
      </c>
      <c r="L53" s="85">
        <v>0</v>
      </c>
      <c r="M53" s="85">
        <v>0</v>
      </c>
      <c r="N53" s="85">
        <v>0</v>
      </c>
      <c r="O53" s="85">
        <v>0</v>
      </c>
      <c r="P53" s="85">
        <v>0</v>
      </c>
      <c r="Q53" s="85">
        <v>0</v>
      </c>
      <c r="R53" s="85">
        <v>0</v>
      </c>
      <c r="S53" s="85">
        <v>0</v>
      </c>
      <c r="T53" s="85">
        <v>0</v>
      </c>
      <c r="U53" s="85">
        <v>0</v>
      </c>
      <c r="V53" s="85">
        <v>0</v>
      </c>
    </row>
    <row r="54" spans="2:22" ht="12.75">
      <c r="B54" s="34" t="s">
        <v>238</v>
      </c>
      <c r="C54" s="34" t="s">
        <v>239</v>
      </c>
      <c r="D54" s="85">
        <v>0</v>
      </c>
      <c r="E54" s="85">
        <v>0</v>
      </c>
      <c r="F54" s="85">
        <v>0</v>
      </c>
      <c r="G54" s="85">
        <v>0</v>
      </c>
      <c r="H54" s="85">
        <v>0</v>
      </c>
      <c r="I54" s="85">
        <v>0</v>
      </c>
      <c r="J54" s="85">
        <v>0</v>
      </c>
      <c r="K54" s="85">
        <v>0</v>
      </c>
      <c r="L54" s="85">
        <v>0</v>
      </c>
      <c r="M54" s="85">
        <v>0</v>
      </c>
      <c r="N54" s="85">
        <v>0</v>
      </c>
      <c r="O54" s="85">
        <v>0</v>
      </c>
      <c r="P54" s="85">
        <v>0</v>
      </c>
      <c r="Q54" s="85">
        <v>0</v>
      </c>
      <c r="R54" s="85">
        <v>0</v>
      </c>
      <c r="S54" s="85">
        <v>0</v>
      </c>
      <c r="T54" s="85">
        <v>0</v>
      </c>
      <c r="U54" s="85">
        <v>0</v>
      </c>
      <c r="V54" s="85">
        <v>0</v>
      </c>
    </row>
    <row r="55" spans="2:22" ht="12.75">
      <c r="B55" s="34" t="s">
        <v>240</v>
      </c>
      <c r="C55" s="34" t="s">
        <v>241</v>
      </c>
      <c r="D55" s="85">
        <v>0</v>
      </c>
      <c r="E55" s="85">
        <v>0</v>
      </c>
      <c r="F55" s="85">
        <v>0</v>
      </c>
      <c r="G55" s="85">
        <v>0</v>
      </c>
      <c r="H55" s="85">
        <v>0</v>
      </c>
      <c r="I55" s="85">
        <v>0</v>
      </c>
      <c r="J55" s="85">
        <v>0</v>
      </c>
      <c r="K55" s="85">
        <v>0</v>
      </c>
      <c r="L55" s="85">
        <v>0</v>
      </c>
      <c r="M55" s="85">
        <v>0</v>
      </c>
      <c r="N55" s="85">
        <v>0</v>
      </c>
      <c r="O55" s="85">
        <v>0</v>
      </c>
      <c r="P55" s="85">
        <v>0</v>
      </c>
      <c r="Q55" s="85">
        <v>0</v>
      </c>
      <c r="R55" s="85">
        <v>0</v>
      </c>
      <c r="S55" s="85">
        <v>0</v>
      </c>
      <c r="T55" s="85">
        <v>0</v>
      </c>
      <c r="U55" s="85">
        <v>0</v>
      </c>
      <c r="V55" s="85">
        <v>0</v>
      </c>
    </row>
    <row r="56" spans="2:22" ht="12.75">
      <c r="B56" s="34" t="s">
        <v>242</v>
      </c>
      <c r="C56" s="34" t="s">
        <v>243</v>
      </c>
      <c r="D56" s="85">
        <v>2.701</v>
      </c>
      <c r="E56" s="85">
        <v>2.657</v>
      </c>
      <c r="F56" s="85">
        <v>2.614</v>
      </c>
      <c r="G56" s="85">
        <v>2.57</v>
      </c>
      <c r="H56" s="85">
        <v>2.526</v>
      </c>
      <c r="I56" s="85">
        <v>2.485</v>
      </c>
      <c r="J56" s="85">
        <v>2.525</v>
      </c>
      <c r="K56" s="85">
        <v>2.574</v>
      </c>
      <c r="L56" s="85">
        <v>2.673</v>
      </c>
      <c r="M56" s="85">
        <v>2.693</v>
      </c>
      <c r="N56" s="85">
        <v>3.199</v>
      </c>
      <c r="O56" s="85">
        <v>3.376</v>
      </c>
      <c r="P56" s="85">
        <v>3.465</v>
      </c>
      <c r="Q56" s="85">
        <v>2.776</v>
      </c>
      <c r="R56" s="85">
        <v>4.205</v>
      </c>
      <c r="S56" s="85">
        <v>3.411</v>
      </c>
      <c r="T56" s="85">
        <v>3.995</v>
      </c>
      <c r="U56" s="85" t="s">
        <v>284</v>
      </c>
      <c r="V56" s="85" t="s">
        <v>284</v>
      </c>
    </row>
    <row r="57" spans="2:22" ht="12.75">
      <c r="B57" s="34" t="s">
        <v>210</v>
      </c>
      <c r="C57" s="34" t="s">
        <v>211</v>
      </c>
      <c r="D57" s="85">
        <v>0</v>
      </c>
      <c r="E57" s="85">
        <v>0</v>
      </c>
      <c r="F57" s="85">
        <v>0</v>
      </c>
      <c r="G57" s="85">
        <v>0</v>
      </c>
      <c r="H57" s="85">
        <v>0</v>
      </c>
      <c r="I57" s="85">
        <v>0</v>
      </c>
      <c r="J57" s="85">
        <v>0</v>
      </c>
      <c r="K57" s="85">
        <v>0</v>
      </c>
      <c r="L57" s="85">
        <v>0</v>
      </c>
      <c r="M57" s="85">
        <v>0</v>
      </c>
      <c r="N57" s="85">
        <v>0</v>
      </c>
      <c r="O57" s="85">
        <v>0</v>
      </c>
      <c r="P57" s="85">
        <v>0</v>
      </c>
      <c r="Q57" s="85">
        <v>0</v>
      </c>
      <c r="R57" s="85">
        <v>0</v>
      </c>
      <c r="S57" s="85">
        <v>0</v>
      </c>
      <c r="T57" s="85">
        <v>0</v>
      </c>
      <c r="U57" s="85">
        <v>0</v>
      </c>
      <c r="V57" s="85" t="s">
        <v>284</v>
      </c>
    </row>
    <row r="58" spans="2:22" ht="12.75">
      <c r="B58" s="34" t="s">
        <v>246</v>
      </c>
      <c r="C58" s="34" t="s">
        <v>247</v>
      </c>
      <c r="D58" s="85">
        <v>0</v>
      </c>
      <c r="E58" s="85">
        <v>0</v>
      </c>
      <c r="F58" s="85">
        <v>0</v>
      </c>
      <c r="G58" s="85">
        <v>0</v>
      </c>
      <c r="H58" s="85">
        <v>0</v>
      </c>
      <c r="I58" s="85">
        <v>0</v>
      </c>
      <c r="J58" s="85">
        <v>0</v>
      </c>
      <c r="K58" s="85">
        <v>0</v>
      </c>
      <c r="L58" s="85">
        <v>0</v>
      </c>
      <c r="M58" s="85">
        <v>0</v>
      </c>
      <c r="N58" s="85">
        <v>0</v>
      </c>
      <c r="O58" s="85">
        <v>0</v>
      </c>
      <c r="P58" s="85">
        <v>0</v>
      </c>
      <c r="Q58" s="85">
        <v>0</v>
      </c>
      <c r="R58" s="85">
        <v>0</v>
      </c>
      <c r="S58" s="85">
        <v>0</v>
      </c>
      <c r="T58" s="85">
        <v>0</v>
      </c>
      <c r="U58" s="85">
        <v>0</v>
      </c>
      <c r="V58" s="85">
        <v>0</v>
      </c>
    </row>
    <row r="59" spans="2:22" ht="12.75">
      <c r="B59" s="34" t="s">
        <v>216</v>
      </c>
      <c r="C59" s="34" t="s">
        <v>217</v>
      </c>
      <c r="D59" s="85">
        <v>0.134</v>
      </c>
      <c r="E59" s="85">
        <v>0.29</v>
      </c>
      <c r="F59" s="85">
        <v>0.197</v>
      </c>
      <c r="G59" s="85">
        <v>0.349</v>
      </c>
      <c r="H59" s="85">
        <v>0.164</v>
      </c>
      <c r="I59" s="85">
        <v>0.191</v>
      </c>
      <c r="J59" s="85">
        <v>0.134</v>
      </c>
      <c r="K59" s="85">
        <v>0.074</v>
      </c>
      <c r="L59" s="85">
        <v>0.213</v>
      </c>
      <c r="M59" s="85">
        <v>0.201</v>
      </c>
      <c r="N59" s="85">
        <v>0.053</v>
      </c>
      <c r="O59" s="85">
        <v>0.068</v>
      </c>
      <c r="P59" s="85">
        <v>0.056</v>
      </c>
      <c r="Q59" s="85">
        <v>0.262</v>
      </c>
      <c r="R59" s="85">
        <v>0.248</v>
      </c>
      <c r="S59" s="85">
        <v>0.549</v>
      </c>
      <c r="T59" s="85">
        <v>0.216</v>
      </c>
      <c r="U59" s="85">
        <v>0.38</v>
      </c>
      <c r="V59" s="85" t="s">
        <v>284</v>
      </c>
    </row>
    <row r="60" spans="2:22" ht="12.75">
      <c r="B60" s="34" t="s">
        <v>214</v>
      </c>
      <c r="C60" s="34" t="s">
        <v>215</v>
      </c>
      <c r="D60" s="85">
        <v>0</v>
      </c>
      <c r="E60" s="85">
        <v>0</v>
      </c>
      <c r="F60" s="85">
        <v>0</v>
      </c>
      <c r="G60" s="85">
        <v>0</v>
      </c>
      <c r="H60" s="85">
        <v>0</v>
      </c>
      <c r="I60" s="85">
        <v>0</v>
      </c>
      <c r="J60" s="85">
        <v>0</v>
      </c>
      <c r="K60" s="85">
        <v>0</v>
      </c>
      <c r="L60" s="85">
        <v>0</v>
      </c>
      <c r="M60" s="85">
        <v>0</v>
      </c>
      <c r="N60" s="85">
        <v>0</v>
      </c>
      <c r="O60" s="85">
        <v>0</v>
      </c>
      <c r="P60" s="85">
        <v>0</v>
      </c>
      <c r="Q60" s="85">
        <v>0</v>
      </c>
      <c r="R60" s="85">
        <v>0</v>
      </c>
      <c r="S60" s="85">
        <v>0</v>
      </c>
      <c r="T60" s="85">
        <v>0</v>
      </c>
      <c r="U60" s="85">
        <v>0</v>
      </c>
      <c r="V60" s="85">
        <v>0</v>
      </c>
    </row>
    <row r="61" spans="2:22" ht="12.75">
      <c r="B61" s="34" t="s">
        <v>218</v>
      </c>
      <c r="C61" s="34" t="s">
        <v>219</v>
      </c>
      <c r="D61" s="85">
        <v>9.875</v>
      </c>
      <c r="E61" s="85">
        <v>8.545</v>
      </c>
      <c r="F61" s="85">
        <v>8.455</v>
      </c>
      <c r="G61" s="85">
        <v>10.381</v>
      </c>
      <c r="H61" s="85">
        <v>10.63</v>
      </c>
      <c r="I61" s="85">
        <v>11.299</v>
      </c>
      <c r="J61" s="85">
        <v>11.439</v>
      </c>
      <c r="K61" s="85">
        <v>11.867</v>
      </c>
      <c r="L61" s="85">
        <v>12.1</v>
      </c>
      <c r="M61" s="85">
        <v>15.134</v>
      </c>
      <c r="N61" s="85">
        <v>13.56</v>
      </c>
      <c r="O61" s="85">
        <v>14.979</v>
      </c>
      <c r="P61" s="85">
        <v>12.73</v>
      </c>
      <c r="Q61" s="85">
        <v>12.889</v>
      </c>
      <c r="R61" s="85">
        <v>12.518</v>
      </c>
      <c r="S61" s="85">
        <v>12.518</v>
      </c>
      <c r="T61" s="85">
        <v>12.796</v>
      </c>
      <c r="U61" s="85">
        <v>12.67</v>
      </c>
      <c r="V61" s="85" t="s">
        <v>284</v>
      </c>
    </row>
    <row r="62" spans="2:22" ht="12.75">
      <c r="B62" s="34" t="s">
        <v>232</v>
      </c>
      <c r="C62" s="34" t="s">
        <v>233</v>
      </c>
      <c r="D62" s="85">
        <v>0</v>
      </c>
      <c r="E62" s="85">
        <v>0</v>
      </c>
      <c r="F62" s="85">
        <v>0</v>
      </c>
      <c r="G62" s="85">
        <v>0</v>
      </c>
      <c r="H62" s="85">
        <v>0</v>
      </c>
      <c r="I62" s="85">
        <v>0</v>
      </c>
      <c r="J62" s="85">
        <v>0</v>
      </c>
      <c r="K62" s="85">
        <v>0</v>
      </c>
      <c r="L62" s="85">
        <v>0</v>
      </c>
      <c r="M62" s="85">
        <v>0</v>
      </c>
      <c r="N62" s="85">
        <v>0</v>
      </c>
      <c r="O62" s="85">
        <v>0</v>
      </c>
      <c r="P62" s="85">
        <v>0</v>
      </c>
      <c r="Q62" s="85">
        <v>0</v>
      </c>
      <c r="R62" s="85">
        <v>0</v>
      </c>
      <c r="S62" s="85">
        <v>0</v>
      </c>
      <c r="T62" s="85">
        <v>0</v>
      </c>
      <c r="U62" s="85">
        <v>0</v>
      </c>
      <c r="V62" s="85">
        <v>0</v>
      </c>
    </row>
    <row r="63" spans="2:22" ht="12.75">
      <c r="B63" s="34" t="s">
        <v>234</v>
      </c>
      <c r="C63" s="34" t="s">
        <v>235</v>
      </c>
      <c r="D63" s="85">
        <v>1.184</v>
      </c>
      <c r="E63" s="85">
        <v>1.234</v>
      </c>
      <c r="F63" s="85">
        <v>0.954</v>
      </c>
      <c r="G63" s="85">
        <v>0.439</v>
      </c>
      <c r="H63" s="85">
        <v>0.831</v>
      </c>
      <c r="I63" s="85">
        <v>0.605</v>
      </c>
      <c r="J63" s="85">
        <v>1.937</v>
      </c>
      <c r="K63" s="85">
        <v>2.062</v>
      </c>
      <c r="L63" s="85">
        <v>1.759</v>
      </c>
      <c r="M63" s="85">
        <v>0.817</v>
      </c>
      <c r="N63" s="85">
        <v>0.711</v>
      </c>
      <c r="O63" s="85">
        <v>0.862</v>
      </c>
      <c r="P63" s="85">
        <v>0.842</v>
      </c>
      <c r="Q63" s="85">
        <v>1.441</v>
      </c>
      <c r="R63" s="85">
        <v>1.584</v>
      </c>
      <c r="S63" s="85">
        <v>1.398</v>
      </c>
      <c r="T63" s="85">
        <v>1.585</v>
      </c>
      <c r="U63" s="85" t="s">
        <v>284</v>
      </c>
      <c r="V63" s="85" t="s">
        <v>284</v>
      </c>
    </row>
    <row r="64" spans="2:22" ht="12.75">
      <c r="B64" s="34" t="s">
        <v>244</v>
      </c>
      <c r="C64" s="34" t="s">
        <v>245</v>
      </c>
      <c r="D64" s="85">
        <v>0.044</v>
      </c>
      <c r="E64" s="85">
        <v>0.104</v>
      </c>
      <c r="F64" s="85">
        <v>0.064</v>
      </c>
      <c r="G64" s="85">
        <v>0.063</v>
      </c>
      <c r="H64" s="85">
        <v>0.04</v>
      </c>
      <c r="I64" s="85">
        <v>0.041</v>
      </c>
      <c r="J64" s="85">
        <v>0.07</v>
      </c>
      <c r="K64" s="85">
        <v>0.072</v>
      </c>
      <c r="L64" s="85">
        <v>0.075</v>
      </c>
      <c r="M64" s="85">
        <v>0.094</v>
      </c>
      <c r="N64" s="85">
        <v>0.063</v>
      </c>
      <c r="O64" s="85">
        <v>0.053</v>
      </c>
      <c r="P64" s="85">
        <v>0.063</v>
      </c>
      <c r="Q64" s="85">
        <v>0.164</v>
      </c>
      <c r="R64" s="85">
        <v>0.152</v>
      </c>
      <c r="S64" s="85">
        <v>0.144</v>
      </c>
      <c r="T64" s="85">
        <v>0.14607</v>
      </c>
      <c r="U64" s="85" t="s">
        <v>284</v>
      </c>
      <c r="V64" s="85" t="s">
        <v>284</v>
      </c>
    </row>
    <row r="65" spans="2:22" ht="12.75">
      <c r="B65" s="34" t="s">
        <v>206</v>
      </c>
      <c r="C65" s="34" t="s">
        <v>207</v>
      </c>
      <c r="D65" s="85">
        <v>125136</v>
      </c>
      <c r="E65" s="85">
        <v>123849</v>
      </c>
      <c r="F65" s="85">
        <v>130185</v>
      </c>
      <c r="G65" s="85">
        <v>149193</v>
      </c>
      <c r="H65" s="85">
        <v>165352</v>
      </c>
      <c r="I65" s="85">
        <v>184902</v>
      </c>
      <c r="J65" s="85">
        <v>185051</v>
      </c>
      <c r="K65" s="85">
        <v>192624</v>
      </c>
      <c r="L65" s="85">
        <v>202257</v>
      </c>
      <c r="M65" s="85">
        <v>210801</v>
      </c>
      <c r="N65" s="85">
        <v>220190</v>
      </c>
      <c r="O65" s="85">
        <v>274658</v>
      </c>
      <c r="P65" s="85">
        <v>285094</v>
      </c>
      <c r="Q65" s="85">
        <v>280844</v>
      </c>
      <c r="R65" s="85">
        <v>350009</v>
      </c>
      <c r="S65" s="85">
        <v>393047</v>
      </c>
      <c r="T65" s="85">
        <v>431428</v>
      </c>
      <c r="U65" s="85">
        <v>429983</v>
      </c>
      <c r="V65" s="85">
        <v>522423</v>
      </c>
    </row>
    <row r="66" spans="2:22" s="9" customFormat="1" ht="12.75">
      <c r="B66" s="78" t="s">
        <v>208</v>
      </c>
      <c r="C66" s="78"/>
      <c r="D66" s="85">
        <v>2148.92218</v>
      </c>
      <c r="E66" s="85">
        <v>2188.07825</v>
      </c>
      <c r="F66" s="85">
        <v>2196.15212</v>
      </c>
      <c r="G66" s="85">
        <v>2322.11641</v>
      </c>
      <c r="H66" s="85">
        <v>2341.15372</v>
      </c>
      <c r="I66" s="85">
        <v>2457.29207</v>
      </c>
      <c r="J66" s="85">
        <v>2494.38135</v>
      </c>
      <c r="K66" s="85">
        <v>2552.35203</v>
      </c>
      <c r="L66" s="85">
        <v>2554.3899</v>
      </c>
      <c r="M66" s="85">
        <v>2596.11544</v>
      </c>
      <c r="N66" s="85">
        <v>2625.022</v>
      </c>
      <c r="O66" s="85">
        <v>2570.51242</v>
      </c>
      <c r="P66" s="85">
        <v>2607.57708</v>
      </c>
      <c r="Q66" s="85">
        <v>2616.23161</v>
      </c>
      <c r="R66" s="85">
        <v>2782.98109</v>
      </c>
      <c r="S66" s="85">
        <v>2897.803</v>
      </c>
      <c r="T66" s="85">
        <v>2997.06298</v>
      </c>
      <c r="U66" s="85" t="s">
        <v>284</v>
      </c>
      <c r="V66" s="85" t="s">
        <v>284</v>
      </c>
    </row>
    <row r="67" spans="2:22" ht="12.75">
      <c r="B67" s="78" t="s">
        <v>248</v>
      </c>
      <c r="C67" s="34"/>
      <c r="D67" s="86">
        <f>D46+D47+D48+D49+D50+D51+D52+D53+D54+D55+D56+D57+D58+D59+D60+D61+D62+D63+D64</f>
        <v>20.882</v>
      </c>
      <c r="E67" s="86">
        <f aca="true" t="shared" si="1" ref="E67:V67">E46+E47+E48+E49+E50+E51+E52+E53+E54+E55+E56+E57+E58+E59+E60+E61+E62+E63+E64</f>
        <v>20.630000000000003</v>
      </c>
      <c r="F67" s="86">
        <f t="shared" si="1"/>
        <v>23.000999999999998</v>
      </c>
      <c r="G67" s="86">
        <f t="shared" si="1"/>
        <v>24.886</v>
      </c>
      <c r="H67" s="86">
        <f t="shared" si="1"/>
        <v>22.968999999999998</v>
      </c>
      <c r="I67" s="86">
        <f t="shared" si="1"/>
        <v>23.14</v>
      </c>
      <c r="J67" s="86">
        <f t="shared" si="1"/>
        <v>24.831</v>
      </c>
      <c r="K67" s="86">
        <f t="shared" si="1"/>
        <v>25.015</v>
      </c>
      <c r="L67" s="86">
        <f t="shared" si="1"/>
        <v>25.182999999999996</v>
      </c>
      <c r="M67" s="86">
        <f t="shared" si="1"/>
        <v>24.82</v>
      </c>
      <c r="N67" s="86">
        <f t="shared" si="1"/>
        <v>22.319999999999997</v>
      </c>
      <c r="O67" s="86">
        <f t="shared" si="1"/>
        <v>25.357</v>
      </c>
      <c r="P67" s="86">
        <f t="shared" si="1"/>
        <v>26.407999999999998</v>
      </c>
      <c r="Q67" s="86">
        <f t="shared" si="1"/>
        <v>30.404</v>
      </c>
      <c r="R67" s="86">
        <f t="shared" si="1"/>
        <v>30.94</v>
      </c>
      <c r="S67" s="86">
        <f t="shared" si="1"/>
        <v>35.523</v>
      </c>
      <c r="T67" s="86">
        <f t="shared" si="1"/>
        <v>37.97307</v>
      </c>
      <c r="U67" s="86" t="e">
        <f t="shared" si="1"/>
        <v>#VALUE!</v>
      </c>
      <c r="V67" s="86" t="e">
        <f t="shared" si="1"/>
        <v>#VALUE!</v>
      </c>
    </row>
    <row r="68" spans="2:22" ht="12.75">
      <c r="B68" s="78" t="s">
        <v>286</v>
      </c>
      <c r="C68" s="34"/>
      <c r="D68" s="85">
        <v>54.90663</v>
      </c>
      <c r="E68" s="85">
        <v>56.74</v>
      </c>
      <c r="F68" s="85">
        <v>55.854</v>
      </c>
      <c r="G68" s="85">
        <v>54.91707</v>
      </c>
      <c r="H68" s="85">
        <v>55.845</v>
      </c>
      <c r="I68" s="85">
        <v>59.121</v>
      </c>
      <c r="J68" s="85">
        <v>62.0207</v>
      </c>
      <c r="K68" s="85">
        <v>63.7527</v>
      </c>
      <c r="L68" s="85">
        <v>61.0327</v>
      </c>
      <c r="M68" s="85">
        <v>72.0917</v>
      </c>
      <c r="N68" s="85">
        <v>74.491</v>
      </c>
      <c r="O68" s="85">
        <v>81.096</v>
      </c>
      <c r="P68" s="85">
        <v>83.406</v>
      </c>
      <c r="Q68" s="85">
        <v>82.18</v>
      </c>
      <c r="R68" s="85">
        <v>86.18444</v>
      </c>
      <c r="S68" s="85">
        <v>89.60447</v>
      </c>
      <c r="T68" s="85">
        <v>90.92034</v>
      </c>
      <c r="U68" s="85" t="s">
        <v>284</v>
      </c>
      <c r="V68" s="86"/>
    </row>
    <row r="69" spans="2:22" ht="12.75">
      <c r="B69" s="78" t="s">
        <v>285</v>
      </c>
      <c r="C69" s="34"/>
      <c r="D69" s="85">
        <v>9.645</v>
      </c>
      <c r="E69" s="85">
        <v>10.457</v>
      </c>
      <c r="F69" s="85">
        <v>13.331</v>
      </c>
      <c r="G69" s="85">
        <v>13.654</v>
      </c>
      <c r="H69" s="85">
        <v>11.304</v>
      </c>
      <c r="I69" s="85">
        <v>11.004</v>
      </c>
      <c r="J69" s="85">
        <v>11.251</v>
      </c>
      <c r="K69" s="85">
        <v>10.94</v>
      </c>
      <c r="L69" s="85">
        <v>11.036</v>
      </c>
      <c r="M69" s="85">
        <v>8.574</v>
      </c>
      <c r="N69" s="85">
        <v>7.933</v>
      </c>
      <c r="O69" s="85">
        <v>9.395</v>
      </c>
      <c r="P69" s="85">
        <v>12.717</v>
      </c>
      <c r="Q69" s="85">
        <v>15.648</v>
      </c>
      <c r="R69" s="85">
        <v>16.438</v>
      </c>
      <c r="S69" s="85">
        <v>20.914</v>
      </c>
      <c r="T69" s="85">
        <v>23.23</v>
      </c>
      <c r="U69" s="85" t="s">
        <v>284</v>
      </c>
      <c r="V69" s="86"/>
    </row>
    <row r="70" spans="2:22" ht="12.75">
      <c r="B70" s="34"/>
      <c r="C70" s="34"/>
      <c r="D70" s="34"/>
      <c r="E70" s="34"/>
      <c r="F70" s="34"/>
      <c r="G70" s="34"/>
      <c r="H70" s="34"/>
      <c r="I70" s="34"/>
      <c r="J70" s="34"/>
      <c r="K70" s="34"/>
      <c r="L70" s="34"/>
      <c r="M70" s="34"/>
      <c r="N70" s="34"/>
      <c r="O70" s="34"/>
      <c r="P70" s="34"/>
      <c r="Q70" s="34"/>
      <c r="R70" s="34"/>
      <c r="S70" s="34"/>
      <c r="T70" s="34"/>
      <c r="U70" s="34"/>
      <c r="V70" s="34"/>
    </row>
    <row r="71" spans="2:22" ht="12.75">
      <c r="B71" s="34" t="s">
        <v>278</v>
      </c>
      <c r="C71" s="34"/>
      <c r="D71" s="34"/>
      <c r="E71" s="34"/>
      <c r="F71" s="34"/>
      <c r="G71" s="34"/>
      <c r="H71" s="34"/>
      <c r="I71" s="34"/>
      <c r="J71" s="34"/>
      <c r="K71" s="34"/>
      <c r="L71" s="34"/>
      <c r="M71" s="34"/>
      <c r="N71" s="34"/>
      <c r="O71" s="34"/>
      <c r="P71" s="34"/>
      <c r="Q71" s="34"/>
      <c r="R71" s="34"/>
      <c r="S71" s="34"/>
      <c r="T71" s="34"/>
      <c r="U71" s="34"/>
      <c r="V71" s="34"/>
    </row>
    <row r="72" spans="2:22" ht="12.75">
      <c r="B72" s="34"/>
      <c r="C72" s="34"/>
      <c r="D72" s="34"/>
      <c r="E72" s="34"/>
      <c r="F72" s="34"/>
      <c r="G72" s="34"/>
      <c r="H72" s="34"/>
      <c r="I72" s="34"/>
      <c r="J72" s="34"/>
      <c r="K72" s="34"/>
      <c r="L72" s="34"/>
      <c r="M72" s="34"/>
      <c r="N72" s="34"/>
      <c r="O72" s="34"/>
      <c r="P72" s="34"/>
      <c r="Q72" s="34"/>
      <c r="R72" s="34"/>
      <c r="S72" s="34"/>
      <c r="T72" s="34"/>
      <c r="U72" s="34"/>
      <c r="V72" s="34"/>
    </row>
    <row r="73" spans="2:22" ht="12.75">
      <c r="B73" s="34" t="s">
        <v>279</v>
      </c>
      <c r="C73" s="34"/>
      <c r="D73" s="34"/>
      <c r="E73" s="34"/>
      <c r="F73" s="34"/>
      <c r="G73" s="34"/>
      <c r="H73" s="34"/>
      <c r="I73" s="34"/>
      <c r="J73" s="34"/>
      <c r="K73" s="34"/>
      <c r="L73" s="34"/>
      <c r="M73" s="34"/>
      <c r="N73" s="34"/>
      <c r="O73" s="34"/>
      <c r="P73" s="34"/>
      <c r="Q73" s="34"/>
      <c r="R73" s="34"/>
      <c r="S73" s="34"/>
      <c r="T73" s="34"/>
      <c r="U73" s="34"/>
      <c r="V73" s="34"/>
    </row>
    <row r="74" spans="2:22" ht="12.75">
      <c r="B74" s="34" t="s">
        <v>280</v>
      </c>
      <c r="C74" s="34"/>
      <c r="D74" s="34"/>
      <c r="E74" s="34"/>
      <c r="F74" s="34"/>
      <c r="G74" s="34"/>
      <c r="H74" s="34"/>
      <c r="I74" s="34"/>
      <c r="J74" s="34"/>
      <c r="K74" s="34"/>
      <c r="L74" s="34"/>
      <c r="M74" s="34"/>
      <c r="N74" s="34"/>
      <c r="O74" s="34"/>
      <c r="P74" s="34"/>
      <c r="Q74" s="34"/>
      <c r="R74" s="34"/>
      <c r="S74" s="34"/>
      <c r="T74" s="34"/>
      <c r="U74" s="34"/>
      <c r="V74" s="34"/>
    </row>
    <row r="75" spans="2:22" ht="12.75">
      <c r="B75" s="34"/>
      <c r="C75" s="34"/>
      <c r="D75" s="34"/>
      <c r="E75" s="34"/>
      <c r="F75" s="34"/>
      <c r="G75" s="34"/>
      <c r="H75" s="34"/>
      <c r="I75" s="34"/>
      <c r="J75" s="34"/>
      <c r="K75" s="34"/>
      <c r="L75" s="34"/>
      <c r="M75" s="34"/>
      <c r="N75" s="34"/>
      <c r="O75" s="34"/>
      <c r="P75" s="34"/>
      <c r="Q75" s="34"/>
      <c r="R75" s="34"/>
      <c r="S75" s="34"/>
      <c r="T75" s="34"/>
      <c r="U75" s="34"/>
      <c r="V75" s="34"/>
    </row>
    <row r="76" spans="2:22" s="10" customFormat="1" ht="15.75">
      <c r="B76" s="75" t="s">
        <v>293</v>
      </c>
      <c r="C76" s="87"/>
      <c r="D76" s="87"/>
      <c r="E76" s="87"/>
      <c r="F76" s="87"/>
      <c r="G76" s="87"/>
      <c r="H76" s="87"/>
      <c r="I76" s="87"/>
      <c r="J76" s="87"/>
      <c r="K76" s="87"/>
      <c r="L76" s="87"/>
      <c r="M76" s="87"/>
      <c r="N76" s="87"/>
      <c r="O76" s="87"/>
      <c r="P76" s="87"/>
      <c r="Q76" s="87"/>
      <c r="R76" s="87"/>
      <c r="S76" s="87"/>
      <c r="T76" s="87"/>
      <c r="U76" s="87"/>
      <c r="V76" s="87"/>
    </row>
    <row r="77" spans="2:22" ht="12.75">
      <c r="B77" s="34" t="s">
        <v>249</v>
      </c>
      <c r="C77" s="34"/>
      <c r="D77" s="34"/>
      <c r="E77" s="34"/>
      <c r="F77" s="34"/>
      <c r="G77" s="34"/>
      <c r="H77" s="34"/>
      <c r="I77" s="34"/>
      <c r="J77" s="34"/>
      <c r="K77" s="34"/>
      <c r="L77" s="34"/>
      <c r="M77" s="34"/>
      <c r="N77" s="34"/>
      <c r="O77" s="34"/>
      <c r="P77" s="34"/>
      <c r="Q77" s="34"/>
      <c r="R77" s="34"/>
      <c r="S77" s="34"/>
      <c r="T77" s="34"/>
      <c r="U77" s="34"/>
      <c r="V77" s="34"/>
    </row>
    <row r="78" spans="2:22" ht="12.75">
      <c r="B78" s="34"/>
      <c r="C78" s="34"/>
      <c r="D78" s="34"/>
      <c r="E78" s="34"/>
      <c r="F78" s="34"/>
      <c r="G78" s="34"/>
      <c r="H78" s="34"/>
      <c r="I78" s="34"/>
      <c r="J78" s="34"/>
      <c r="K78" s="34"/>
      <c r="L78" s="34"/>
      <c r="M78" s="34"/>
      <c r="N78" s="34"/>
      <c r="O78" s="34"/>
      <c r="P78" s="34"/>
      <c r="Q78" s="34"/>
      <c r="R78" s="34"/>
      <c r="S78" s="34"/>
      <c r="T78" s="34"/>
      <c r="U78" s="34"/>
      <c r="V78" s="34"/>
    </row>
    <row r="79" spans="2:22" s="3" customFormat="1" ht="12.75">
      <c r="B79" s="75" t="s">
        <v>289</v>
      </c>
      <c r="C79" s="75" t="s">
        <v>204</v>
      </c>
      <c r="D79" s="75">
        <v>1990</v>
      </c>
      <c r="E79" s="75">
        <v>1991</v>
      </c>
      <c r="F79" s="75">
        <v>1992</v>
      </c>
      <c r="G79" s="75">
        <v>1993</v>
      </c>
      <c r="H79" s="75">
        <v>1994</v>
      </c>
      <c r="I79" s="75">
        <v>1995</v>
      </c>
      <c r="J79" s="75">
        <v>1996</v>
      </c>
      <c r="K79" s="75">
        <v>1997</v>
      </c>
      <c r="L79" s="75">
        <v>1998</v>
      </c>
      <c r="M79" s="75">
        <v>1999</v>
      </c>
      <c r="N79" s="75">
        <v>2000</v>
      </c>
      <c r="O79" s="75">
        <v>2001</v>
      </c>
      <c r="P79" s="75">
        <v>2002</v>
      </c>
      <c r="Q79" s="75">
        <v>2003</v>
      </c>
      <c r="R79" s="75">
        <v>2004</v>
      </c>
      <c r="S79" s="75">
        <v>2005</v>
      </c>
      <c r="T79" s="75">
        <v>2006</v>
      </c>
      <c r="U79" s="75">
        <v>2007</v>
      </c>
      <c r="V79" s="75">
        <v>2008</v>
      </c>
    </row>
    <row r="80" spans="2:22" ht="13.5" thickBot="1">
      <c r="B80" s="34" t="s">
        <v>201</v>
      </c>
      <c r="C80" s="34" t="s">
        <v>202</v>
      </c>
      <c r="D80" s="82" t="s">
        <v>297</v>
      </c>
      <c r="E80" s="82" t="s">
        <v>297</v>
      </c>
      <c r="F80" s="83">
        <v>1787</v>
      </c>
      <c r="G80" s="83">
        <v>1695</v>
      </c>
      <c r="H80" s="83">
        <v>1556</v>
      </c>
      <c r="I80" s="83">
        <v>1529</v>
      </c>
      <c r="J80" s="83">
        <v>1505</v>
      </c>
      <c r="K80" s="83">
        <v>1483</v>
      </c>
      <c r="L80" s="83">
        <v>1472</v>
      </c>
      <c r="M80" s="82">
        <v>2</v>
      </c>
      <c r="N80" s="83">
        <v>2468</v>
      </c>
      <c r="O80" s="83">
        <v>2814</v>
      </c>
      <c r="P80" s="83">
        <v>2815</v>
      </c>
      <c r="Q80" s="83">
        <v>2035</v>
      </c>
      <c r="R80" s="83">
        <v>2108</v>
      </c>
      <c r="S80" s="83">
        <v>2903</v>
      </c>
      <c r="T80" s="83">
        <v>3048</v>
      </c>
      <c r="U80" s="83">
        <v>3045</v>
      </c>
      <c r="V80" s="88" t="s">
        <v>298</v>
      </c>
    </row>
    <row r="81" spans="2:22" ht="12.75">
      <c r="B81" s="34" t="s">
        <v>212</v>
      </c>
      <c r="C81" s="34" t="s">
        <v>213</v>
      </c>
      <c r="D81" s="85">
        <v>0</v>
      </c>
      <c r="E81" s="85">
        <v>0</v>
      </c>
      <c r="F81" s="85">
        <v>0</v>
      </c>
      <c r="G81" s="85">
        <v>0</v>
      </c>
      <c r="H81" s="85">
        <v>0</v>
      </c>
      <c r="I81" s="85">
        <v>0</v>
      </c>
      <c r="J81" s="85">
        <v>0</v>
      </c>
      <c r="K81" s="85">
        <v>0</v>
      </c>
      <c r="L81" s="85">
        <v>0</v>
      </c>
      <c r="M81" s="85">
        <v>0</v>
      </c>
      <c r="N81" s="85">
        <v>0</v>
      </c>
      <c r="O81" s="85">
        <v>0</v>
      </c>
      <c r="P81" s="85">
        <v>0</v>
      </c>
      <c r="Q81" s="85">
        <v>0</v>
      </c>
      <c r="R81" s="85">
        <v>0</v>
      </c>
      <c r="S81" s="85">
        <v>0</v>
      </c>
      <c r="T81" s="85">
        <v>0</v>
      </c>
      <c r="U81" s="85">
        <v>0</v>
      </c>
      <c r="V81" s="85" t="s">
        <v>284</v>
      </c>
    </row>
    <row r="82" spans="2:22" ht="12.75">
      <c r="B82" s="34" t="s">
        <v>222</v>
      </c>
      <c r="C82" s="34" t="s">
        <v>223</v>
      </c>
      <c r="D82" s="85">
        <v>0</v>
      </c>
      <c r="E82" s="85">
        <v>0</v>
      </c>
      <c r="F82" s="85">
        <v>0</v>
      </c>
      <c r="G82" s="85">
        <v>0</v>
      </c>
      <c r="H82" s="85">
        <v>0</v>
      </c>
      <c r="I82" s="85">
        <v>0</v>
      </c>
      <c r="J82" s="85">
        <v>0</v>
      </c>
      <c r="K82" s="85">
        <v>0</v>
      </c>
      <c r="L82" s="85">
        <v>0</v>
      </c>
      <c r="M82" s="85">
        <v>0</v>
      </c>
      <c r="N82" s="85">
        <v>0</v>
      </c>
      <c r="O82" s="85">
        <v>0</v>
      </c>
      <c r="P82" s="85">
        <v>0</v>
      </c>
      <c r="Q82" s="85">
        <v>0</v>
      </c>
      <c r="R82" s="85">
        <v>0</v>
      </c>
      <c r="S82" s="85">
        <v>0</v>
      </c>
      <c r="T82" s="85">
        <v>0.119</v>
      </c>
      <c r="U82" s="85"/>
      <c r="V82" s="85" t="s">
        <v>284</v>
      </c>
    </row>
    <row r="83" spans="2:22" ht="12.75">
      <c r="B83" s="34" t="s">
        <v>224</v>
      </c>
      <c r="C83" s="34" t="s">
        <v>225</v>
      </c>
      <c r="D83" s="85">
        <v>0</v>
      </c>
      <c r="E83" s="85">
        <v>0</v>
      </c>
      <c r="F83" s="85">
        <v>0</v>
      </c>
      <c r="G83" s="85">
        <v>0</v>
      </c>
      <c r="H83" s="85">
        <v>0</v>
      </c>
      <c r="I83" s="85">
        <v>0</v>
      </c>
      <c r="J83" s="85">
        <v>0</v>
      </c>
      <c r="K83" s="85">
        <v>0</v>
      </c>
      <c r="L83" s="85">
        <v>0</v>
      </c>
      <c r="M83" s="85">
        <v>0</v>
      </c>
      <c r="N83" s="85">
        <v>0</v>
      </c>
      <c r="O83" s="85">
        <v>0</v>
      </c>
      <c r="P83" s="85">
        <v>0</v>
      </c>
      <c r="Q83" s="85">
        <v>0</v>
      </c>
      <c r="R83" s="85">
        <v>0</v>
      </c>
      <c r="S83" s="85">
        <v>0</v>
      </c>
      <c r="T83" s="85">
        <v>0</v>
      </c>
      <c r="U83" s="85">
        <v>0</v>
      </c>
      <c r="V83" s="85" t="s">
        <v>284</v>
      </c>
    </row>
    <row r="84" spans="2:22" ht="12.75">
      <c r="B84" s="34" t="s">
        <v>220</v>
      </c>
      <c r="C84" s="34" t="s">
        <v>221</v>
      </c>
      <c r="D84" s="85">
        <v>0</v>
      </c>
      <c r="E84" s="85">
        <v>0</v>
      </c>
      <c r="F84" s="85">
        <v>0</v>
      </c>
      <c r="G84" s="85">
        <v>0</v>
      </c>
      <c r="H84" s="85">
        <v>0</v>
      </c>
      <c r="I84" s="85">
        <v>0</v>
      </c>
      <c r="J84" s="85">
        <v>0</v>
      </c>
      <c r="K84" s="85">
        <v>0</v>
      </c>
      <c r="L84" s="85">
        <v>0</v>
      </c>
      <c r="M84" s="85">
        <v>0</v>
      </c>
      <c r="N84" s="85">
        <v>0</v>
      </c>
      <c r="O84" s="85">
        <v>0.01</v>
      </c>
      <c r="P84" s="85">
        <v>0.01</v>
      </c>
      <c r="Q84" s="85">
        <v>0.011</v>
      </c>
      <c r="R84" s="85">
        <v>0.01</v>
      </c>
      <c r="S84" s="85">
        <v>0.01</v>
      </c>
      <c r="T84" s="85">
        <v>0.01</v>
      </c>
      <c r="U84" s="85" t="s">
        <v>284</v>
      </c>
      <c r="V84" s="85" t="s">
        <v>284</v>
      </c>
    </row>
    <row r="85" spans="2:22" ht="12.75">
      <c r="B85" s="34" t="s">
        <v>226</v>
      </c>
      <c r="C85" s="34" t="s">
        <v>227</v>
      </c>
      <c r="D85" s="85">
        <v>0.001</v>
      </c>
      <c r="E85" s="85">
        <v>0.001</v>
      </c>
      <c r="F85" s="85">
        <v>0.001</v>
      </c>
      <c r="G85" s="85">
        <v>0.001</v>
      </c>
      <c r="H85" s="85">
        <v>0.001</v>
      </c>
      <c r="I85" s="85">
        <v>0.001</v>
      </c>
      <c r="J85" s="85">
        <v>0.001</v>
      </c>
      <c r="K85" s="85">
        <v>0.003</v>
      </c>
      <c r="L85" s="85">
        <v>0.003</v>
      </c>
      <c r="M85" s="85">
        <v>0.003</v>
      </c>
      <c r="N85" s="85">
        <v>0.003</v>
      </c>
      <c r="O85" s="85">
        <v>0.003</v>
      </c>
      <c r="P85" s="85">
        <v>0.003</v>
      </c>
      <c r="Q85" s="85">
        <v>0.003</v>
      </c>
      <c r="R85" s="85">
        <v>0.003</v>
      </c>
      <c r="S85" s="85">
        <v>0.003</v>
      </c>
      <c r="T85" s="85">
        <v>0.003</v>
      </c>
      <c r="U85" s="85">
        <v>0.003</v>
      </c>
      <c r="V85" s="85" t="s">
        <v>284</v>
      </c>
    </row>
    <row r="86" spans="2:22" ht="12.75">
      <c r="B86" s="34" t="s">
        <v>228</v>
      </c>
      <c r="C86" s="34" t="s">
        <v>229</v>
      </c>
      <c r="D86" s="85">
        <v>0</v>
      </c>
      <c r="E86" s="85">
        <v>0</v>
      </c>
      <c r="F86" s="85">
        <v>0</v>
      </c>
      <c r="G86" s="85">
        <v>0</v>
      </c>
      <c r="H86" s="85">
        <v>0</v>
      </c>
      <c r="I86" s="85">
        <v>0</v>
      </c>
      <c r="J86" s="85">
        <v>0</v>
      </c>
      <c r="K86" s="85">
        <v>0</v>
      </c>
      <c r="L86" s="85">
        <v>0</v>
      </c>
      <c r="M86" s="85">
        <v>0</v>
      </c>
      <c r="N86" s="85">
        <v>0</v>
      </c>
      <c r="O86" s="85">
        <v>0</v>
      </c>
      <c r="P86" s="85">
        <v>0</v>
      </c>
      <c r="Q86" s="85">
        <v>0</v>
      </c>
      <c r="R86" s="85">
        <v>0</v>
      </c>
      <c r="S86" s="85">
        <v>0</v>
      </c>
      <c r="T86" s="85">
        <v>0</v>
      </c>
      <c r="U86" s="85">
        <v>0</v>
      </c>
      <c r="V86" s="85" t="s">
        <v>284</v>
      </c>
    </row>
    <row r="87" spans="2:22" ht="12.75">
      <c r="B87" s="34" t="s">
        <v>230</v>
      </c>
      <c r="C87" s="34" t="s">
        <v>231</v>
      </c>
      <c r="D87" s="85">
        <v>0</v>
      </c>
      <c r="E87" s="85">
        <v>0</v>
      </c>
      <c r="F87" s="85">
        <v>0</v>
      </c>
      <c r="G87" s="85">
        <v>0</v>
      </c>
      <c r="H87" s="85">
        <v>0</v>
      </c>
      <c r="I87" s="85">
        <v>0</v>
      </c>
      <c r="J87" s="85">
        <v>0</v>
      </c>
      <c r="K87" s="85">
        <v>0</v>
      </c>
      <c r="L87" s="85">
        <v>0</v>
      </c>
      <c r="M87" s="85">
        <v>0</v>
      </c>
      <c r="N87" s="85">
        <v>0</v>
      </c>
      <c r="O87" s="85">
        <v>0</v>
      </c>
      <c r="P87" s="85">
        <v>0</v>
      </c>
      <c r="Q87" s="85">
        <v>0</v>
      </c>
      <c r="R87" s="85">
        <v>0</v>
      </c>
      <c r="S87" s="85">
        <v>0</v>
      </c>
      <c r="T87" s="85">
        <v>0</v>
      </c>
      <c r="U87" s="85">
        <v>0</v>
      </c>
      <c r="V87" s="85" t="s">
        <v>284</v>
      </c>
    </row>
    <row r="88" spans="2:22" ht="12.75">
      <c r="B88" s="34" t="s">
        <v>236</v>
      </c>
      <c r="C88" s="34" t="s">
        <v>237</v>
      </c>
      <c r="D88" s="85">
        <v>0</v>
      </c>
      <c r="E88" s="85">
        <v>0</v>
      </c>
      <c r="F88" s="85">
        <v>0</v>
      </c>
      <c r="G88" s="85">
        <v>0</v>
      </c>
      <c r="H88" s="85">
        <v>0</v>
      </c>
      <c r="I88" s="85">
        <v>0</v>
      </c>
      <c r="J88" s="85">
        <v>0</v>
      </c>
      <c r="K88" s="85">
        <v>0</v>
      </c>
      <c r="L88" s="85">
        <v>0</v>
      </c>
      <c r="M88" s="85">
        <v>0</v>
      </c>
      <c r="N88" s="85">
        <v>0</v>
      </c>
      <c r="O88" s="85">
        <v>0</v>
      </c>
      <c r="P88" s="85">
        <v>0</v>
      </c>
      <c r="Q88" s="85">
        <v>0</v>
      </c>
      <c r="R88" s="85">
        <v>0</v>
      </c>
      <c r="S88" s="85">
        <v>0</v>
      </c>
      <c r="T88" s="85">
        <v>0</v>
      </c>
      <c r="U88" s="85">
        <v>0</v>
      </c>
      <c r="V88" s="85" t="s">
        <v>284</v>
      </c>
    </row>
    <row r="89" spans="2:22" ht="12.75">
      <c r="B89" s="34" t="s">
        <v>238</v>
      </c>
      <c r="C89" s="34" t="s">
        <v>239</v>
      </c>
      <c r="D89" s="85">
        <v>0</v>
      </c>
      <c r="E89" s="85">
        <v>0</v>
      </c>
      <c r="F89" s="85">
        <v>0</v>
      </c>
      <c r="G89" s="85">
        <v>0</v>
      </c>
      <c r="H89" s="85">
        <v>0</v>
      </c>
      <c r="I89" s="85">
        <v>0</v>
      </c>
      <c r="J89" s="85">
        <v>0</v>
      </c>
      <c r="K89" s="85">
        <v>0</v>
      </c>
      <c r="L89" s="85">
        <v>0</v>
      </c>
      <c r="M89" s="85">
        <v>0</v>
      </c>
      <c r="N89" s="85">
        <v>0</v>
      </c>
      <c r="O89" s="85">
        <v>0</v>
      </c>
      <c r="P89" s="85">
        <v>0</v>
      </c>
      <c r="Q89" s="85">
        <v>0</v>
      </c>
      <c r="R89" s="85">
        <v>0</v>
      </c>
      <c r="S89" s="85">
        <v>0</v>
      </c>
      <c r="T89" s="85">
        <v>0</v>
      </c>
      <c r="U89" s="85">
        <v>0</v>
      </c>
      <c r="V89" s="85" t="s">
        <v>284</v>
      </c>
    </row>
    <row r="90" spans="2:22" ht="12.75">
      <c r="B90" s="34" t="s">
        <v>240</v>
      </c>
      <c r="C90" s="34" t="s">
        <v>241</v>
      </c>
      <c r="D90" s="85">
        <v>0</v>
      </c>
      <c r="E90" s="85">
        <v>0</v>
      </c>
      <c r="F90" s="85">
        <v>0</v>
      </c>
      <c r="G90" s="85">
        <v>0</v>
      </c>
      <c r="H90" s="85">
        <v>0</v>
      </c>
      <c r="I90" s="85">
        <v>0</v>
      </c>
      <c r="J90" s="85">
        <v>0</v>
      </c>
      <c r="K90" s="85">
        <v>0</v>
      </c>
      <c r="L90" s="85">
        <v>0</v>
      </c>
      <c r="M90" s="85">
        <v>0</v>
      </c>
      <c r="N90" s="85">
        <v>0</v>
      </c>
      <c r="O90" s="85">
        <v>0</v>
      </c>
      <c r="P90" s="85">
        <v>0</v>
      </c>
      <c r="Q90" s="85">
        <v>0</v>
      </c>
      <c r="R90" s="85">
        <v>0</v>
      </c>
      <c r="S90" s="85">
        <v>0</v>
      </c>
      <c r="T90" s="85">
        <v>0</v>
      </c>
      <c r="U90" s="85">
        <v>0</v>
      </c>
      <c r="V90" s="85" t="s">
        <v>284</v>
      </c>
    </row>
    <row r="91" spans="2:22" ht="12.75">
      <c r="B91" s="34" t="s">
        <v>242</v>
      </c>
      <c r="C91" s="34" t="s">
        <v>243</v>
      </c>
      <c r="D91" s="85">
        <v>0</v>
      </c>
      <c r="E91" s="85">
        <v>0</v>
      </c>
      <c r="F91" s="85">
        <v>0</v>
      </c>
      <c r="G91" s="85">
        <v>0</v>
      </c>
      <c r="H91" s="85">
        <v>0</v>
      </c>
      <c r="I91" s="85">
        <v>0</v>
      </c>
      <c r="J91" s="85">
        <v>0</v>
      </c>
      <c r="K91" s="85">
        <v>0</v>
      </c>
      <c r="L91" s="85">
        <v>0</v>
      </c>
      <c r="M91" s="85">
        <v>0</v>
      </c>
      <c r="N91" s="85">
        <v>0</v>
      </c>
      <c r="O91" s="85">
        <v>0</v>
      </c>
      <c r="P91" s="85">
        <v>0</v>
      </c>
      <c r="Q91" s="85">
        <v>0</v>
      </c>
      <c r="R91" s="85">
        <v>0</v>
      </c>
      <c r="S91" s="85">
        <v>0</v>
      </c>
      <c r="T91" s="85">
        <v>0</v>
      </c>
      <c r="U91" s="85">
        <v>0</v>
      </c>
      <c r="V91" s="85" t="s">
        <v>284</v>
      </c>
    </row>
    <row r="92" spans="2:22" ht="12.75">
      <c r="B92" s="34" t="s">
        <v>210</v>
      </c>
      <c r="C92" s="34" t="s">
        <v>211</v>
      </c>
      <c r="D92" s="85">
        <v>0</v>
      </c>
      <c r="E92" s="85">
        <v>0</v>
      </c>
      <c r="F92" s="85">
        <v>0</v>
      </c>
      <c r="G92" s="85">
        <v>0</v>
      </c>
      <c r="H92" s="85">
        <v>0</v>
      </c>
      <c r="I92" s="85">
        <v>0</v>
      </c>
      <c r="J92" s="85">
        <v>0</v>
      </c>
      <c r="K92" s="85">
        <v>0</v>
      </c>
      <c r="L92" s="85">
        <v>0</v>
      </c>
      <c r="M92" s="85">
        <v>0</v>
      </c>
      <c r="N92" s="85">
        <v>0</v>
      </c>
      <c r="O92" s="85">
        <v>0</v>
      </c>
      <c r="P92" s="85">
        <v>0</v>
      </c>
      <c r="Q92" s="85">
        <v>0</v>
      </c>
      <c r="R92" s="85">
        <v>0</v>
      </c>
      <c r="S92" s="85">
        <v>0</v>
      </c>
      <c r="T92" s="85">
        <v>0</v>
      </c>
      <c r="U92" s="85">
        <v>0</v>
      </c>
      <c r="V92" s="85" t="s">
        <v>284</v>
      </c>
    </row>
    <row r="93" spans="2:22" ht="12.75">
      <c r="B93" s="34" t="s">
        <v>246</v>
      </c>
      <c r="C93" s="34" t="s">
        <v>247</v>
      </c>
      <c r="D93" s="85">
        <v>0</v>
      </c>
      <c r="E93" s="85">
        <v>0</v>
      </c>
      <c r="F93" s="85">
        <v>0</v>
      </c>
      <c r="G93" s="85">
        <v>0</v>
      </c>
      <c r="H93" s="85">
        <v>0</v>
      </c>
      <c r="I93" s="85">
        <v>0</v>
      </c>
      <c r="J93" s="85">
        <v>0</v>
      </c>
      <c r="K93" s="85">
        <v>0</v>
      </c>
      <c r="L93" s="85">
        <v>0</v>
      </c>
      <c r="M93" s="85">
        <v>0</v>
      </c>
      <c r="N93" s="85">
        <v>0</v>
      </c>
      <c r="O93" s="85">
        <v>0</v>
      </c>
      <c r="P93" s="85">
        <v>0</v>
      </c>
      <c r="Q93" s="85">
        <v>0</v>
      </c>
      <c r="R93" s="85">
        <v>0</v>
      </c>
      <c r="S93" s="85">
        <v>0</v>
      </c>
      <c r="T93" s="85">
        <v>0</v>
      </c>
      <c r="U93" s="85">
        <v>0</v>
      </c>
      <c r="V93" s="85" t="s">
        <v>284</v>
      </c>
    </row>
    <row r="94" spans="2:22" ht="12.75">
      <c r="B94" s="34" t="s">
        <v>216</v>
      </c>
      <c r="C94" s="34" t="s">
        <v>217</v>
      </c>
      <c r="D94" s="85">
        <v>0</v>
      </c>
      <c r="E94" s="85">
        <v>0</v>
      </c>
      <c r="F94" s="85">
        <v>0</v>
      </c>
      <c r="G94" s="85">
        <v>0</v>
      </c>
      <c r="H94" s="85">
        <v>0</v>
      </c>
      <c r="I94" s="85">
        <v>0</v>
      </c>
      <c r="J94" s="85">
        <v>0</v>
      </c>
      <c r="K94" s="85">
        <v>0</v>
      </c>
      <c r="L94" s="85">
        <v>0</v>
      </c>
      <c r="M94" s="85">
        <v>0</v>
      </c>
      <c r="N94" s="85">
        <v>0</v>
      </c>
      <c r="O94" s="85">
        <v>0</v>
      </c>
      <c r="P94" s="85">
        <v>0</v>
      </c>
      <c r="Q94" s="85">
        <v>0</v>
      </c>
      <c r="R94" s="85">
        <v>0</v>
      </c>
      <c r="S94" s="85">
        <v>0</v>
      </c>
      <c r="T94" s="85">
        <v>0</v>
      </c>
      <c r="U94" s="85">
        <v>0</v>
      </c>
      <c r="V94" s="85" t="s">
        <v>284</v>
      </c>
    </row>
    <row r="95" spans="2:22" ht="12.75">
      <c r="B95" s="34" t="s">
        <v>214</v>
      </c>
      <c r="C95" s="34" t="s">
        <v>215</v>
      </c>
      <c r="D95" s="85">
        <v>0</v>
      </c>
      <c r="E95" s="85">
        <v>0</v>
      </c>
      <c r="F95" s="85">
        <v>0</v>
      </c>
      <c r="G95" s="85">
        <v>0</v>
      </c>
      <c r="H95" s="85">
        <v>0</v>
      </c>
      <c r="I95" s="85">
        <v>0</v>
      </c>
      <c r="J95" s="85">
        <v>0</v>
      </c>
      <c r="K95" s="85">
        <v>0</v>
      </c>
      <c r="L95" s="85">
        <v>0</v>
      </c>
      <c r="M95" s="85">
        <v>0</v>
      </c>
      <c r="N95" s="85">
        <v>0</v>
      </c>
      <c r="O95" s="85">
        <v>0</v>
      </c>
      <c r="P95" s="85">
        <v>0</v>
      </c>
      <c r="Q95" s="85">
        <v>0</v>
      </c>
      <c r="R95" s="85">
        <v>0</v>
      </c>
      <c r="S95" s="85">
        <v>0</v>
      </c>
      <c r="T95" s="85">
        <v>0</v>
      </c>
      <c r="U95" s="85">
        <v>0</v>
      </c>
      <c r="V95" s="85" t="s">
        <v>284</v>
      </c>
    </row>
    <row r="96" spans="2:22" ht="12.75">
      <c r="B96" s="34" t="s">
        <v>218</v>
      </c>
      <c r="C96" s="34" t="s">
        <v>219</v>
      </c>
      <c r="D96" s="85">
        <v>0</v>
      </c>
      <c r="E96" s="85">
        <v>0</v>
      </c>
      <c r="F96" s="85">
        <v>0</v>
      </c>
      <c r="G96" s="85">
        <v>0</v>
      </c>
      <c r="H96" s="85">
        <v>0</v>
      </c>
      <c r="I96" s="85">
        <v>0</v>
      </c>
      <c r="J96" s="85">
        <v>0</v>
      </c>
      <c r="K96" s="85">
        <v>0</v>
      </c>
      <c r="L96" s="85">
        <v>0</v>
      </c>
      <c r="M96" s="85">
        <v>0.023</v>
      </c>
      <c r="N96" s="85">
        <v>0.13</v>
      </c>
      <c r="O96" s="85">
        <v>0.21</v>
      </c>
      <c r="P96" s="85">
        <v>0.194</v>
      </c>
      <c r="Q96" s="85">
        <v>0.35</v>
      </c>
      <c r="R96" s="85">
        <v>0.497</v>
      </c>
      <c r="S96" s="85">
        <v>0.524</v>
      </c>
      <c r="T96" s="85">
        <v>0.585</v>
      </c>
      <c r="U96" s="85">
        <v>0.7</v>
      </c>
      <c r="V96" s="85" t="s">
        <v>284</v>
      </c>
    </row>
    <row r="97" spans="2:22" ht="12.75">
      <c r="B97" s="34" t="s">
        <v>232</v>
      </c>
      <c r="C97" s="34" t="s">
        <v>233</v>
      </c>
      <c r="D97" s="85">
        <v>0</v>
      </c>
      <c r="E97" s="85">
        <v>0</v>
      </c>
      <c r="F97" s="85">
        <v>0</v>
      </c>
      <c r="G97" s="85">
        <v>0</v>
      </c>
      <c r="H97" s="85">
        <v>0</v>
      </c>
      <c r="I97" s="85">
        <v>0</v>
      </c>
      <c r="J97" s="85">
        <v>0</v>
      </c>
      <c r="K97" s="85">
        <v>0</v>
      </c>
      <c r="L97" s="85">
        <v>0</v>
      </c>
      <c r="M97" s="85">
        <v>0</v>
      </c>
      <c r="N97" s="85">
        <v>0</v>
      </c>
      <c r="O97" s="85">
        <v>0</v>
      </c>
      <c r="P97" s="85">
        <v>0</v>
      </c>
      <c r="Q97" s="85">
        <v>0</v>
      </c>
      <c r="R97" s="85">
        <v>0</v>
      </c>
      <c r="S97" s="85">
        <v>0</v>
      </c>
      <c r="T97" s="85">
        <v>0</v>
      </c>
      <c r="U97" s="85">
        <v>0</v>
      </c>
      <c r="V97" s="85" t="s">
        <v>284</v>
      </c>
    </row>
    <row r="98" spans="2:22" ht="12.75">
      <c r="B98" s="34" t="s">
        <v>234</v>
      </c>
      <c r="C98" s="34" t="s">
        <v>235</v>
      </c>
      <c r="D98" s="85">
        <v>0</v>
      </c>
      <c r="E98" s="85">
        <v>0</v>
      </c>
      <c r="F98" s="85">
        <v>0</v>
      </c>
      <c r="G98" s="85">
        <v>0</v>
      </c>
      <c r="H98" s="85">
        <v>0</v>
      </c>
      <c r="I98" s="85">
        <v>0</v>
      </c>
      <c r="J98" s="85">
        <v>0</v>
      </c>
      <c r="K98" s="85">
        <v>0</v>
      </c>
      <c r="L98" s="85">
        <v>0</v>
      </c>
      <c r="M98" s="85">
        <v>0</v>
      </c>
      <c r="N98" s="85">
        <v>0.061</v>
      </c>
      <c r="O98" s="85">
        <v>0.196</v>
      </c>
      <c r="P98" s="85">
        <v>0.184</v>
      </c>
      <c r="Q98" s="85">
        <v>0.193</v>
      </c>
      <c r="R98" s="85">
        <v>0.189</v>
      </c>
      <c r="S98" s="85">
        <v>0.196</v>
      </c>
      <c r="T98" s="85">
        <v>0.174</v>
      </c>
      <c r="U98" s="85">
        <v>0.2</v>
      </c>
      <c r="V98" s="85" t="s">
        <v>284</v>
      </c>
    </row>
    <row r="99" spans="2:22" ht="12.75">
      <c r="B99" s="34" t="s">
        <v>244</v>
      </c>
      <c r="C99" s="34" t="s">
        <v>245</v>
      </c>
      <c r="D99" s="85">
        <v>0</v>
      </c>
      <c r="E99" s="85">
        <v>0</v>
      </c>
      <c r="F99" s="85">
        <v>0</v>
      </c>
      <c r="G99" s="85">
        <v>0</v>
      </c>
      <c r="H99" s="85">
        <v>0</v>
      </c>
      <c r="I99" s="85">
        <v>0</v>
      </c>
      <c r="J99" s="85">
        <v>0</v>
      </c>
      <c r="K99" s="85">
        <v>0</v>
      </c>
      <c r="L99" s="85">
        <v>0</v>
      </c>
      <c r="M99" s="85">
        <v>0</v>
      </c>
      <c r="N99" s="85">
        <v>0.022</v>
      </c>
      <c r="O99" s="85">
        <v>0.023</v>
      </c>
      <c r="P99" s="85">
        <v>0.029</v>
      </c>
      <c r="Q99" s="85">
        <v>0.031</v>
      </c>
      <c r="R99" s="85">
        <v>0.042</v>
      </c>
      <c r="S99" s="85">
        <v>0.04</v>
      </c>
      <c r="T99" s="85">
        <v>0.036</v>
      </c>
      <c r="U99" s="85"/>
      <c r="V99" s="85" t="s">
        <v>284</v>
      </c>
    </row>
    <row r="100" spans="2:22" ht="12.75">
      <c r="B100" s="34" t="s">
        <v>206</v>
      </c>
      <c r="C100" s="34" t="s">
        <v>207</v>
      </c>
      <c r="D100" s="89">
        <v>0.004</v>
      </c>
      <c r="E100" s="89">
        <v>0.012</v>
      </c>
      <c r="F100" s="89">
        <v>0.017</v>
      </c>
      <c r="G100" s="89">
        <v>0.026</v>
      </c>
      <c r="H100" s="89">
        <v>0.37</v>
      </c>
      <c r="I100" s="89">
        <v>2821</v>
      </c>
      <c r="J100" s="89">
        <v>1449</v>
      </c>
      <c r="K100" s="89">
        <v>2685</v>
      </c>
      <c r="L100" s="89">
        <v>2614</v>
      </c>
      <c r="M100" s="89">
        <v>2353</v>
      </c>
      <c r="N100" s="89">
        <v>2908</v>
      </c>
      <c r="O100" s="89">
        <v>3056</v>
      </c>
      <c r="P100" s="89">
        <v>3201</v>
      </c>
      <c r="Q100" s="89">
        <v>3400</v>
      </c>
      <c r="R100" s="89">
        <v>3710</v>
      </c>
      <c r="S100" s="89">
        <v>4392</v>
      </c>
      <c r="T100" s="89">
        <v>6163</v>
      </c>
      <c r="U100" s="89">
        <v>10500</v>
      </c>
      <c r="V100" s="85" t="s">
        <v>284</v>
      </c>
    </row>
    <row r="101" spans="2:22" ht="12.75">
      <c r="B101" s="34" t="s">
        <v>208</v>
      </c>
      <c r="C101" s="34" t="s">
        <v>209</v>
      </c>
      <c r="D101" s="85">
        <v>126.73699</v>
      </c>
      <c r="E101" s="85">
        <v>135.27126</v>
      </c>
      <c r="F101" s="85">
        <v>150.03166</v>
      </c>
      <c r="G101" s="85">
        <v>155.23264</v>
      </c>
      <c r="H101" s="85">
        <v>163.07962</v>
      </c>
      <c r="I101" s="85">
        <v>171.09174</v>
      </c>
      <c r="J101" s="85">
        <v>177.63368</v>
      </c>
      <c r="K101" s="85">
        <v>193.09426</v>
      </c>
      <c r="L101" s="85">
        <v>206.05422</v>
      </c>
      <c r="M101" s="85">
        <v>219.78133</v>
      </c>
      <c r="N101" s="85">
        <v>240.86969</v>
      </c>
      <c r="O101" s="85">
        <v>251.20132</v>
      </c>
      <c r="P101" s="85">
        <v>282.76943</v>
      </c>
      <c r="Q101" s="85">
        <v>306.6373</v>
      </c>
      <c r="R101" s="85">
        <v>339.27042</v>
      </c>
      <c r="S101" s="85">
        <v>371.74977</v>
      </c>
      <c r="T101" s="85">
        <v>414.30988</v>
      </c>
      <c r="U101" s="85" t="s">
        <v>284</v>
      </c>
      <c r="V101" s="85" t="s">
        <v>284</v>
      </c>
    </row>
    <row r="102" spans="2:22" ht="12.75">
      <c r="B102" s="34" t="s">
        <v>248</v>
      </c>
      <c r="C102" s="34"/>
      <c r="D102" s="86">
        <f>D81+D82+D83+D84+D85+D86+D87+D88+D89+D90+D91+D92+D93+D94+D95+D96+D97+D98+D99</f>
        <v>0.001</v>
      </c>
      <c r="E102" s="86">
        <f aca="true" t="shared" si="2" ref="E102:V102">E81+E82+E83+E84+E85+E86+E87+E88+E89+E90+E91+E92+E93+E94+E95+E96+E97+E98+E99</f>
        <v>0.001</v>
      </c>
      <c r="F102" s="86">
        <f t="shared" si="2"/>
        <v>0.001</v>
      </c>
      <c r="G102" s="86">
        <f t="shared" si="2"/>
        <v>0.001</v>
      </c>
      <c r="H102" s="86">
        <f t="shared" si="2"/>
        <v>0.001</v>
      </c>
      <c r="I102" s="86">
        <f t="shared" si="2"/>
        <v>0.001</v>
      </c>
      <c r="J102" s="86">
        <f t="shared" si="2"/>
        <v>0.001</v>
      </c>
      <c r="K102" s="86">
        <f t="shared" si="2"/>
        <v>0.003</v>
      </c>
      <c r="L102" s="86">
        <f t="shared" si="2"/>
        <v>0.003</v>
      </c>
      <c r="M102" s="86">
        <f t="shared" si="2"/>
        <v>0.026</v>
      </c>
      <c r="N102" s="86">
        <f t="shared" si="2"/>
        <v>0.216</v>
      </c>
      <c r="O102" s="86">
        <f t="shared" si="2"/>
        <v>0.44200000000000006</v>
      </c>
      <c r="P102" s="86">
        <f t="shared" si="2"/>
        <v>0.42000000000000004</v>
      </c>
      <c r="Q102" s="86">
        <f t="shared" si="2"/>
        <v>0.588</v>
      </c>
      <c r="R102" s="86">
        <f t="shared" si="2"/>
        <v>0.7410000000000001</v>
      </c>
      <c r="S102" s="86">
        <f t="shared" si="2"/>
        <v>0.7730000000000001</v>
      </c>
      <c r="T102" s="86">
        <f t="shared" si="2"/>
        <v>0.927</v>
      </c>
      <c r="U102" s="86" t="e">
        <f t="shared" si="2"/>
        <v>#VALUE!</v>
      </c>
      <c r="V102" s="86" t="e">
        <f t="shared" si="2"/>
        <v>#VALUE!</v>
      </c>
    </row>
    <row r="103" spans="2:22" ht="12.75">
      <c r="B103" s="34" t="s">
        <v>286</v>
      </c>
      <c r="C103" s="34"/>
      <c r="D103" s="85">
        <v>0.55475</v>
      </c>
      <c r="E103" s="85">
        <v>0.52945</v>
      </c>
      <c r="F103" s="85">
        <v>0.5111</v>
      </c>
      <c r="G103" s="85">
        <v>0.51775</v>
      </c>
      <c r="H103" s="85">
        <v>0.50775</v>
      </c>
      <c r="I103" s="85">
        <v>0.6327</v>
      </c>
      <c r="J103" s="85">
        <v>0.69265</v>
      </c>
      <c r="K103" s="85">
        <v>0.7496</v>
      </c>
      <c r="L103" s="85">
        <v>0.87855</v>
      </c>
      <c r="M103" s="85">
        <v>0.8575</v>
      </c>
      <c r="N103" s="85">
        <v>1.18545</v>
      </c>
      <c r="O103" s="85">
        <v>1.455</v>
      </c>
      <c r="P103" s="85">
        <v>1.34655</v>
      </c>
      <c r="Q103" s="85">
        <v>1.88625</v>
      </c>
      <c r="R103" s="85">
        <v>2.25585</v>
      </c>
      <c r="S103" s="85">
        <v>2.2654</v>
      </c>
      <c r="T103" s="85">
        <v>2.31445</v>
      </c>
      <c r="U103" s="85" t="s">
        <v>284</v>
      </c>
      <c r="V103" s="86"/>
    </row>
    <row r="104" spans="2:22" ht="12.75">
      <c r="B104" s="34" t="s">
        <v>285</v>
      </c>
      <c r="C104" s="34"/>
      <c r="D104" s="85">
        <v>0.001</v>
      </c>
      <c r="E104" s="85">
        <v>0.001</v>
      </c>
      <c r="F104" s="85">
        <v>0.001</v>
      </c>
      <c r="G104" s="85">
        <v>0.001</v>
      </c>
      <c r="H104" s="85">
        <v>0.001</v>
      </c>
      <c r="I104" s="85">
        <v>0.001</v>
      </c>
      <c r="J104" s="85">
        <v>0.001</v>
      </c>
      <c r="K104" s="85">
        <v>0.003</v>
      </c>
      <c r="L104" s="85">
        <v>0.003</v>
      </c>
      <c r="M104" s="85">
        <v>0.003</v>
      </c>
      <c r="N104" s="85">
        <v>0.003</v>
      </c>
      <c r="O104" s="85">
        <v>0.013</v>
      </c>
      <c r="P104" s="85">
        <v>0.013</v>
      </c>
      <c r="Q104" s="85">
        <v>0.014</v>
      </c>
      <c r="R104" s="85">
        <v>0.013</v>
      </c>
      <c r="S104" s="85">
        <v>0.013</v>
      </c>
      <c r="T104" s="85">
        <v>0.132</v>
      </c>
      <c r="U104" s="85" t="s">
        <v>284</v>
      </c>
      <c r="V104" s="86"/>
    </row>
    <row r="106" spans="2:21" ht="12.75">
      <c r="B106" s="23" t="s">
        <v>311</v>
      </c>
      <c r="C106" s="24"/>
      <c r="D106" s="24"/>
      <c r="E106" s="24"/>
      <c r="F106" s="24"/>
      <c r="G106" s="24"/>
      <c r="H106" s="24"/>
      <c r="I106" s="24"/>
      <c r="J106" s="24"/>
      <c r="K106" s="24"/>
      <c r="L106" s="24"/>
      <c r="M106" s="24"/>
      <c r="N106" s="24"/>
      <c r="O106" s="24"/>
      <c r="P106" s="24"/>
      <c r="Q106" s="24"/>
      <c r="R106" s="24"/>
      <c r="S106" s="24"/>
      <c r="T106" s="24"/>
      <c r="U106" s="24"/>
    </row>
    <row r="108" spans="2:21" ht="12.75">
      <c r="B108" s="3" t="s">
        <v>203</v>
      </c>
      <c r="C108" s="3" t="s">
        <v>204</v>
      </c>
      <c r="D108" s="3">
        <v>1990</v>
      </c>
      <c r="E108" s="3">
        <v>1991</v>
      </c>
      <c r="F108" s="3">
        <v>1992</v>
      </c>
      <c r="G108" s="3">
        <v>1993</v>
      </c>
      <c r="H108" s="3">
        <v>1994</v>
      </c>
      <c r="I108" s="3">
        <v>1995</v>
      </c>
      <c r="J108" s="3">
        <v>1996</v>
      </c>
      <c r="K108" s="3">
        <v>1997</v>
      </c>
      <c r="L108" s="3">
        <v>1998</v>
      </c>
      <c r="M108" s="3">
        <v>1999</v>
      </c>
      <c r="N108" s="3">
        <v>2000</v>
      </c>
      <c r="O108" s="3">
        <v>2001</v>
      </c>
      <c r="P108" s="3">
        <v>2002</v>
      </c>
      <c r="Q108" s="3">
        <v>2003</v>
      </c>
      <c r="R108" s="3">
        <v>2004</v>
      </c>
      <c r="S108" s="3">
        <v>2005</v>
      </c>
      <c r="T108" s="3">
        <v>2006</v>
      </c>
      <c r="U108" s="3">
        <v>2007</v>
      </c>
    </row>
    <row r="109" spans="2:21" ht="12.75">
      <c r="B109" s="9" t="s">
        <v>208</v>
      </c>
      <c r="D109" s="90">
        <v>2364251</v>
      </c>
      <c r="E109" s="90">
        <v>2413180</v>
      </c>
      <c r="F109" s="90">
        <v>2427133</v>
      </c>
      <c r="G109" s="90">
        <v>2557228</v>
      </c>
      <c r="H109" s="90">
        <v>2590459</v>
      </c>
      <c r="I109" s="90">
        <v>2723316</v>
      </c>
      <c r="J109" s="90">
        <v>2771295</v>
      </c>
      <c r="K109" s="90">
        <v>2822759</v>
      </c>
      <c r="L109" s="90">
        <v>2847264</v>
      </c>
      <c r="M109" s="90">
        <v>2866249</v>
      </c>
      <c r="N109" s="90">
        <v>2952163</v>
      </c>
      <c r="O109" s="90">
        <v>2900180</v>
      </c>
      <c r="P109" s="90">
        <v>3003264</v>
      </c>
      <c r="Q109" s="90">
        <v>3043153</v>
      </c>
      <c r="R109" s="90">
        <v>3244622</v>
      </c>
      <c r="S109" s="90">
        <v>3403204</v>
      </c>
      <c r="T109" s="90">
        <v>3554147</v>
      </c>
      <c r="U109" s="90">
        <v>3661138</v>
      </c>
    </row>
    <row r="110" spans="2:21" ht="12.75">
      <c r="B110" s="9" t="s">
        <v>286</v>
      </c>
      <c r="D110" s="90">
        <v>58737</v>
      </c>
      <c r="E110" s="90">
        <v>63243</v>
      </c>
      <c r="F110" s="90">
        <v>59747</v>
      </c>
      <c r="G110" s="90">
        <v>59299</v>
      </c>
      <c r="H110" s="90">
        <v>60408</v>
      </c>
      <c r="I110" s="90">
        <v>62365</v>
      </c>
      <c r="J110" s="90">
        <v>66000</v>
      </c>
      <c r="K110" s="90">
        <v>67925</v>
      </c>
      <c r="L110" s="90">
        <v>70570</v>
      </c>
      <c r="M110" s="90">
        <v>75422</v>
      </c>
      <c r="N110" s="90">
        <v>78732</v>
      </c>
      <c r="O110" s="90">
        <v>85129</v>
      </c>
      <c r="P110" s="90">
        <v>87383</v>
      </c>
      <c r="Q110" s="90">
        <v>87652</v>
      </c>
      <c r="R110" s="90">
        <v>93183</v>
      </c>
      <c r="S110" s="90">
        <v>95760</v>
      </c>
      <c r="T110" s="90">
        <v>100334</v>
      </c>
      <c r="U110" s="90">
        <v>101629</v>
      </c>
    </row>
    <row r="111" spans="2:21" ht="12.75">
      <c r="B111" s="9" t="s">
        <v>285</v>
      </c>
      <c r="D111" s="90">
        <v>11926</v>
      </c>
      <c r="E111" s="90">
        <v>11214</v>
      </c>
      <c r="F111" s="90">
        <v>13635</v>
      </c>
      <c r="G111" s="90">
        <v>13776</v>
      </c>
      <c r="H111" s="90">
        <v>11412</v>
      </c>
      <c r="I111" s="90">
        <v>11129</v>
      </c>
      <c r="J111" s="90">
        <v>11357</v>
      </c>
      <c r="K111" s="90">
        <v>11056</v>
      </c>
      <c r="L111" s="90">
        <v>11159</v>
      </c>
      <c r="M111" s="90">
        <v>8675</v>
      </c>
      <c r="N111" s="90">
        <v>8026</v>
      </c>
      <c r="O111" s="90">
        <v>9509</v>
      </c>
      <c r="P111" s="90">
        <v>12873</v>
      </c>
      <c r="Q111" s="90">
        <v>15791</v>
      </c>
      <c r="R111" s="90">
        <v>16595</v>
      </c>
      <c r="S111" s="90">
        <v>21230</v>
      </c>
      <c r="T111" s="90">
        <v>23643</v>
      </c>
      <c r="U111" s="90">
        <v>22830</v>
      </c>
    </row>
    <row r="112" spans="2:21" ht="12.75">
      <c r="B112" s="9" t="s">
        <v>206</v>
      </c>
      <c r="D112" s="90">
        <v>126724</v>
      </c>
      <c r="E112" s="90">
        <v>125102</v>
      </c>
      <c r="F112" s="90">
        <v>132488</v>
      </c>
      <c r="G112" s="90">
        <v>151846</v>
      </c>
      <c r="H112" s="90">
        <v>167789</v>
      </c>
      <c r="I112" s="90">
        <v>193546</v>
      </c>
      <c r="J112" s="90">
        <v>189492</v>
      </c>
      <c r="K112" s="90">
        <v>198809</v>
      </c>
      <c r="L112" s="90">
        <v>210751</v>
      </c>
      <c r="M112" s="90">
        <v>206725</v>
      </c>
      <c r="N112" s="90">
        <v>225475</v>
      </c>
      <c r="O112" s="90">
        <v>280648</v>
      </c>
      <c r="P112" s="90">
        <v>291308</v>
      </c>
      <c r="Q112" s="90">
        <v>287186</v>
      </c>
      <c r="R112" s="90">
        <v>357339</v>
      </c>
      <c r="S112" s="90">
        <v>401494</v>
      </c>
      <c r="T112" s="90">
        <v>442091</v>
      </c>
      <c r="U112" s="90">
        <v>496481</v>
      </c>
    </row>
    <row r="113" spans="2:21" ht="12.75">
      <c r="B113" s="9" t="s">
        <v>312</v>
      </c>
      <c r="D113" s="90">
        <v>71688</v>
      </c>
      <c r="E113" s="90">
        <v>72814</v>
      </c>
      <c r="F113" s="90">
        <v>69974</v>
      </c>
      <c r="G113" s="90">
        <v>70577</v>
      </c>
      <c r="H113" s="90">
        <v>82927</v>
      </c>
      <c r="I113" s="90">
        <v>73126</v>
      </c>
      <c r="J113" s="90">
        <v>69858</v>
      </c>
      <c r="K113" s="90">
        <v>75704</v>
      </c>
      <c r="L113" s="90">
        <v>84136</v>
      </c>
      <c r="M113" s="90">
        <v>83339</v>
      </c>
      <c r="N113" s="90">
        <v>77500</v>
      </c>
      <c r="O113" s="90">
        <v>77770</v>
      </c>
      <c r="P113" s="90">
        <v>68645</v>
      </c>
      <c r="Q113" s="90">
        <v>80809</v>
      </c>
      <c r="R113" s="90">
        <v>91117</v>
      </c>
      <c r="S113" s="90">
        <v>110260</v>
      </c>
      <c r="T113" s="90">
        <v>124358</v>
      </c>
      <c r="U113" s="90">
        <v>137435</v>
      </c>
    </row>
    <row r="114" spans="2:21" ht="12.75">
      <c r="B114" s="9" t="s">
        <v>201</v>
      </c>
      <c r="D114" s="90">
        <v>165982</v>
      </c>
      <c r="E114" s="90">
        <v>167639</v>
      </c>
      <c r="F114" s="90">
        <v>173724</v>
      </c>
      <c r="G114" s="90">
        <v>176068</v>
      </c>
      <c r="H114" s="90">
        <v>177651</v>
      </c>
      <c r="I114" s="90">
        <v>178021</v>
      </c>
      <c r="J114" s="90">
        <v>155929</v>
      </c>
      <c r="K114" s="90">
        <v>159103</v>
      </c>
      <c r="L114" s="90">
        <v>161015</v>
      </c>
      <c r="M114" s="90">
        <v>163476</v>
      </c>
      <c r="N114" s="90">
        <v>167973</v>
      </c>
      <c r="O114" s="90">
        <v>178812</v>
      </c>
      <c r="P114" s="90">
        <v>167153</v>
      </c>
      <c r="Q114" s="90">
        <v>159861</v>
      </c>
      <c r="R114" s="90">
        <v>180001</v>
      </c>
      <c r="S114" s="90">
        <v>177659</v>
      </c>
      <c r="T114" s="90">
        <v>178490</v>
      </c>
      <c r="U114" s="90">
        <v>181471</v>
      </c>
    </row>
    <row r="115" spans="2:21" ht="12.75">
      <c r="B115" s="9" t="s">
        <v>166</v>
      </c>
      <c r="D115" s="90">
        <v>395066</v>
      </c>
      <c r="E115" s="90">
        <v>385024</v>
      </c>
      <c r="F115" s="90">
        <v>360446</v>
      </c>
      <c r="G115" s="90">
        <v>385302</v>
      </c>
      <c r="H115" s="90">
        <v>369131</v>
      </c>
      <c r="I115" s="90">
        <v>419738</v>
      </c>
      <c r="J115" s="90">
        <v>461294</v>
      </c>
      <c r="K115" s="90">
        <v>441394</v>
      </c>
      <c r="L115" s="90">
        <v>404507</v>
      </c>
      <c r="M115" s="90">
        <v>389079</v>
      </c>
      <c r="N115" s="90">
        <v>372499</v>
      </c>
      <c r="O115" s="90">
        <v>300895</v>
      </c>
      <c r="P115" s="90">
        <v>387734</v>
      </c>
      <c r="Q115" s="90">
        <v>401976</v>
      </c>
      <c r="R115" s="90">
        <v>399305</v>
      </c>
      <c r="S115" s="90">
        <v>404412</v>
      </c>
      <c r="T115" s="90">
        <v>433525</v>
      </c>
      <c r="U115" s="90">
        <v>399288</v>
      </c>
    </row>
    <row r="117" spans="2:21" ht="12.75">
      <c r="B117" s="23" t="s">
        <v>310</v>
      </c>
      <c r="C117" s="24"/>
      <c r="D117" s="24"/>
      <c r="E117" s="24"/>
      <c r="F117" s="24"/>
      <c r="G117" s="24"/>
      <c r="H117" s="24"/>
      <c r="I117" s="24"/>
      <c r="J117" s="24"/>
      <c r="K117" s="24"/>
      <c r="L117" s="24"/>
      <c r="M117" s="24"/>
      <c r="N117" s="24"/>
      <c r="O117" s="24"/>
      <c r="P117" s="24"/>
      <c r="Q117" s="24"/>
      <c r="R117" s="24"/>
      <c r="S117" s="24"/>
      <c r="T117" s="24"/>
      <c r="U117" s="24"/>
    </row>
    <row r="119" spans="2:21" ht="12.75">
      <c r="B119" s="3" t="s">
        <v>203</v>
      </c>
      <c r="C119" s="3" t="s">
        <v>204</v>
      </c>
      <c r="D119" s="3">
        <v>1990</v>
      </c>
      <c r="E119" s="3">
        <v>1991</v>
      </c>
      <c r="F119" s="3">
        <v>1992</v>
      </c>
      <c r="G119" s="3">
        <v>1993</v>
      </c>
      <c r="H119" s="3">
        <v>1994</v>
      </c>
      <c r="I119" s="3">
        <v>1995</v>
      </c>
      <c r="J119" s="3">
        <v>1996</v>
      </c>
      <c r="K119" s="3">
        <v>1997</v>
      </c>
      <c r="L119" s="3">
        <v>1998</v>
      </c>
      <c r="M119" s="3">
        <v>1999</v>
      </c>
      <c r="N119" s="3">
        <v>2000</v>
      </c>
      <c r="O119" s="3">
        <v>2001</v>
      </c>
      <c r="P119" s="3">
        <v>2002</v>
      </c>
      <c r="Q119" s="3">
        <v>2003</v>
      </c>
      <c r="R119" s="3">
        <v>2004</v>
      </c>
      <c r="S119" s="3">
        <v>2005</v>
      </c>
      <c r="T119" s="3">
        <v>2006</v>
      </c>
      <c r="U119" s="3">
        <v>2007</v>
      </c>
    </row>
    <row r="120" spans="2:21" ht="12.75">
      <c r="B120" s="9" t="s">
        <v>208</v>
      </c>
      <c r="D120" s="90">
        <v>11860914</v>
      </c>
      <c r="E120" s="90">
        <v>12132586</v>
      </c>
      <c r="F120" s="90">
        <v>12234659</v>
      </c>
      <c r="G120" s="90">
        <v>12529318</v>
      </c>
      <c r="H120" s="90">
        <v>12836379</v>
      </c>
      <c r="I120" s="90">
        <v>13281566</v>
      </c>
      <c r="J120" s="90">
        <v>13711352</v>
      </c>
      <c r="K120" s="90">
        <v>14008809</v>
      </c>
      <c r="L120" s="90">
        <v>14356546</v>
      </c>
      <c r="M120" s="90">
        <v>14757323</v>
      </c>
      <c r="N120" s="90">
        <v>15455862</v>
      </c>
      <c r="O120" s="90">
        <v>15555066</v>
      </c>
      <c r="P120" s="90">
        <v>16164077</v>
      </c>
      <c r="Q120" s="90">
        <v>16761688</v>
      </c>
      <c r="R120" s="90">
        <v>17529720</v>
      </c>
      <c r="S120" s="90">
        <v>18311265</v>
      </c>
      <c r="T120" s="90">
        <v>19019677</v>
      </c>
      <c r="U120" s="90">
        <v>19854871</v>
      </c>
    </row>
    <row r="121" spans="2:21" ht="12.75">
      <c r="B121" s="9" t="s">
        <v>286</v>
      </c>
      <c r="D121" s="90">
        <v>317829</v>
      </c>
      <c r="E121" s="90">
        <v>327741</v>
      </c>
      <c r="F121" s="90">
        <v>328213</v>
      </c>
      <c r="G121" s="90">
        <v>340208</v>
      </c>
      <c r="H121" s="90">
        <v>353411</v>
      </c>
      <c r="I121" s="90">
        <v>365607</v>
      </c>
      <c r="J121" s="90">
        <v>385994</v>
      </c>
      <c r="K121" s="90">
        <v>402764</v>
      </c>
      <c r="L121" s="90">
        <v>409139</v>
      </c>
      <c r="M121" s="90">
        <v>420842</v>
      </c>
      <c r="N121" s="90">
        <v>444161</v>
      </c>
      <c r="O121" s="90">
        <v>460346</v>
      </c>
      <c r="P121" s="90">
        <v>485236</v>
      </c>
      <c r="Q121" s="90">
        <v>512849</v>
      </c>
      <c r="R121" s="90">
        <v>543430</v>
      </c>
      <c r="S121" s="90">
        <v>565887</v>
      </c>
      <c r="T121" s="90">
        <v>591251</v>
      </c>
      <c r="U121" s="90">
        <v>618066</v>
      </c>
    </row>
    <row r="122" spans="2:21" ht="12.75">
      <c r="B122" s="9" t="s">
        <v>285</v>
      </c>
      <c r="D122">
        <v>239978</v>
      </c>
      <c r="E122">
        <v>242053</v>
      </c>
      <c r="F122">
        <v>273700</v>
      </c>
      <c r="G122">
        <v>301300</v>
      </c>
      <c r="H122">
        <v>322927</v>
      </c>
      <c r="I122">
        <v>338567</v>
      </c>
      <c r="J122">
        <v>358207</v>
      </c>
      <c r="K122">
        <v>381946</v>
      </c>
      <c r="L122">
        <v>412122</v>
      </c>
      <c r="M122">
        <v>435851</v>
      </c>
      <c r="N122">
        <v>463328</v>
      </c>
      <c r="O122">
        <v>490519</v>
      </c>
      <c r="P122">
        <v>523729</v>
      </c>
      <c r="Q122">
        <v>552896</v>
      </c>
      <c r="R122">
        <v>587365</v>
      </c>
      <c r="S122">
        <v>634601</v>
      </c>
      <c r="T122">
        <v>671436</v>
      </c>
      <c r="U122">
        <v>713562</v>
      </c>
    </row>
    <row r="123" spans="2:21" ht="12.75">
      <c r="B123" s="9" t="s">
        <v>206</v>
      </c>
      <c r="D123" s="90">
        <v>650142</v>
      </c>
      <c r="E123" s="90">
        <v>709369</v>
      </c>
      <c r="F123" s="90">
        <v>788865</v>
      </c>
      <c r="G123" s="90">
        <v>873277</v>
      </c>
      <c r="H123" s="90">
        <v>954872</v>
      </c>
      <c r="I123" s="90">
        <v>1035714</v>
      </c>
      <c r="J123" s="90">
        <v>1108569</v>
      </c>
      <c r="K123" s="90">
        <v>1163636</v>
      </c>
      <c r="L123" s="90">
        <v>1198004</v>
      </c>
      <c r="M123" s="90">
        <v>1269312</v>
      </c>
      <c r="N123" s="90">
        <v>1387571</v>
      </c>
      <c r="O123" s="90">
        <v>1504867</v>
      </c>
      <c r="P123" s="90">
        <v>1675708</v>
      </c>
      <c r="Q123" s="90">
        <v>1944001</v>
      </c>
      <c r="R123" s="90">
        <v>2238153</v>
      </c>
      <c r="S123" s="90">
        <v>2538015</v>
      </c>
      <c r="T123" s="90">
        <v>2902822</v>
      </c>
      <c r="U123" s="90">
        <v>3318185</v>
      </c>
    </row>
    <row r="124" spans="2:21" ht="12.75">
      <c r="B124" s="9" t="s">
        <v>312</v>
      </c>
      <c r="D124">
        <v>289438</v>
      </c>
      <c r="E124">
        <v>315631</v>
      </c>
      <c r="F124">
        <v>332713</v>
      </c>
      <c r="G124">
        <v>356335</v>
      </c>
      <c r="H124">
        <v>385438</v>
      </c>
      <c r="I124">
        <v>417624</v>
      </c>
      <c r="J124">
        <v>436736</v>
      </c>
      <c r="K124">
        <v>465812</v>
      </c>
      <c r="L124">
        <v>496929</v>
      </c>
      <c r="M124">
        <v>537429</v>
      </c>
      <c r="N124">
        <v>562196</v>
      </c>
      <c r="O124">
        <v>580952</v>
      </c>
      <c r="P124">
        <v>598397</v>
      </c>
      <c r="Q124">
        <v>635155</v>
      </c>
      <c r="R124">
        <v>667566</v>
      </c>
      <c r="S124">
        <v>699126</v>
      </c>
      <c r="T124">
        <v>753016</v>
      </c>
      <c r="U124">
        <v>803409</v>
      </c>
    </row>
    <row r="125" spans="2:21" ht="12.75">
      <c r="B125" s="9" t="s">
        <v>201</v>
      </c>
      <c r="D125" s="90">
        <v>1082152</v>
      </c>
      <c r="E125" s="90">
        <v>1068163</v>
      </c>
      <c r="F125" s="90">
        <v>1008450</v>
      </c>
      <c r="G125" s="90">
        <v>956587</v>
      </c>
      <c r="H125" s="90">
        <v>875914</v>
      </c>
      <c r="I125" s="90">
        <v>860027</v>
      </c>
      <c r="J125" s="90">
        <v>847183</v>
      </c>
      <c r="K125" s="90">
        <v>834132</v>
      </c>
      <c r="L125" s="90">
        <v>827158</v>
      </c>
      <c r="M125" s="90">
        <v>846226</v>
      </c>
      <c r="N125" s="90">
        <v>877766</v>
      </c>
      <c r="O125" s="90">
        <v>891284</v>
      </c>
      <c r="P125" s="90">
        <v>891285</v>
      </c>
      <c r="Q125" s="90">
        <v>916286</v>
      </c>
      <c r="R125" s="90">
        <v>931865</v>
      </c>
      <c r="S125" s="90">
        <v>953086</v>
      </c>
      <c r="T125" s="90">
        <v>995794</v>
      </c>
      <c r="U125" s="90">
        <v>1015333</v>
      </c>
    </row>
    <row r="126" spans="2:21" ht="12.75">
      <c r="B126" s="9" t="s">
        <v>166</v>
      </c>
      <c r="D126" s="91">
        <v>3218621</v>
      </c>
      <c r="E126" s="91">
        <v>3275840</v>
      </c>
      <c r="F126" s="91">
        <v>3291109</v>
      </c>
      <c r="G126" s="91">
        <v>3411280</v>
      </c>
      <c r="H126" s="91">
        <v>3473435</v>
      </c>
      <c r="I126" s="91">
        <v>3582114</v>
      </c>
      <c r="J126" s="91">
        <v>3677022</v>
      </c>
      <c r="K126" s="91">
        <v>3697728</v>
      </c>
      <c r="L126" s="91">
        <v>3830489</v>
      </c>
      <c r="M126" s="91">
        <v>3897359</v>
      </c>
      <c r="N126" s="91">
        <v>4052487</v>
      </c>
      <c r="O126" s="91">
        <v>3865090</v>
      </c>
      <c r="P126" s="91">
        <v>4050862</v>
      </c>
      <c r="Q126" s="91">
        <v>4081466</v>
      </c>
      <c r="R126" s="91">
        <v>4174484</v>
      </c>
      <c r="S126" s="91">
        <v>4293860</v>
      </c>
      <c r="T126" s="91">
        <v>4300109</v>
      </c>
      <c r="U126" s="91">
        <v>4348856</v>
      </c>
    </row>
    <row r="127" spans="2:21" ht="12.75">
      <c r="B127" s="23" t="s">
        <v>252</v>
      </c>
      <c r="C127" s="24"/>
      <c r="D127" s="24"/>
      <c r="E127" s="24"/>
      <c r="F127" s="24"/>
      <c r="G127" s="24"/>
      <c r="H127" s="24"/>
      <c r="I127" s="24"/>
      <c r="J127" s="24"/>
      <c r="K127" s="24"/>
      <c r="L127" s="24"/>
      <c r="M127" s="24"/>
      <c r="N127" s="24"/>
      <c r="O127" s="24"/>
      <c r="P127" s="24"/>
      <c r="Q127" s="24"/>
      <c r="R127" s="24"/>
      <c r="S127" s="24"/>
      <c r="T127" s="24"/>
      <c r="U127" s="24"/>
    </row>
    <row r="129" spans="2:21" ht="12.75">
      <c r="B129" s="3" t="s">
        <v>203</v>
      </c>
      <c r="C129" s="3" t="s">
        <v>204</v>
      </c>
      <c r="D129" s="3">
        <v>1990</v>
      </c>
      <c r="E129" s="3">
        <v>1991</v>
      </c>
      <c r="F129" s="3">
        <v>1992</v>
      </c>
      <c r="G129" s="3">
        <v>1993</v>
      </c>
      <c r="H129" s="3">
        <v>1994</v>
      </c>
      <c r="I129" s="3">
        <v>1995</v>
      </c>
      <c r="J129" s="3">
        <v>1996</v>
      </c>
      <c r="K129" s="3">
        <v>1997</v>
      </c>
      <c r="L129" s="3">
        <v>1998</v>
      </c>
      <c r="M129" s="3">
        <v>1999</v>
      </c>
      <c r="N129" s="3">
        <v>2000</v>
      </c>
      <c r="O129" s="3">
        <v>2001</v>
      </c>
      <c r="P129" s="3">
        <v>2002</v>
      </c>
      <c r="Q129" s="3">
        <v>2003</v>
      </c>
      <c r="R129" s="3">
        <v>2004</v>
      </c>
      <c r="S129" s="3">
        <v>2005</v>
      </c>
      <c r="T129" s="3">
        <v>2006</v>
      </c>
      <c r="U129" s="3">
        <v>2007</v>
      </c>
    </row>
    <row r="130" spans="2:21" ht="12.75">
      <c r="B130" s="9" t="s">
        <v>208</v>
      </c>
      <c r="D130" s="7">
        <f aca="true" t="shared" si="3" ref="D130:U130">D109/D120</f>
        <v>0.1993312657017832</v>
      </c>
      <c r="E130" s="7">
        <f t="shared" si="3"/>
        <v>0.19890071251091895</v>
      </c>
      <c r="F130" s="7">
        <f t="shared" si="3"/>
        <v>0.19838174484470716</v>
      </c>
      <c r="G130" s="7">
        <f t="shared" si="3"/>
        <v>0.20409953678244896</v>
      </c>
      <c r="H130" s="7">
        <f t="shared" si="3"/>
        <v>0.20180605449558633</v>
      </c>
      <c r="I130" s="7">
        <f t="shared" si="3"/>
        <v>0.20504479667533182</v>
      </c>
      <c r="J130" s="7">
        <f t="shared" si="3"/>
        <v>0.20211682990853128</v>
      </c>
      <c r="K130" s="7">
        <f t="shared" si="3"/>
        <v>0.20149885689782765</v>
      </c>
      <c r="L130" s="7">
        <f t="shared" si="3"/>
        <v>0.19832514032274895</v>
      </c>
      <c r="M130" s="7">
        <f t="shared" si="3"/>
        <v>0.19422553805998555</v>
      </c>
      <c r="N130" s="7">
        <f t="shared" si="3"/>
        <v>0.19100604029720245</v>
      </c>
      <c r="O130" s="7">
        <f t="shared" si="3"/>
        <v>0.18644601057944724</v>
      </c>
      <c r="P130" s="7">
        <f t="shared" si="3"/>
        <v>0.18579866948171553</v>
      </c>
      <c r="Q130" s="7">
        <f t="shared" si="3"/>
        <v>0.18155408930174574</v>
      </c>
      <c r="R130" s="7">
        <f t="shared" si="3"/>
        <v>0.18509263125708797</v>
      </c>
      <c r="S130" s="7">
        <f t="shared" si="3"/>
        <v>0.18585302544635776</v>
      </c>
      <c r="T130" s="7">
        <f t="shared" si="3"/>
        <v>0.18686684321715874</v>
      </c>
      <c r="U130" s="7">
        <f t="shared" si="3"/>
        <v>0.18439495275491843</v>
      </c>
    </row>
    <row r="131" spans="2:21" ht="12.75">
      <c r="B131" s="9" t="s">
        <v>286</v>
      </c>
      <c r="C131" s="22"/>
      <c r="D131" s="7">
        <f aca="true" t="shared" si="4" ref="D131:U131">D110/D121</f>
        <v>0.18480692447825717</v>
      </c>
      <c r="E131" s="7">
        <f t="shared" si="4"/>
        <v>0.1929663972466063</v>
      </c>
      <c r="F131" s="7">
        <f t="shared" si="4"/>
        <v>0.1820372745747426</v>
      </c>
      <c r="G131" s="7">
        <f t="shared" si="4"/>
        <v>0.17430219160043267</v>
      </c>
      <c r="H131" s="7">
        <f t="shared" si="4"/>
        <v>0.1709284657240437</v>
      </c>
      <c r="I131" s="7">
        <f t="shared" si="4"/>
        <v>0.17057933792296098</v>
      </c>
      <c r="J131" s="7">
        <f t="shared" si="4"/>
        <v>0.1709871137893335</v>
      </c>
      <c r="K131" s="7">
        <f t="shared" si="4"/>
        <v>0.16864714820589724</v>
      </c>
      <c r="L131" s="7">
        <f t="shared" si="4"/>
        <v>0.17248416797225394</v>
      </c>
      <c r="M131" s="7">
        <f t="shared" si="4"/>
        <v>0.17921690325585374</v>
      </c>
      <c r="N131" s="7">
        <f t="shared" si="4"/>
        <v>0.17726004759535394</v>
      </c>
      <c r="O131" s="7">
        <f t="shared" si="4"/>
        <v>0.18492394850829594</v>
      </c>
      <c r="P131" s="7">
        <f t="shared" si="4"/>
        <v>0.1800835057580229</v>
      </c>
      <c r="Q131" s="7">
        <f t="shared" si="4"/>
        <v>0.1709119058436304</v>
      </c>
      <c r="R131" s="7">
        <f t="shared" si="4"/>
        <v>0.17147194670886776</v>
      </c>
      <c r="S131" s="7">
        <f t="shared" si="4"/>
        <v>0.16922106356922847</v>
      </c>
      <c r="T131" s="7">
        <f t="shared" si="4"/>
        <v>0.16969781023626176</v>
      </c>
      <c r="U131" s="7">
        <f t="shared" si="4"/>
        <v>0.16443065950885505</v>
      </c>
    </row>
    <row r="132" spans="2:21" ht="12.75">
      <c r="B132" s="9" t="s">
        <v>285</v>
      </c>
      <c r="D132" s="7">
        <f aca="true" t="shared" si="5" ref="D132:U132">D111/D122</f>
        <v>0.04969622215369742</v>
      </c>
      <c r="E132" s="7">
        <f t="shared" si="5"/>
        <v>0.04632869660776772</v>
      </c>
      <c r="F132" s="7">
        <f t="shared" si="5"/>
        <v>0.049817318231640484</v>
      </c>
      <c r="G132" s="7">
        <f t="shared" si="5"/>
        <v>0.04572187188848324</v>
      </c>
      <c r="H132" s="7">
        <f t="shared" si="5"/>
        <v>0.0353392562405745</v>
      </c>
      <c r="I132" s="7">
        <f t="shared" si="5"/>
        <v>0.032870894091863646</v>
      </c>
      <c r="J132" s="7">
        <f t="shared" si="5"/>
        <v>0.03170513139050884</v>
      </c>
      <c r="K132" s="7">
        <f t="shared" si="5"/>
        <v>0.028946500290617</v>
      </c>
      <c r="L132" s="7">
        <f t="shared" si="5"/>
        <v>0.02707693352939178</v>
      </c>
      <c r="M132" s="7">
        <f t="shared" si="5"/>
        <v>0.019903590906066523</v>
      </c>
      <c r="N132" s="7">
        <f t="shared" si="5"/>
        <v>0.01732250155397472</v>
      </c>
      <c r="O132" s="7">
        <f t="shared" si="5"/>
        <v>0.019385589549028682</v>
      </c>
      <c r="P132" s="7">
        <f t="shared" si="5"/>
        <v>0.02457950581312091</v>
      </c>
      <c r="Q132" s="7">
        <f t="shared" si="5"/>
        <v>0.028560524945016784</v>
      </c>
      <c r="R132" s="7">
        <f t="shared" si="5"/>
        <v>0.02825330075847216</v>
      </c>
      <c r="S132" s="7">
        <f t="shared" si="5"/>
        <v>0.033454091626076855</v>
      </c>
      <c r="T132" s="7">
        <f t="shared" si="5"/>
        <v>0.03521258913731167</v>
      </c>
      <c r="U132" s="7">
        <f t="shared" si="5"/>
        <v>0.031994416743044055</v>
      </c>
    </row>
    <row r="133" spans="2:21" ht="12.75">
      <c r="B133" s="9" t="s">
        <v>206</v>
      </c>
      <c r="D133" s="7">
        <f aca="true" t="shared" si="6" ref="D133:U133">D112/D123</f>
        <v>0.1949174180409818</v>
      </c>
      <c r="E133" s="7">
        <f t="shared" si="6"/>
        <v>0.17635673394241924</v>
      </c>
      <c r="F133" s="7">
        <f t="shared" si="6"/>
        <v>0.16794762094908508</v>
      </c>
      <c r="G133" s="7">
        <f t="shared" si="6"/>
        <v>0.17388068161648595</v>
      </c>
      <c r="H133" s="7">
        <f t="shared" si="6"/>
        <v>0.1757188398026123</v>
      </c>
      <c r="I133" s="7">
        <f t="shared" si="6"/>
        <v>0.18687205155091077</v>
      </c>
      <c r="J133" s="7">
        <f t="shared" si="6"/>
        <v>0.1709338796231899</v>
      </c>
      <c r="K133" s="7">
        <f t="shared" si="6"/>
        <v>0.17085153776610557</v>
      </c>
      <c r="L133" s="7">
        <f t="shared" si="6"/>
        <v>0.1759184443457618</v>
      </c>
      <c r="M133" s="7">
        <f t="shared" si="6"/>
        <v>0.16286381913981748</v>
      </c>
      <c r="N133" s="7">
        <f t="shared" si="6"/>
        <v>0.16249618938418287</v>
      </c>
      <c r="O133" s="7">
        <f t="shared" si="6"/>
        <v>0.1864935572379486</v>
      </c>
      <c r="P133" s="7">
        <f t="shared" si="6"/>
        <v>0.1738417433108871</v>
      </c>
      <c r="Q133" s="7">
        <f t="shared" si="6"/>
        <v>0.14772934787584985</v>
      </c>
      <c r="R133" s="7">
        <f t="shared" si="6"/>
        <v>0.15965798584815247</v>
      </c>
      <c r="S133" s="7">
        <f t="shared" si="6"/>
        <v>0.15819213046416195</v>
      </c>
      <c r="T133" s="7">
        <f t="shared" si="6"/>
        <v>0.15229697170546455</v>
      </c>
      <c r="U133" s="7">
        <f t="shared" si="6"/>
        <v>0.14962426748357913</v>
      </c>
    </row>
    <row r="134" spans="2:21" ht="12.75">
      <c r="B134" s="9" t="s">
        <v>312</v>
      </c>
      <c r="D134" s="7">
        <f aca="true" t="shared" si="7" ref="D134:U134">D113/D124</f>
        <v>0.24767998673290997</v>
      </c>
      <c r="E134" s="7">
        <f t="shared" si="7"/>
        <v>0.23069343632279465</v>
      </c>
      <c r="F134" s="7">
        <f t="shared" si="7"/>
        <v>0.21031339322479134</v>
      </c>
      <c r="G134" s="7">
        <f t="shared" si="7"/>
        <v>0.19806361990823243</v>
      </c>
      <c r="H134" s="7">
        <f t="shared" si="7"/>
        <v>0.21515003710064914</v>
      </c>
      <c r="I134" s="7">
        <f t="shared" si="7"/>
        <v>0.17510009003313987</v>
      </c>
      <c r="J134" s="7">
        <f t="shared" si="7"/>
        <v>0.15995475527549824</v>
      </c>
      <c r="K134" s="7">
        <f t="shared" si="7"/>
        <v>0.16252050183335767</v>
      </c>
      <c r="L134" s="7">
        <f t="shared" si="7"/>
        <v>0.16931191377440238</v>
      </c>
      <c r="M134" s="7">
        <f t="shared" si="7"/>
        <v>0.1550697859624248</v>
      </c>
      <c r="N134" s="7">
        <f t="shared" si="7"/>
        <v>0.13785227927626664</v>
      </c>
      <c r="O134" s="7">
        <f t="shared" si="7"/>
        <v>0.1338664812239221</v>
      </c>
      <c r="P134" s="7">
        <f t="shared" si="7"/>
        <v>0.11471481307560032</v>
      </c>
      <c r="Q134" s="7">
        <f t="shared" si="7"/>
        <v>0.12722721225527628</v>
      </c>
      <c r="R134" s="7">
        <f t="shared" si="7"/>
        <v>0.13649137313763732</v>
      </c>
      <c r="S134" s="7">
        <f t="shared" si="7"/>
        <v>0.15771119941183706</v>
      </c>
      <c r="T134" s="7">
        <f t="shared" si="7"/>
        <v>0.16514655731086722</v>
      </c>
      <c r="U134" s="7">
        <f t="shared" si="7"/>
        <v>0.17106480012048658</v>
      </c>
    </row>
    <row r="135" spans="2:21" ht="12.75">
      <c r="B135" s="9" t="s">
        <v>201</v>
      </c>
      <c r="D135" s="7">
        <f aca="true" t="shared" si="8" ref="D135:U135">D114/D125</f>
        <v>0.15338141037488265</v>
      </c>
      <c r="E135" s="7">
        <f t="shared" si="8"/>
        <v>0.1569414031379106</v>
      </c>
      <c r="F135" s="7">
        <f t="shared" si="8"/>
        <v>0.17226833258961774</v>
      </c>
      <c r="G135" s="7">
        <f t="shared" si="8"/>
        <v>0.18405853309735548</v>
      </c>
      <c r="H135" s="7">
        <f t="shared" si="8"/>
        <v>0.2028178565475606</v>
      </c>
      <c r="I135" s="7">
        <f t="shared" si="8"/>
        <v>0.20699466412101014</v>
      </c>
      <c r="J135" s="7">
        <f t="shared" si="8"/>
        <v>0.18405586514365846</v>
      </c>
      <c r="K135" s="7">
        <f t="shared" si="8"/>
        <v>0.19074079402300834</v>
      </c>
      <c r="L135" s="7">
        <f t="shared" si="8"/>
        <v>0.19466051226005188</v>
      </c>
      <c r="M135" s="7">
        <f t="shared" si="8"/>
        <v>0.1931824358977389</v>
      </c>
      <c r="N135" s="7">
        <f t="shared" si="8"/>
        <v>0.19136421324134223</v>
      </c>
      <c r="O135" s="7">
        <f t="shared" si="8"/>
        <v>0.20062292153791608</v>
      </c>
      <c r="P135" s="7">
        <f t="shared" si="8"/>
        <v>0.1875415832197333</v>
      </c>
      <c r="Q135" s="7">
        <f t="shared" si="8"/>
        <v>0.17446626926527306</v>
      </c>
      <c r="R135" s="7">
        <f t="shared" si="8"/>
        <v>0.19316209966035852</v>
      </c>
      <c r="S135" s="7">
        <f t="shared" si="8"/>
        <v>0.18640395515200098</v>
      </c>
      <c r="T135" s="7">
        <f t="shared" si="8"/>
        <v>0.17924389984273856</v>
      </c>
      <c r="U135" s="7">
        <f t="shared" si="8"/>
        <v>0.17873052486228655</v>
      </c>
    </row>
    <row r="136" spans="2:21" ht="12.75">
      <c r="B136" s="9" t="s">
        <v>166</v>
      </c>
      <c r="D136" s="7">
        <f aca="true" t="shared" si="9" ref="D136:U136">D115/D126</f>
        <v>0.12274387074464499</v>
      </c>
      <c r="E136" s="7">
        <f t="shared" si="9"/>
        <v>0.11753443391618638</v>
      </c>
      <c r="F136" s="7">
        <f t="shared" si="9"/>
        <v>0.10952113709998666</v>
      </c>
      <c r="G136" s="7">
        <f t="shared" si="9"/>
        <v>0.11294939143078259</v>
      </c>
      <c r="H136" s="7">
        <f t="shared" si="9"/>
        <v>0.10627260910309247</v>
      </c>
      <c r="I136" s="7">
        <f t="shared" si="9"/>
        <v>0.11717605860673334</v>
      </c>
      <c r="J136" s="7">
        <f t="shared" si="9"/>
        <v>0.12545315203444526</v>
      </c>
      <c r="K136" s="7">
        <f t="shared" si="9"/>
        <v>0.11936897467850528</v>
      </c>
      <c r="L136" s="7">
        <f t="shared" si="9"/>
        <v>0.1056019218433991</v>
      </c>
      <c r="M136" s="7">
        <f t="shared" si="9"/>
        <v>0.09983144996393711</v>
      </c>
      <c r="N136" s="7">
        <f t="shared" si="9"/>
        <v>0.09191861688883887</v>
      </c>
      <c r="O136" s="7">
        <f t="shared" si="9"/>
        <v>0.07784941618435794</v>
      </c>
      <c r="P136" s="7">
        <f t="shared" si="9"/>
        <v>0.0957164178883408</v>
      </c>
      <c r="Q136" s="7">
        <f t="shared" si="9"/>
        <v>0.09848814127080809</v>
      </c>
      <c r="R136" s="7">
        <f t="shared" si="9"/>
        <v>0.09565373828238412</v>
      </c>
      <c r="S136" s="7">
        <f t="shared" si="9"/>
        <v>0.09418378801358218</v>
      </c>
      <c r="T136" s="7">
        <f t="shared" si="9"/>
        <v>0.10081721184276957</v>
      </c>
      <c r="U136" s="7">
        <f t="shared" si="9"/>
        <v>0.09181449098337585</v>
      </c>
    </row>
    <row r="137" spans="2:21" ht="12.75">
      <c r="B137" s="9"/>
      <c r="D137" s="7"/>
      <c r="E137" s="7"/>
      <c r="F137" s="7"/>
      <c r="G137" s="7"/>
      <c r="H137" s="7"/>
      <c r="I137" s="7"/>
      <c r="J137" s="7"/>
      <c r="K137" s="7"/>
      <c r="L137" s="7"/>
      <c r="M137" s="7"/>
      <c r="N137" s="7"/>
      <c r="O137" s="7"/>
      <c r="P137" s="7"/>
      <c r="Q137" s="7"/>
      <c r="R137" s="7"/>
      <c r="S137" s="7"/>
      <c r="T137" s="7"/>
      <c r="U137" s="7"/>
    </row>
    <row r="138" spans="2:21" ht="12.75">
      <c r="B138" s="75" t="s">
        <v>251</v>
      </c>
      <c r="C138" s="34"/>
      <c r="D138" s="34"/>
      <c r="E138" s="34"/>
      <c r="F138" s="34"/>
      <c r="G138" s="34"/>
      <c r="H138" s="34"/>
      <c r="I138" s="34"/>
      <c r="J138" s="34"/>
      <c r="K138" s="34"/>
      <c r="L138" s="34"/>
      <c r="M138" s="34"/>
      <c r="N138" s="34"/>
      <c r="O138" s="34"/>
      <c r="P138" s="34"/>
      <c r="Q138" s="34"/>
      <c r="R138" s="34"/>
      <c r="S138" s="34"/>
      <c r="T138" s="34"/>
      <c r="U138" s="34"/>
    </row>
    <row r="139" spans="2:21" ht="12.75">
      <c r="B139" s="34"/>
      <c r="C139" s="34"/>
      <c r="D139" s="34"/>
      <c r="E139" s="34"/>
      <c r="F139" s="34"/>
      <c r="G139" s="34"/>
      <c r="H139" s="34"/>
      <c r="I139" s="34"/>
      <c r="J139" s="34"/>
      <c r="K139" s="34"/>
      <c r="L139" s="34"/>
      <c r="M139" s="34"/>
      <c r="N139" s="34"/>
      <c r="O139" s="34"/>
      <c r="P139" s="34"/>
      <c r="Q139" s="34"/>
      <c r="R139" s="34"/>
      <c r="S139" s="34"/>
      <c r="T139" s="34"/>
      <c r="U139" s="34"/>
    </row>
    <row r="140" spans="2:21" ht="12.75">
      <c r="B140" s="75" t="s">
        <v>203</v>
      </c>
      <c r="C140" s="75" t="s">
        <v>204</v>
      </c>
      <c r="D140" s="75">
        <v>1990</v>
      </c>
      <c r="E140" s="75">
        <v>1991</v>
      </c>
      <c r="F140" s="75">
        <v>1992</v>
      </c>
      <c r="G140" s="75">
        <v>1993</v>
      </c>
      <c r="H140" s="75">
        <v>1994</v>
      </c>
      <c r="I140" s="75">
        <v>1995</v>
      </c>
      <c r="J140" s="75">
        <v>1996</v>
      </c>
      <c r="K140" s="75">
        <v>1997</v>
      </c>
      <c r="L140" s="75">
        <v>1998</v>
      </c>
      <c r="M140" s="75">
        <v>1999</v>
      </c>
      <c r="N140" s="75">
        <v>2000</v>
      </c>
      <c r="O140" s="75">
        <v>2001</v>
      </c>
      <c r="P140" s="75">
        <v>2002</v>
      </c>
      <c r="Q140" s="75">
        <v>2003</v>
      </c>
      <c r="R140" s="75">
        <v>2004</v>
      </c>
      <c r="S140" s="75">
        <v>2005</v>
      </c>
      <c r="T140" s="75">
        <v>2006</v>
      </c>
      <c r="U140" s="75">
        <v>2007</v>
      </c>
    </row>
    <row r="141" spans="2:21" ht="12.75">
      <c r="B141" s="78" t="s">
        <v>201</v>
      </c>
      <c r="C141" s="34"/>
      <c r="D141" s="92"/>
      <c r="E141" s="92"/>
      <c r="F141" s="92">
        <f aca="true" t="shared" si="10" ref="F141:S141">F45/(F45+F80)</f>
        <v>0.989651617984295</v>
      </c>
      <c r="G141" s="92">
        <f t="shared" si="10"/>
        <v>0.9902449411818872</v>
      </c>
      <c r="H141" s="92">
        <f t="shared" si="10"/>
        <v>0.9911963563325695</v>
      </c>
      <c r="I141" s="92">
        <f t="shared" si="10"/>
        <v>0.9913621675366642</v>
      </c>
      <c r="J141" s="92">
        <f t="shared" si="10"/>
        <v>0.9903077061785958</v>
      </c>
      <c r="K141" s="92">
        <f t="shared" si="10"/>
        <v>0.9906316527583876</v>
      </c>
      <c r="L141" s="92">
        <f t="shared" si="10"/>
        <v>0.9907640374709024</v>
      </c>
      <c r="M141" s="92">
        <f t="shared" si="10"/>
        <v>0.9999874811434724</v>
      </c>
      <c r="N141" s="92">
        <f t="shared" si="10"/>
        <v>0.9851494382901396</v>
      </c>
      <c r="O141" s="92">
        <f t="shared" si="10"/>
        <v>0.9840932472612574</v>
      </c>
      <c r="P141" s="92">
        <f t="shared" si="10"/>
        <v>0.9829768448806565</v>
      </c>
      <c r="Q141" s="92">
        <f t="shared" si="10"/>
        <v>0.987134746930673</v>
      </c>
      <c r="R141" s="92">
        <f t="shared" si="10"/>
        <v>0.9881648167174771</v>
      </c>
      <c r="S141" s="92">
        <f t="shared" si="10"/>
        <v>0.9834832528262811</v>
      </c>
      <c r="T141" s="92">
        <f>T45/(T45+T80)</f>
        <v>0.9827498387042005</v>
      </c>
      <c r="U141" s="92">
        <f>U45/(U45+U80)</f>
        <v>0.9830885007358863</v>
      </c>
    </row>
    <row r="142" spans="2:21" ht="12.75">
      <c r="B142" s="78" t="s">
        <v>206</v>
      </c>
      <c r="C142" s="34"/>
      <c r="D142" s="93">
        <f>D65/(D65+D100)</f>
        <v>0.9999999680347792</v>
      </c>
      <c r="E142" s="93">
        <f aca="true" t="shared" si="11" ref="E142:S142">E65/(E65+E100)</f>
        <v>0.9999999031078262</v>
      </c>
      <c r="F142" s="93">
        <f t="shared" si="11"/>
        <v>0.9999998694166164</v>
      </c>
      <c r="G142" s="93">
        <f t="shared" si="11"/>
        <v>0.9999998257291195</v>
      </c>
      <c r="H142" s="93">
        <f t="shared" si="11"/>
        <v>0.9999977623544193</v>
      </c>
      <c r="I142" s="93">
        <f t="shared" si="11"/>
        <v>0.9849725393265609</v>
      </c>
      <c r="J142" s="93">
        <f t="shared" si="11"/>
        <v>0.992230563002681</v>
      </c>
      <c r="K142" s="93">
        <f t="shared" si="11"/>
        <v>0.9862525536457614</v>
      </c>
      <c r="L142" s="93">
        <f t="shared" si="11"/>
        <v>0.9872407514972836</v>
      </c>
      <c r="M142" s="93">
        <f t="shared" si="11"/>
        <v>0.9889610328682549</v>
      </c>
      <c r="N142" s="93">
        <f t="shared" si="11"/>
        <v>0.9869653694788837</v>
      </c>
      <c r="O142" s="93">
        <f t="shared" si="11"/>
        <v>0.9889958734525447</v>
      </c>
      <c r="P142" s="93">
        <f t="shared" si="11"/>
        <v>0.9888967897466137</v>
      </c>
      <c r="Q142" s="93">
        <f t="shared" si="11"/>
        <v>0.9880384458423045</v>
      </c>
      <c r="R142" s="93">
        <f t="shared" si="11"/>
        <v>0.9895114483530713</v>
      </c>
      <c r="S142" s="93">
        <f t="shared" si="11"/>
        <v>0.9889492475574868</v>
      </c>
      <c r="T142" s="93">
        <f aca="true" t="shared" si="12" ref="T142:U144">T65/(T65+T100)</f>
        <v>0.9859160723141015</v>
      </c>
      <c r="U142" s="93">
        <f t="shared" si="12"/>
        <v>0.9761625306765528</v>
      </c>
    </row>
    <row r="143" spans="2:21" ht="12.75">
      <c r="B143" s="78" t="s">
        <v>312</v>
      </c>
      <c r="C143" s="34"/>
      <c r="D143" s="93">
        <f>D66/(D66+D101)</f>
        <v>0.944307569573347</v>
      </c>
      <c r="E143" s="93">
        <f aca="true" t="shared" si="13" ref="E143:S143">E66/(E66+E101)</f>
        <v>0.9417774814259435</v>
      </c>
      <c r="F143" s="93">
        <f t="shared" si="13"/>
        <v>0.9360528952254541</v>
      </c>
      <c r="G143" s="93">
        <f t="shared" si="13"/>
        <v>0.9373392134628747</v>
      </c>
      <c r="H143" s="93">
        <f t="shared" si="13"/>
        <v>0.934878424707819</v>
      </c>
      <c r="I143" s="93">
        <f t="shared" si="13"/>
        <v>0.9349061049040628</v>
      </c>
      <c r="J143" s="93">
        <f t="shared" si="13"/>
        <v>0.9335207032873614</v>
      </c>
      <c r="K143" s="93">
        <f t="shared" si="13"/>
        <v>0.9296674421556431</v>
      </c>
      <c r="L143" s="93">
        <f t="shared" si="13"/>
        <v>0.9253546853178104</v>
      </c>
      <c r="M143" s="93">
        <f t="shared" si="13"/>
        <v>0.9219497915046084</v>
      </c>
      <c r="N143" s="93">
        <f t="shared" si="13"/>
        <v>0.9159529682016699</v>
      </c>
      <c r="O143" s="93">
        <f t="shared" si="13"/>
        <v>0.9109756186678242</v>
      </c>
      <c r="P143" s="93">
        <f t="shared" si="13"/>
        <v>0.9021676366409093</v>
      </c>
      <c r="Q143" s="93">
        <f t="shared" si="13"/>
        <v>0.8950903001667633</v>
      </c>
      <c r="R143" s="93">
        <f t="shared" si="13"/>
        <v>0.891337895453528</v>
      </c>
      <c r="S143" s="93">
        <f t="shared" si="13"/>
        <v>0.8862995045037918</v>
      </c>
      <c r="T143" s="93">
        <f t="shared" si="12"/>
        <v>0.8785503968628043</v>
      </c>
      <c r="U143" s="93" t="e">
        <f t="shared" si="12"/>
        <v>#VALUE!</v>
      </c>
    </row>
    <row r="144" spans="2:21" ht="12.75">
      <c r="B144" s="78" t="s">
        <v>208</v>
      </c>
      <c r="C144" s="34"/>
      <c r="D144" s="93">
        <f>D67/(D67+D102)</f>
        <v>0.9999521141598429</v>
      </c>
      <c r="E144" s="93">
        <f aca="true" t="shared" si="14" ref="E144:S144">E67/(E67+E102)</f>
        <v>0.9999515292520963</v>
      </c>
      <c r="F144" s="93">
        <f t="shared" si="14"/>
        <v>0.99995652551952</v>
      </c>
      <c r="G144" s="93">
        <f t="shared" si="14"/>
        <v>0.9999598183790733</v>
      </c>
      <c r="H144" s="93">
        <f t="shared" si="14"/>
        <v>0.9999564649542881</v>
      </c>
      <c r="I144" s="93">
        <f t="shared" si="14"/>
        <v>0.9999567866557192</v>
      </c>
      <c r="J144" s="93">
        <f t="shared" si="14"/>
        <v>0.9999597293814433</v>
      </c>
      <c r="K144" s="93">
        <f t="shared" si="14"/>
        <v>0.9998800863378368</v>
      </c>
      <c r="L144" s="93">
        <f t="shared" si="14"/>
        <v>0.9998808862066227</v>
      </c>
      <c r="M144" s="93">
        <f t="shared" si="14"/>
        <v>0.9989535538919746</v>
      </c>
      <c r="N144" s="93">
        <f t="shared" si="14"/>
        <v>0.9904153354632588</v>
      </c>
      <c r="O144" s="93">
        <f t="shared" si="14"/>
        <v>0.9828675530059304</v>
      </c>
      <c r="P144" s="93">
        <f t="shared" si="14"/>
        <v>0.9843447144774116</v>
      </c>
      <c r="Q144" s="93">
        <f t="shared" si="14"/>
        <v>0.9810273618998451</v>
      </c>
      <c r="R144" s="93">
        <f t="shared" si="14"/>
        <v>0.9766105867870333</v>
      </c>
      <c r="S144" s="93">
        <f t="shared" si="14"/>
        <v>0.978702887370509</v>
      </c>
      <c r="T144" s="93">
        <f t="shared" si="12"/>
        <v>0.9761697086920409</v>
      </c>
      <c r="U144" s="93" t="e">
        <f t="shared" si="12"/>
        <v>#VALUE!</v>
      </c>
    </row>
    <row r="145" spans="2:21" ht="12.75">
      <c r="B145" s="78" t="s">
        <v>166</v>
      </c>
      <c r="C145" s="34"/>
      <c r="D145" s="93">
        <f aca="true" t="shared" si="15" ref="D145:S146">D68/(D68+D103)</f>
        <v>0.989997544237089</v>
      </c>
      <c r="E145" s="93">
        <f t="shared" si="15"/>
        <v>0.9907551059072508</v>
      </c>
      <c r="F145" s="93">
        <f t="shared" si="15"/>
        <v>0.9909323322410499</v>
      </c>
      <c r="G145" s="93">
        <f t="shared" si="15"/>
        <v>0.9906602023782164</v>
      </c>
      <c r="H145" s="93">
        <f t="shared" si="15"/>
        <v>0.9909897919799832</v>
      </c>
      <c r="I145" s="93">
        <f t="shared" si="15"/>
        <v>0.9894115343485006</v>
      </c>
      <c r="J145" s="93">
        <f t="shared" si="15"/>
        <v>0.9889553021804767</v>
      </c>
      <c r="K145" s="93">
        <f t="shared" si="15"/>
        <v>0.9883787089762691</v>
      </c>
      <c r="L145" s="93">
        <f t="shared" si="15"/>
        <v>0.9858095257323992</v>
      </c>
      <c r="M145" s="93">
        <f t="shared" si="15"/>
        <v>0.9882452446359933</v>
      </c>
      <c r="N145" s="93">
        <f t="shared" si="15"/>
        <v>0.9843352852835987</v>
      </c>
      <c r="O145" s="93">
        <f t="shared" si="15"/>
        <v>0.9823745321074245</v>
      </c>
      <c r="P145" s="93">
        <f t="shared" si="15"/>
        <v>0.9841119824713239</v>
      </c>
      <c r="Q145" s="93">
        <f t="shared" si="15"/>
        <v>0.9775623392265028</v>
      </c>
      <c r="R145" s="93">
        <f t="shared" si="15"/>
        <v>0.9744929601655535</v>
      </c>
      <c r="S145" s="93">
        <f t="shared" si="15"/>
        <v>0.9753412081675962</v>
      </c>
      <c r="T145" s="93">
        <f aca="true" t="shared" si="16" ref="E145:U146">T68/(T68+T103)</f>
        <v>0.975176111835507</v>
      </c>
      <c r="U145" s="93" t="e">
        <f t="shared" si="16"/>
        <v>#VALUE!</v>
      </c>
    </row>
    <row r="146" spans="2:21" ht="12.75">
      <c r="B146" s="78" t="s">
        <v>286</v>
      </c>
      <c r="C146" s="34"/>
      <c r="D146" s="93">
        <f t="shared" si="15"/>
        <v>0.9998963300850093</v>
      </c>
      <c r="E146" s="93">
        <f t="shared" si="16"/>
        <v>0.9999043794224518</v>
      </c>
      <c r="F146" s="93">
        <f t="shared" si="16"/>
        <v>0.9999249924992499</v>
      </c>
      <c r="G146" s="93">
        <f t="shared" si="16"/>
        <v>0.9999267667521055</v>
      </c>
      <c r="H146" s="93">
        <f t="shared" si="16"/>
        <v>0.9999115435647944</v>
      </c>
      <c r="I146" s="93">
        <f t="shared" si="16"/>
        <v>0.9999091322126307</v>
      </c>
      <c r="J146" s="93">
        <f t="shared" si="16"/>
        <v>0.9999111269107714</v>
      </c>
      <c r="K146" s="93">
        <f t="shared" si="16"/>
        <v>0.9997258521429224</v>
      </c>
      <c r="L146" s="93">
        <f t="shared" si="16"/>
        <v>0.9997282362532838</v>
      </c>
      <c r="M146" s="93">
        <f t="shared" si="16"/>
        <v>0.9996502273522211</v>
      </c>
      <c r="N146" s="93">
        <f t="shared" si="16"/>
        <v>0.9996219758064516</v>
      </c>
      <c r="O146" s="93">
        <f t="shared" si="16"/>
        <v>0.9986181972789115</v>
      </c>
      <c r="P146" s="93">
        <f t="shared" si="16"/>
        <v>0.9989787902592302</v>
      </c>
      <c r="Q146" s="93">
        <f t="shared" si="16"/>
        <v>0.9991061167156174</v>
      </c>
      <c r="R146" s="93">
        <f t="shared" si="16"/>
        <v>0.9992097744817943</v>
      </c>
      <c r="S146" s="93">
        <f t="shared" si="16"/>
        <v>0.9993787929469106</v>
      </c>
      <c r="T146" s="93">
        <f t="shared" si="16"/>
        <v>0.9943497988185942</v>
      </c>
      <c r="U146" s="93" t="e">
        <f t="shared" si="16"/>
        <v>#VALUE!</v>
      </c>
    </row>
    <row r="147" spans="2:21" ht="12.75">
      <c r="B147" s="78" t="s">
        <v>285</v>
      </c>
      <c r="C147" s="34"/>
      <c r="D147" s="34"/>
      <c r="E147" s="34"/>
      <c r="F147" s="34"/>
      <c r="G147" s="34"/>
      <c r="H147" s="34"/>
      <c r="I147" s="34"/>
      <c r="J147" s="34"/>
      <c r="K147" s="34"/>
      <c r="L147" s="34"/>
      <c r="M147" s="34"/>
      <c r="N147" s="34"/>
      <c r="O147" s="34"/>
      <c r="P147" s="34"/>
      <c r="Q147" s="34"/>
      <c r="R147" s="34"/>
      <c r="S147" s="34"/>
      <c r="T147" s="34"/>
      <c r="U147" s="34"/>
    </row>
    <row r="148" spans="2:21" ht="12.75">
      <c r="B148" s="34"/>
      <c r="C148" s="34"/>
      <c r="D148" s="34"/>
      <c r="E148" s="34"/>
      <c r="F148" s="34"/>
      <c r="G148" s="34"/>
      <c r="H148" s="34"/>
      <c r="I148" s="34"/>
      <c r="J148" s="34"/>
      <c r="K148" s="34"/>
      <c r="L148" s="34"/>
      <c r="M148" s="34"/>
      <c r="N148" s="34"/>
      <c r="O148" s="34"/>
      <c r="P148" s="34"/>
      <c r="Q148" s="34"/>
      <c r="R148" s="34"/>
      <c r="S148" s="34"/>
      <c r="T148" s="34"/>
      <c r="U148" s="34"/>
    </row>
    <row r="149" spans="2:21" ht="12.75">
      <c r="B149" s="34"/>
      <c r="C149" s="34"/>
      <c r="D149" s="34"/>
      <c r="E149" s="34"/>
      <c r="F149" s="34"/>
      <c r="G149" s="34"/>
      <c r="H149" s="34"/>
      <c r="I149" s="34"/>
      <c r="J149" s="34"/>
      <c r="K149" s="34"/>
      <c r="L149" s="34"/>
      <c r="M149" s="34"/>
      <c r="N149" s="34"/>
      <c r="O149" s="34"/>
      <c r="P149" s="34"/>
      <c r="Q149" s="34"/>
      <c r="R149" s="34"/>
      <c r="S149" s="34"/>
      <c r="T149" s="34"/>
      <c r="U149" s="34"/>
    </row>
    <row r="150" spans="2:21" ht="12.75">
      <c r="B150" s="34"/>
      <c r="C150" s="34"/>
      <c r="D150" s="34"/>
      <c r="E150" s="34"/>
      <c r="F150" s="34"/>
      <c r="G150" s="34"/>
      <c r="H150" s="34"/>
      <c r="I150" s="34"/>
      <c r="J150" s="34"/>
      <c r="K150" s="34"/>
      <c r="L150" s="34"/>
      <c r="M150" s="34"/>
      <c r="N150" s="34"/>
      <c r="O150" s="34"/>
      <c r="P150" s="34"/>
      <c r="Q150" s="34"/>
      <c r="R150" s="34"/>
      <c r="S150" s="34"/>
      <c r="T150" s="34"/>
      <c r="U150" s="34"/>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Y35"/>
  <sheetViews>
    <sheetView tabSelected="1" zoomScale="85" zoomScaleNormal="85" workbookViewId="0" topLeftCell="D1">
      <selection activeCell="X8" sqref="W8:X8"/>
    </sheetView>
  </sheetViews>
  <sheetFormatPr defaultColWidth="9.140625" defaultRowHeight="12.75"/>
  <cols>
    <col min="1" max="1" width="22.8515625" style="0" bestFit="1" customWidth="1"/>
  </cols>
  <sheetData>
    <row r="1" ht="12.75">
      <c r="A1" s="3" t="s">
        <v>253</v>
      </c>
    </row>
    <row r="2" spans="1:22" s="3" customFormat="1" ht="12.75">
      <c r="A2" s="3" t="s">
        <v>261</v>
      </c>
      <c r="C2" s="3" t="s">
        <v>146</v>
      </c>
      <c r="D2" s="3" t="s">
        <v>147</v>
      </c>
      <c r="E2" s="3" t="s">
        <v>148</v>
      </c>
      <c r="F2" s="3" t="s">
        <v>149</v>
      </c>
      <c r="G2" s="3" t="s">
        <v>150</v>
      </c>
      <c r="H2" s="3" t="s">
        <v>151</v>
      </c>
      <c r="I2" s="3" t="s">
        <v>152</v>
      </c>
      <c r="J2" s="3" t="s">
        <v>153</v>
      </c>
      <c r="K2" s="3" t="s">
        <v>154</v>
      </c>
      <c r="L2" s="3" t="s">
        <v>155</v>
      </c>
      <c r="M2" s="3" t="s">
        <v>156</v>
      </c>
      <c r="N2" s="3" t="s">
        <v>157</v>
      </c>
      <c r="O2" s="3" t="s">
        <v>158</v>
      </c>
      <c r="P2" s="3" t="s">
        <v>159</v>
      </c>
      <c r="Q2" s="3" t="s">
        <v>160</v>
      </c>
      <c r="R2" s="3" t="s">
        <v>161</v>
      </c>
      <c r="S2" s="4">
        <v>2006</v>
      </c>
      <c r="T2" s="4">
        <v>2007</v>
      </c>
      <c r="V2" s="3" t="s">
        <v>313</v>
      </c>
    </row>
    <row r="3" spans="1:22" ht="12.75">
      <c r="A3" t="s">
        <v>254</v>
      </c>
      <c r="C3" s="11">
        <f>SUM(C4:C8)</f>
        <v>313239</v>
      </c>
      <c r="D3" s="11">
        <f aca="true" t="shared" si="0" ref="D3:S3">SUM(D4:D8)</f>
        <v>318185</v>
      </c>
      <c r="E3" s="11">
        <f t="shared" si="0"/>
        <v>334528</v>
      </c>
      <c r="F3" s="11">
        <f t="shared" si="0"/>
        <v>342969</v>
      </c>
      <c r="G3" s="11">
        <f t="shared" si="0"/>
        <v>356176</v>
      </c>
      <c r="H3" s="11">
        <f t="shared" si="0"/>
        <v>358192</v>
      </c>
      <c r="I3" s="11">
        <f t="shared" si="0"/>
        <v>358043</v>
      </c>
      <c r="J3" s="11">
        <f t="shared" si="0"/>
        <v>372893</v>
      </c>
      <c r="K3" s="11">
        <f t="shared" si="0"/>
        <v>390863</v>
      </c>
      <c r="L3" s="11">
        <f t="shared" si="0"/>
        <v>396283</v>
      </c>
      <c r="M3" s="11">
        <f t="shared" si="0"/>
        <v>420943</v>
      </c>
      <c r="N3" s="11">
        <f t="shared" si="0"/>
        <v>446821</v>
      </c>
      <c r="O3" s="11">
        <f t="shared" si="0"/>
        <v>404657</v>
      </c>
      <c r="P3" s="11">
        <f t="shared" si="0"/>
        <v>414149</v>
      </c>
      <c r="Q3" s="11">
        <f t="shared" si="0"/>
        <v>457534</v>
      </c>
      <c r="R3" s="11">
        <f t="shared" si="0"/>
        <v>464197</v>
      </c>
      <c r="S3" s="11">
        <f t="shared" si="0"/>
        <v>489239</v>
      </c>
      <c r="T3" s="11">
        <f>SUM(T4:T8)</f>
        <v>525566</v>
      </c>
      <c r="V3" s="95">
        <f aca="true" t="shared" si="1" ref="V3:V8">T3/$T$3</f>
        <v>1</v>
      </c>
    </row>
    <row r="4" spans="1:22" ht="12.75">
      <c r="A4" t="s">
        <v>23</v>
      </c>
      <c r="C4" s="11">
        <f>CSI_Data2009!C167</f>
        <v>3224</v>
      </c>
      <c r="D4" s="11">
        <f>CSI_Data2009!D167</f>
        <v>3187</v>
      </c>
      <c r="E4" s="11">
        <f>CSI_Data2009!E167</f>
        <v>3464</v>
      </c>
      <c r="F4" s="11">
        <f>CSI_Data2009!F167</f>
        <v>3671</v>
      </c>
      <c r="G4" s="11">
        <f>CSI_Data2009!G167</f>
        <v>3450</v>
      </c>
      <c r="H4" s="11">
        <f>CSI_Data2009!H167</f>
        <v>3478</v>
      </c>
      <c r="I4" s="11">
        <f>CSI_Data2009!I167</f>
        <v>3812</v>
      </c>
      <c r="J4" s="11">
        <f>CSI_Data2009!J167</f>
        <v>3956</v>
      </c>
      <c r="K4" s="11">
        <f>CSI_Data2009!K167</f>
        <v>4272</v>
      </c>
      <c r="L4" s="11">
        <f>CSI_Data2009!L167</f>
        <v>4483</v>
      </c>
      <c r="M4" s="11">
        <f>CSI_Data2009!M167</f>
        <v>4785</v>
      </c>
      <c r="N4" s="11">
        <f>CSI_Data2009!N167</f>
        <v>4612</v>
      </c>
      <c r="O4" s="11">
        <f>CSI_Data2009!O167</f>
        <v>4761</v>
      </c>
      <c r="P4" s="11">
        <f>CSI_Data2009!P167</f>
        <v>5434</v>
      </c>
      <c r="Q4" s="11">
        <f>CSI_Data2009!Q167</f>
        <v>5523</v>
      </c>
      <c r="R4" s="11">
        <f>CSI_Data2009!R167</f>
        <v>5397</v>
      </c>
      <c r="S4" s="11">
        <f>CSI_Data2009!S167</f>
        <v>5615</v>
      </c>
      <c r="T4" s="11">
        <f>CSI_Data2009!T167</f>
        <v>5773</v>
      </c>
      <c r="V4" s="95">
        <f t="shared" si="1"/>
        <v>0.010984348302591873</v>
      </c>
    </row>
    <row r="5" spans="1:22" ht="12.75">
      <c r="A5" t="s">
        <v>255</v>
      </c>
      <c r="C5" s="11">
        <f>CSI_Data2009!C208</f>
        <v>17312</v>
      </c>
      <c r="D5" s="11">
        <f>CSI_Data2009!D208</f>
        <v>18271</v>
      </c>
      <c r="E5" s="11">
        <f>CSI_Data2009!E208</f>
        <v>18393</v>
      </c>
      <c r="F5" s="11">
        <f>CSI_Data2009!F208</f>
        <v>20054</v>
      </c>
      <c r="G5" s="11">
        <f>CSI_Data2009!G208</f>
        <v>22074</v>
      </c>
      <c r="H5" s="11">
        <f>CSI_Data2009!H208</f>
        <v>24349</v>
      </c>
      <c r="I5" s="11">
        <f>CSI_Data2009!I208</f>
        <v>26056</v>
      </c>
      <c r="J5" s="11">
        <f>CSI_Data2009!J208</f>
        <v>29166</v>
      </c>
      <c r="K5" s="11">
        <f>CSI_Data2009!K208</f>
        <v>31787</v>
      </c>
      <c r="L5" s="11">
        <f>CSI_Data2009!L208</f>
        <v>36613</v>
      </c>
      <c r="M5" s="11">
        <f>CSI_Data2009!M208</f>
        <v>40545</v>
      </c>
      <c r="N5" s="11">
        <f>CSI_Data2009!N208</f>
        <v>42346</v>
      </c>
      <c r="O5" s="11">
        <f>CSI_Data2009!O208</f>
        <v>48505</v>
      </c>
      <c r="P5" s="11">
        <f>CSI_Data2009!P208</f>
        <v>57645</v>
      </c>
      <c r="Q5" s="11">
        <f>CSI_Data2009!Q208</f>
        <v>68845</v>
      </c>
      <c r="R5" s="11">
        <f>CSI_Data2009!R208</f>
        <v>79897</v>
      </c>
      <c r="S5" s="11">
        <f>CSI_Data2009!S208</f>
        <v>89842</v>
      </c>
      <c r="T5" s="11">
        <f>CSI_Data2009!T208</f>
        <v>101808</v>
      </c>
      <c r="V5" s="95">
        <f t="shared" si="1"/>
        <v>0.19371116091984641</v>
      </c>
    </row>
    <row r="6" spans="1:22" ht="12.75">
      <c r="A6" t="s">
        <v>256</v>
      </c>
      <c r="C6" s="11">
        <f>CSI_Data2009!C291</f>
        <v>291920</v>
      </c>
      <c r="D6" s="11">
        <f>CSI_Data2009!D291</f>
        <v>295624</v>
      </c>
      <c r="E6" s="11">
        <f>CSI_Data2009!E291</f>
        <v>311108</v>
      </c>
      <c r="F6" s="11">
        <f>CSI_Data2009!F291</f>
        <v>316870</v>
      </c>
      <c r="G6" s="11">
        <f>CSI_Data2009!G291</f>
        <v>327135</v>
      </c>
      <c r="H6" s="11">
        <f>CSI_Data2009!H291</f>
        <v>326270</v>
      </c>
      <c r="I6" s="11">
        <f>CSI_Data2009!I291</f>
        <v>323296</v>
      </c>
      <c r="J6" s="11">
        <f>CSI_Data2009!J291</f>
        <v>332400</v>
      </c>
      <c r="K6" s="11">
        <f>CSI_Data2009!K291</f>
        <v>343464</v>
      </c>
      <c r="L6" s="11">
        <f>CSI_Data2009!L291</f>
        <v>340908</v>
      </c>
      <c r="M6" s="11">
        <f>CSI_Data2009!M291</f>
        <v>353247</v>
      </c>
      <c r="N6" s="11">
        <f>CSI_Data2009!N291</f>
        <v>372695</v>
      </c>
      <c r="O6" s="11">
        <f>CSI_Data2009!O291</f>
        <v>315402</v>
      </c>
      <c r="P6" s="11">
        <f>CSI_Data2009!P291</f>
        <v>306242</v>
      </c>
      <c r="Q6" s="11">
        <f>CSI_Data2009!Q291</f>
        <v>323633</v>
      </c>
      <c r="R6" s="11">
        <f>CSI_Data2009!R291</f>
        <v>306970</v>
      </c>
      <c r="S6" s="11">
        <f>CSI_Data2009!S291</f>
        <v>308996</v>
      </c>
      <c r="T6" s="11">
        <f>CSI_Data2009!T291</f>
        <v>309972</v>
      </c>
      <c r="V6" s="95">
        <f t="shared" si="1"/>
        <v>0.5897870105752655</v>
      </c>
    </row>
    <row r="7" spans="1:25" ht="12.75">
      <c r="A7" t="s">
        <v>257</v>
      </c>
      <c r="C7" s="11">
        <f>CSI_Data2009!C373</f>
        <v>5</v>
      </c>
      <c r="D7" s="11">
        <f>CSI_Data2009!D373</f>
        <v>7</v>
      </c>
      <c r="E7" s="11">
        <f>CSI_Data2009!E373</f>
        <v>13</v>
      </c>
      <c r="F7" s="11">
        <f>CSI_Data2009!F373</f>
        <v>18</v>
      </c>
      <c r="G7" s="11">
        <f>CSI_Data2009!G373</f>
        <v>23</v>
      </c>
      <c r="H7" s="11">
        <f>CSI_Data2009!H373</f>
        <v>26</v>
      </c>
      <c r="I7" s="11">
        <f>CSI_Data2009!I373</f>
        <v>33</v>
      </c>
      <c r="J7" s="11">
        <f>CSI_Data2009!J373</f>
        <v>41</v>
      </c>
      <c r="K7" s="11">
        <f>CSI_Data2009!K373</f>
        <v>62</v>
      </c>
      <c r="L7" s="11">
        <f>CSI_Data2009!L373</f>
        <v>75</v>
      </c>
      <c r="M7" s="11">
        <f>CSI_Data2009!M373</f>
        <v>116</v>
      </c>
      <c r="N7" s="11">
        <f>CSI_Data2009!N373</f>
        <v>191</v>
      </c>
      <c r="O7" s="11">
        <f>CSI_Data2009!O373</f>
        <v>279</v>
      </c>
      <c r="P7" s="11">
        <f>CSI_Data2009!P373</f>
        <v>458</v>
      </c>
      <c r="Q7" s="11">
        <f>CSI_Data2009!Q373</f>
        <v>718</v>
      </c>
      <c r="R7" s="11">
        <f>CSI_Data2009!R373</f>
        <v>1447</v>
      </c>
      <c r="S7" s="11">
        <f>CSI_Data2009!S373</f>
        <v>2480</v>
      </c>
      <c r="T7" s="11">
        <f>CSI_Data2009!T373</f>
        <v>3754</v>
      </c>
      <c r="V7" s="95">
        <f t="shared" si="1"/>
        <v>0.007142775598117077</v>
      </c>
      <c r="X7" s="11">
        <f>S7-R7</f>
        <v>1033</v>
      </c>
      <c r="Y7" s="11">
        <f>T7-S7</f>
        <v>1274</v>
      </c>
    </row>
    <row r="8" spans="1:25" ht="12.75">
      <c r="A8" t="s">
        <v>22</v>
      </c>
      <c r="C8" s="11">
        <f>CSI_Data2009!C332</f>
        <v>778</v>
      </c>
      <c r="D8" s="11">
        <f>CSI_Data2009!D332</f>
        <v>1096</v>
      </c>
      <c r="E8" s="11">
        <f>CSI_Data2009!E332</f>
        <v>1550</v>
      </c>
      <c r="F8" s="11">
        <f>CSI_Data2009!F332</f>
        <v>2356</v>
      </c>
      <c r="G8" s="11">
        <f>CSI_Data2009!G332</f>
        <v>3494</v>
      </c>
      <c r="H8" s="11">
        <f>CSI_Data2009!H332</f>
        <v>4069</v>
      </c>
      <c r="I8" s="11">
        <f>CSI_Data2009!I332</f>
        <v>4846</v>
      </c>
      <c r="J8" s="11">
        <f>CSI_Data2009!J332</f>
        <v>7330</v>
      </c>
      <c r="K8" s="11">
        <f>CSI_Data2009!K332</f>
        <v>11278</v>
      </c>
      <c r="L8" s="11">
        <f>CSI_Data2009!L332</f>
        <v>14204</v>
      </c>
      <c r="M8" s="11">
        <f>CSI_Data2009!M332</f>
        <v>22250</v>
      </c>
      <c r="N8" s="11">
        <f>CSI_Data2009!N332</f>
        <v>26977</v>
      </c>
      <c r="O8" s="11">
        <f>CSI_Data2009!O332</f>
        <v>35710</v>
      </c>
      <c r="P8" s="11">
        <f>CSI_Data2009!P332</f>
        <v>44370</v>
      </c>
      <c r="Q8" s="11">
        <f>CSI_Data2009!Q332</f>
        <v>58815</v>
      </c>
      <c r="R8" s="11">
        <f>CSI_Data2009!R332</f>
        <v>70486</v>
      </c>
      <c r="S8" s="11">
        <f>CSI_Data2009!S332</f>
        <v>82306</v>
      </c>
      <c r="T8" s="11">
        <f>CSI_Data2009!T332</f>
        <v>104259</v>
      </c>
      <c r="V8" s="95">
        <f t="shared" si="1"/>
        <v>0.1983747046041791</v>
      </c>
      <c r="W8" s="11">
        <f>R8-Q8</f>
        <v>11671</v>
      </c>
      <c r="X8" s="11">
        <f>S8-R8</f>
        <v>11820</v>
      </c>
      <c r="Y8" s="11">
        <f>T8-S8</f>
        <v>21953</v>
      </c>
    </row>
    <row r="10" s="13" customFormat="1" ht="12.75">
      <c r="A10" s="14" t="s">
        <v>258</v>
      </c>
    </row>
    <row r="11" spans="3:20" ht="13.5" thickBot="1">
      <c r="C11" s="3" t="s">
        <v>146</v>
      </c>
      <c r="D11" s="3" t="s">
        <v>147</v>
      </c>
      <c r="E11" s="3" t="s">
        <v>148</v>
      </c>
      <c r="F11" s="3" t="s">
        <v>149</v>
      </c>
      <c r="G11" s="3" t="s">
        <v>150</v>
      </c>
      <c r="H11" s="3" t="s">
        <v>151</v>
      </c>
      <c r="I11" s="3" t="s">
        <v>152</v>
      </c>
      <c r="J11" s="3" t="s">
        <v>153</v>
      </c>
      <c r="K11" s="3" t="s">
        <v>154</v>
      </c>
      <c r="L11" s="3" t="s">
        <v>155</v>
      </c>
      <c r="M11" s="3" t="s">
        <v>156</v>
      </c>
      <c r="N11" s="3" t="s">
        <v>157</v>
      </c>
      <c r="O11" s="3" t="s">
        <v>158</v>
      </c>
      <c r="P11" s="3" t="s">
        <v>159</v>
      </c>
      <c r="Q11" s="3" t="s">
        <v>160</v>
      </c>
      <c r="R11" s="3" t="s">
        <v>161</v>
      </c>
      <c r="S11" s="4">
        <v>2006</v>
      </c>
      <c r="T11" s="4">
        <v>2007</v>
      </c>
    </row>
    <row r="12" spans="1:20" ht="12.75">
      <c r="A12" t="s">
        <v>254</v>
      </c>
      <c r="D12" s="7">
        <f>(D3-C3)/C3</f>
        <v>0.015789860138743898</v>
      </c>
      <c r="E12" s="7">
        <f aca="true" t="shared" si="2" ref="E12:T12">(E3-D3)/D3</f>
        <v>0.051363200653707745</v>
      </c>
      <c r="F12" s="7">
        <f t="shared" si="2"/>
        <v>0.02523256648172948</v>
      </c>
      <c r="G12" s="7">
        <f t="shared" si="2"/>
        <v>0.03850785347946899</v>
      </c>
      <c r="H12" s="7">
        <f t="shared" si="2"/>
        <v>0.005660123085216298</v>
      </c>
      <c r="I12" s="7">
        <f t="shared" si="2"/>
        <v>-0.0004159780229597534</v>
      </c>
      <c r="J12" s="7">
        <f t="shared" si="2"/>
        <v>0.04147546523741562</v>
      </c>
      <c r="K12" s="7">
        <f t="shared" si="2"/>
        <v>0.04819076786102179</v>
      </c>
      <c r="L12" s="7">
        <f t="shared" si="2"/>
        <v>0.01386675126578878</v>
      </c>
      <c r="M12" s="7">
        <f t="shared" si="2"/>
        <v>0.06222825606952607</v>
      </c>
      <c r="N12" s="7">
        <f t="shared" si="2"/>
        <v>0.06147625688038523</v>
      </c>
      <c r="O12" s="7">
        <f t="shared" si="2"/>
        <v>-0.09436440990911349</v>
      </c>
      <c r="P12" s="7">
        <f t="shared" si="2"/>
        <v>0.02345690300674398</v>
      </c>
      <c r="Q12" s="7">
        <f t="shared" si="2"/>
        <v>0.10475698359769069</v>
      </c>
      <c r="R12" s="25">
        <f t="shared" si="2"/>
        <v>0.014562852159620924</v>
      </c>
      <c r="S12" s="25">
        <f t="shared" si="2"/>
        <v>0.053946923396747504</v>
      </c>
      <c r="T12" s="16">
        <f t="shared" si="2"/>
        <v>0.07425205267773011</v>
      </c>
    </row>
    <row r="13" spans="1:20" ht="12.75">
      <c r="A13" t="s">
        <v>23</v>
      </c>
      <c r="D13" s="7">
        <f>(D4-C4)/C4</f>
        <v>-0.011476426799007445</v>
      </c>
      <c r="E13" s="7">
        <f aca="true" t="shared" si="3" ref="E13:T13">(E4-D4)/D4</f>
        <v>0.08691559460307499</v>
      </c>
      <c r="F13" s="7">
        <f t="shared" si="3"/>
        <v>0.05975750577367205</v>
      </c>
      <c r="G13" s="7">
        <f t="shared" si="3"/>
        <v>-0.06020157995096704</v>
      </c>
      <c r="H13" s="7">
        <f t="shared" si="3"/>
        <v>0.008115942028985508</v>
      </c>
      <c r="I13" s="7">
        <f t="shared" si="3"/>
        <v>0.09603220241518114</v>
      </c>
      <c r="J13" s="7">
        <f t="shared" si="3"/>
        <v>0.03777544596012592</v>
      </c>
      <c r="K13" s="7">
        <f t="shared" si="3"/>
        <v>0.07987866531850354</v>
      </c>
      <c r="L13" s="7">
        <f t="shared" si="3"/>
        <v>0.049391385767790265</v>
      </c>
      <c r="M13" s="7">
        <f t="shared" si="3"/>
        <v>0.06736560339058666</v>
      </c>
      <c r="N13" s="7">
        <f t="shared" si="3"/>
        <v>-0.036154649947753394</v>
      </c>
      <c r="O13" s="7">
        <f t="shared" si="3"/>
        <v>0.03230702515177797</v>
      </c>
      <c r="P13" s="7">
        <f t="shared" si="3"/>
        <v>0.14135685780298257</v>
      </c>
      <c r="Q13" s="7">
        <f t="shared" si="3"/>
        <v>0.016378358483621642</v>
      </c>
      <c r="R13" s="25">
        <f t="shared" si="3"/>
        <v>-0.022813688212927757</v>
      </c>
      <c r="S13" s="25">
        <f t="shared" si="3"/>
        <v>0.04039281082082639</v>
      </c>
      <c r="T13" s="17">
        <f t="shared" si="3"/>
        <v>0.028138913624220836</v>
      </c>
    </row>
    <row r="14" spans="1:20" ht="12.75">
      <c r="A14" t="s">
        <v>255</v>
      </c>
      <c r="D14" s="7">
        <f>(D5-C5)/C5</f>
        <v>0.05539510166358595</v>
      </c>
      <c r="E14" s="7">
        <f aca="true" t="shared" si="4" ref="E14:T14">(E5-D5)/D5</f>
        <v>0.006677248098078923</v>
      </c>
      <c r="F14" s="7">
        <f t="shared" si="4"/>
        <v>0.090306094709944</v>
      </c>
      <c r="G14" s="7">
        <f t="shared" si="4"/>
        <v>0.1007280343073701</v>
      </c>
      <c r="H14" s="7">
        <f t="shared" si="4"/>
        <v>0.10306242638398115</v>
      </c>
      <c r="I14" s="7">
        <f t="shared" si="4"/>
        <v>0.07010554848248388</v>
      </c>
      <c r="J14" s="7">
        <f t="shared" si="4"/>
        <v>0.11935830518882407</v>
      </c>
      <c r="K14" s="7">
        <f t="shared" si="4"/>
        <v>0.08986491119797024</v>
      </c>
      <c r="L14" s="7">
        <f t="shared" si="4"/>
        <v>0.15182307232516437</v>
      </c>
      <c r="M14" s="7">
        <f t="shared" si="4"/>
        <v>0.10739354873951874</v>
      </c>
      <c r="N14" s="7">
        <f t="shared" si="4"/>
        <v>0.044419780490812674</v>
      </c>
      <c r="O14" s="7">
        <f t="shared" si="4"/>
        <v>0.14544467009871062</v>
      </c>
      <c r="P14" s="7">
        <f t="shared" si="4"/>
        <v>0.18843418204308834</v>
      </c>
      <c r="Q14" s="7">
        <f t="shared" si="4"/>
        <v>0.19429265330904674</v>
      </c>
      <c r="R14" s="25">
        <f t="shared" si="4"/>
        <v>0.16053453409833685</v>
      </c>
      <c r="S14" s="25">
        <f t="shared" si="4"/>
        <v>0.12447275867679637</v>
      </c>
      <c r="T14" s="17">
        <f t="shared" si="4"/>
        <v>0.1331893769061241</v>
      </c>
    </row>
    <row r="15" spans="1:20" ht="12.75">
      <c r="A15" t="s">
        <v>256</v>
      </c>
      <c r="D15" s="7">
        <f>(D6-C6)/C6</f>
        <v>0.012688407782954233</v>
      </c>
      <c r="E15" s="7">
        <f aca="true" t="shared" si="5" ref="E15:T15">(E6-D6)/D6</f>
        <v>0.05237734419397613</v>
      </c>
      <c r="F15" s="7">
        <f t="shared" si="5"/>
        <v>0.018520899494709232</v>
      </c>
      <c r="G15" s="7">
        <f t="shared" si="5"/>
        <v>0.03239498848108057</v>
      </c>
      <c r="H15" s="7">
        <f t="shared" si="5"/>
        <v>-0.002644168309719229</v>
      </c>
      <c r="I15" s="7">
        <f t="shared" si="5"/>
        <v>-0.009115150029116989</v>
      </c>
      <c r="J15" s="7">
        <f t="shared" si="5"/>
        <v>0.028159952489359596</v>
      </c>
      <c r="K15" s="7">
        <f t="shared" si="5"/>
        <v>0.03328519855595668</v>
      </c>
      <c r="L15" s="7">
        <f t="shared" si="5"/>
        <v>-0.00744182796450283</v>
      </c>
      <c r="M15" s="7">
        <f t="shared" si="5"/>
        <v>0.03619451582245063</v>
      </c>
      <c r="N15" s="7">
        <f t="shared" si="5"/>
        <v>0.0550549615424901</v>
      </c>
      <c r="O15" s="7">
        <f t="shared" si="5"/>
        <v>-0.15372623727176377</v>
      </c>
      <c r="P15" s="7">
        <f t="shared" si="5"/>
        <v>-0.02904230157069391</v>
      </c>
      <c r="Q15" s="7">
        <f t="shared" si="5"/>
        <v>0.05678842222817249</v>
      </c>
      <c r="R15" s="25">
        <f t="shared" si="5"/>
        <v>-0.051487332873965265</v>
      </c>
      <c r="S15" s="25">
        <f t="shared" si="5"/>
        <v>0.0065999934847053455</v>
      </c>
      <c r="T15" s="17">
        <f t="shared" si="5"/>
        <v>0.0031586169400251137</v>
      </c>
    </row>
    <row r="16" spans="1:20" ht="12.75">
      <c r="A16" t="s">
        <v>257</v>
      </c>
      <c r="D16" s="7">
        <f>(D7-C7)/C7</f>
        <v>0.4</v>
      </c>
      <c r="E16" s="7">
        <f aca="true" t="shared" si="6" ref="E16:T16">(E7-D7)/D7</f>
        <v>0.8571428571428571</v>
      </c>
      <c r="F16" s="7">
        <f t="shared" si="6"/>
        <v>0.38461538461538464</v>
      </c>
      <c r="G16" s="7">
        <f t="shared" si="6"/>
        <v>0.2777777777777778</v>
      </c>
      <c r="H16" s="7">
        <f t="shared" si="6"/>
        <v>0.13043478260869565</v>
      </c>
      <c r="I16" s="7">
        <f t="shared" si="6"/>
        <v>0.2692307692307692</v>
      </c>
      <c r="J16" s="7">
        <f t="shared" si="6"/>
        <v>0.24242424242424243</v>
      </c>
      <c r="K16" s="7">
        <f t="shared" si="6"/>
        <v>0.5121951219512195</v>
      </c>
      <c r="L16" s="7">
        <f t="shared" si="6"/>
        <v>0.20967741935483872</v>
      </c>
      <c r="M16" s="7">
        <f t="shared" si="6"/>
        <v>0.5466666666666666</v>
      </c>
      <c r="N16" s="7">
        <f t="shared" si="6"/>
        <v>0.646551724137931</v>
      </c>
      <c r="O16" s="7">
        <f t="shared" si="6"/>
        <v>0.4607329842931937</v>
      </c>
      <c r="P16" s="7">
        <f t="shared" si="6"/>
        <v>0.6415770609318996</v>
      </c>
      <c r="Q16" s="7">
        <f t="shared" si="6"/>
        <v>0.5676855895196506</v>
      </c>
      <c r="R16" s="25">
        <f t="shared" si="6"/>
        <v>1.0153203342618384</v>
      </c>
      <c r="S16" s="25">
        <f t="shared" si="6"/>
        <v>0.7138908085694541</v>
      </c>
      <c r="T16" s="17">
        <f t="shared" si="6"/>
        <v>0.5137096774193548</v>
      </c>
    </row>
    <row r="17" spans="1:20" ht="13.5" thickBot="1">
      <c r="A17" t="s">
        <v>22</v>
      </c>
      <c r="D17" s="7">
        <f aca="true" t="shared" si="7" ref="D17:T17">(D8-C8)/C8</f>
        <v>0.4087403598971722</v>
      </c>
      <c r="E17" s="7">
        <f t="shared" si="7"/>
        <v>0.4142335766423358</v>
      </c>
      <c r="F17" s="7">
        <f t="shared" si="7"/>
        <v>0.52</v>
      </c>
      <c r="G17" s="7">
        <f t="shared" si="7"/>
        <v>0.4830220713073005</v>
      </c>
      <c r="H17" s="7">
        <f t="shared" si="7"/>
        <v>0.16456783056668575</v>
      </c>
      <c r="I17" s="7">
        <f t="shared" si="7"/>
        <v>0.19095600884738265</v>
      </c>
      <c r="J17" s="7">
        <f t="shared" si="7"/>
        <v>0.5125877011968634</v>
      </c>
      <c r="K17" s="7">
        <f t="shared" si="7"/>
        <v>0.5386084583901773</v>
      </c>
      <c r="L17" s="7">
        <f t="shared" si="7"/>
        <v>0.25944316368150383</v>
      </c>
      <c r="M17" s="7">
        <f t="shared" si="7"/>
        <v>0.5664601520698395</v>
      </c>
      <c r="N17" s="7">
        <f t="shared" si="7"/>
        <v>0.21244943820224718</v>
      </c>
      <c r="O17" s="7">
        <f t="shared" si="7"/>
        <v>0.3237202061014939</v>
      </c>
      <c r="P17" s="7">
        <f t="shared" si="7"/>
        <v>0.24250910109213106</v>
      </c>
      <c r="Q17" s="7">
        <f t="shared" si="7"/>
        <v>0.3255578093306288</v>
      </c>
      <c r="R17" s="25">
        <f t="shared" si="7"/>
        <v>0.19843577318711214</v>
      </c>
      <c r="S17" s="25">
        <f t="shared" si="7"/>
        <v>0.167692875180887</v>
      </c>
      <c r="T17" s="18">
        <f t="shared" si="7"/>
        <v>0.2667241756372561</v>
      </c>
    </row>
    <row r="18" spans="4:18" ht="12.75">
      <c r="D18" s="7"/>
      <c r="E18" s="7"/>
      <c r="F18" s="7"/>
      <c r="G18" s="7"/>
      <c r="H18" s="7"/>
      <c r="I18" s="7"/>
      <c r="J18" s="7"/>
      <c r="K18" s="7"/>
      <c r="L18" s="7"/>
      <c r="M18" s="7"/>
      <c r="N18" s="7"/>
      <c r="O18" s="7"/>
      <c r="P18" s="7"/>
      <c r="Q18" s="7"/>
      <c r="R18" s="7"/>
    </row>
    <row r="19" s="13" customFormat="1" ht="12.75">
      <c r="A19" s="14" t="s">
        <v>259</v>
      </c>
    </row>
    <row r="20" spans="3:20" ht="13.5" thickBot="1">
      <c r="C20" s="3" t="s">
        <v>146</v>
      </c>
      <c r="D20" s="3" t="s">
        <v>147</v>
      </c>
      <c r="E20" s="3" t="s">
        <v>148</v>
      </c>
      <c r="F20" s="3" t="s">
        <v>149</v>
      </c>
      <c r="G20" s="3" t="s">
        <v>150</v>
      </c>
      <c r="H20" s="3" t="s">
        <v>151</v>
      </c>
      <c r="I20" s="3" t="s">
        <v>152</v>
      </c>
      <c r="J20" s="3" t="s">
        <v>153</v>
      </c>
      <c r="K20" s="3" t="s">
        <v>154</v>
      </c>
      <c r="L20" s="3" t="s">
        <v>155</v>
      </c>
      <c r="M20" s="3" t="s">
        <v>156</v>
      </c>
      <c r="N20" s="3" t="s">
        <v>157</v>
      </c>
      <c r="O20" s="3" t="s">
        <v>158</v>
      </c>
      <c r="P20" s="3" t="s">
        <v>159</v>
      </c>
      <c r="Q20" s="3" t="s">
        <v>160</v>
      </c>
      <c r="R20" s="3" t="s">
        <v>161</v>
      </c>
      <c r="S20" s="4">
        <v>2006</v>
      </c>
      <c r="T20" s="4">
        <v>2007</v>
      </c>
    </row>
    <row r="21" spans="1:20" ht="12.75">
      <c r="A21" t="s">
        <v>254</v>
      </c>
      <c r="C21" s="26"/>
      <c r="D21" s="27"/>
      <c r="E21" s="27"/>
      <c r="F21" s="27"/>
      <c r="G21" s="27"/>
      <c r="H21" s="27"/>
      <c r="I21" s="27"/>
      <c r="J21" s="27"/>
      <c r="K21" s="27"/>
      <c r="L21" s="27"/>
      <c r="M21" s="27"/>
      <c r="N21" s="27"/>
      <c r="O21" s="27"/>
      <c r="P21" s="27"/>
      <c r="Q21" s="27"/>
      <c r="R21" s="28"/>
      <c r="S21" s="28"/>
      <c r="T21" s="72">
        <f aca="true" t="shared" si="8" ref="T21:T26">(T3/C3)^(1/17)-1</f>
        <v>0.03090981049262309</v>
      </c>
    </row>
    <row r="22" spans="1:20" ht="12.75">
      <c r="A22" t="s">
        <v>23</v>
      </c>
      <c r="C22" s="29"/>
      <c r="D22" s="2"/>
      <c r="E22" s="2"/>
      <c r="F22" s="2"/>
      <c r="G22" s="2"/>
      <c r="H22" s="2"/>
      <c r="I22" s="2"/>
      <c r="J22" s="2"/>
      <c r="K22" s="2"/>
      <c r="L22" s="2"/>
      <c r="M22" s="2"/>
      <c r="N22" s="2"/>
      <c r="O22" s="2"/>
      <c r="P22" s="2"/>
      <c r="Q22" s="2"/>
      <c r="R22" s="30"/>
      <c r="S22" s="30"/>
      <c r="T22" s="73">
        <f t="shared" si="8"/>
        <v>0.03486270705637007</v>
      </c>
    </row>
    <row r="23" spans="1:20" ht="12.75">
      <c r="A23" t="s">
        <v>255</v>
      </c>
      <c r="C23" s="29"/>
      <c r="D23" s="2"/>
      <c r="E23" s="2"/>
      <c r="F23" s="2"/>
      <c r="G23" s="2"/>
      <c r="H23" s="2"/>
      <c r="I23" s="2"/>
      <c r="J23" s="2"/>
      <c r="K23" s="2"/>
      <c r="L23" s="2"/>
      <c r="M23" s="2"/>
      <c r="N23" s="2"/>
      <c r="O23" s="2"/>
      <c r="P23" s="2"/>
      <c r="Q23" s="2"/>
      <c r="R23" s="30"/>
      <c r="S23" s="30"/>
      <c r="T23" s="73">
        <f t="shared" si="8"/>
        <v>0.1098412502283288</v>
      </c>
    </row>
    <row r="24" spans="1:20" ht="12.75">
      <c r="A24" t="s">
        <v>256</v>
      </c>
      <c r="C24" s="29"/>
      <c r="D24" s="2"/>
      <c r="E24" s="2"/>
      <c r="F24" s="2"/>
      <c r="G24" s="2"/>
      <c r="H24" s="2"/>
      <c r="I24" s="2"/>
      <c r="J24" s="2"/>
      <c r="K24" s="2"/>
      <c r="L24" s="2"/>
      <c r="M24" s="2"/>
      <c r="N24" s="2"/>
      <c r="O24" s="2"/>
      <c r="P24" s="2"/>
      <c r="Q24" s="2"/>
      <c r="R24" s="30"/>
      <c r="S24" s="30"/>
      <c r="T24" s="73">
        <f t="shared" si="8"/>
        <v>0.003535776083803066</v>
      </c>
    </row>
    <row r="25" spans="1:20" ht="12.75">
      <c r="A25" t="s">
        <v>257</v>
      </c>
      <c r="C25" s="29"/>
      <c r="D25" s="2"/>
      <c r="E25" s="2"/>
      <c r="F25" s="2"/>
      <c r="G25" s="2"/>
      <c r="H25" s="2"/>
      <c r="I25" s="2"/>
      <c r="J25" s="2"/>
      <c r="K25" s="2"/>
      <c r="L25" s="2"/>
      <c r="M25" s="2"/>
      <c r="N25" s="2"/>
      <c r="O25" s="2"/>
      <c r="P25" s="2"/>
      <c r="Q25" s="2"/>
      <c r="R25" s="30"/>
      <c r="S25" s="30"/>
      <c r="T25" s="73">
        <f t="shared" si="8"/>
        <v>0.4762111664269417</v>
      </c>
    </row>
    <row r="26" spans="1:20" ht="13.5" thickBot="1">
      <c r="A26" t="s">
        <v>22</v>
      </c>
      <c r="C26" s="31"/>
      <c r="D26" s="32"/>
      <c r="E26" s="32"/>
      <c r="F26" s="32"/>
      <c r="G26" s="32"/>
      <c r="H26" s="32"/>
      <c r="I26" s="32"/>
      <c r="J26" s="32"/>
      <c r="K26" s="32"/>
      <c r="L26" s="32"/>
      <c r="M26" s="32"/>
      <c r="N26" s="32"/>
      <c r="O26" s="32"/>
      <c r="P26" s="32"/>
      <c r="Q26" s="32"/>
      <c r="R26" s="33"/>
      <c r="S26" s="33"/>
      <c r="T26" s="74">
        <f t="shared" si="8"/>
        <v>0.33390692420569446</v>
      </c>
    </row>
    <row r="28" s="13" customFormat="1" ht="12.75">
      <c r="A28" s="14" t="s">
        <v>260</v>
      </c>
    </row>
    <row r="29" spans="3:18" ht="12.75">
      <c r="C29" t="s">
        <v>295</v>
      </c>
      <c r="D29" s="15" t="s">
        <v>296</v>
      </c>
      <c r="E29" s="15"/>
      <c r="F29" s="15"/>
      <c r="G29" s="15"/>
      <c r="H29" s="15"/>
      <c r="I29" s="15"/>
      <c r="J29" s="15"/>
      <c r="K29" s="15"/>
      <c r="L29" s="15"/>
      <c r="M29" s="15"/>
      <c r="N29" s="15"/>
      <c r="O29" s="15"/>
      <c r="P29" s="15"/>
      <c r="Q29" s="15"/>
      <c r="R29" s="15"/>
    </row>
    <row r="30" spans="1:4" ht="12.75">
      <c r="A30" t="s">
        <v>22</v>
      </c>
      <c r="C30" s="15">
        <f>T26</f>
        <v>0.33390692420569446</v>
      </c>
      <c r="D30" s="15">
        <f>T17</f>
        <v>0.2667241756372561</v>
      </c>
    </row>
    <row r="31" spans="1:4" ht="12.75">
      <c r="A31" t="s">
        <v>257</v>
      </c>
      <c r="C31" s="15">
        <f>T25</f>
        <v>0.4762111664269417</v>
      </c>
      <c r="D31" s="15">
        <f>T16</f>
        <v>0.5137096774193548</v>
      </c>
    </row>
    <row r="32" spans="1:4" ht="12.75">
      <c r="A32" t="s">
        <v>256</v>
      </c>
      <c r="C32" s="15">
        <f>T24</f>
        <v>0.003535776083803066</v>
      </c>
      <c r="D32" s="15">
        <f>T15</f>
        <v>0.0031586169400251137</v>
      </c>
    </row>
    <row r="33" spans="1:4" ht="12.75">
      <c r="A33" t="s">
        <v>255</v>
      </c>
      <c r="C33" s="15">
        <f>T23</f>
        <v>0.1098412502283288</v>
      </c>
      <c r="D33" s="15">
        <f>T14</f>
        <v>0.1331893769061241</v>
      </c>
    </row>
    <row r="34" spans="1:4" ht="12.75">
      <c r="A34" t="s">
        <v>23</v>
      </c>
      <c r="C34" s="15">
        <f>T22</f>
        <v>0.03486270705637007</v>
      </c>
      <c r="D34" s="15">
        <f>T13</f>
        <v>0.028138913624220836</v>
      </c>
    </row>
    <row r="35" spans="1:4" ht="12.75">
      <c r="A35" t="s">
        <v>254</v>
      </c>
      <c r="C35" s="15">
        <f>T21</f>
        <v>0.03090981049262309</v>
      </c>
      <c r="D35" s="15">
        <f>T12</f>
        <v>0.07425205267773011</v>
      </c>
    </row>
  </sheetData>
  <printOptions/>
  <pageMargins left="0.75" right="0.75" top="1" bottom="1" header="0.5" footer="0.5"/>
  <pageSetup orientation="portrait" paperSize="9"/>
  <ignoredErrors>
    <ignoredError sqref="C2:R2 C11:R11 C20:R2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mab</dc:creator>
  <cp:keywords/>
  <dc:description/>
  <cp:lastModifiedBy>Mart Bles</cp:lastModifiedBy>
  <dcterms:created xsi:type="dcterms:W3CDTF">2007-12-17T10:52:10Z</dcterms:created>
  <dcterms:modified xsi:type="dcterms:W3CDTF">2009-10-28T16:59:41Z</dcterms:modified>
  <cp:category/>
  <cp:version/>
  <cp:contentType/>
  <cp:contentStatus/>
</cp:coreProperties>
</file>