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 activeTab="1"/>
  </bookViews>
  <sheets>
    <sheet name="ODYSSEE data" sheetId="1" r:id="rId1"/>
    <sheet name="Graph 4_benchmark_steel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J119" i="1" l="1"/>
  <c r="I119" i="1"/>
  <c r="E119" i="1"/>
  <c r="J118" i="1"/>
  <c r="I118" i="1"/>
  <c r="E118" i="1"/>
  <c r="J117" i="1"/>
  <c r="I117" i="1"/>
  <c r="E117" i="1"/>
  <c r="J116" i="1"/>
  <c r="I116" i="1"/>
  <c r="E116" i="1"/>
  <c r="J115" i="1"/>
  <c r="I115" i="1"/>
  <c r="E115" i="1"/>
  <c r="J114" i="1"/>
  <c r="I114" i="1"/>
  <c r="E114" i="1"/>
  <c r="J113" i="1"/>
  <c r="E113" i="1"/>
  <c r="C113" i="1"/>
  <c r="I113" i="1" s="1"/>
  <c r="J112" i="1"/>
  <c r="I112" i="1"/>
  <c r="E112" i="1"/>
  <c r="J111" i="1"/>
  <c r="I111" i="1"/>
  <c r="E111" i="1"/>
  <c r="J110" i="1"/>
  <c r="I110" i="1"/>
  <c r="E110" i="1"/>
  <c r="J109" i="1"/>
  <c r="I109" i="1"/>
  <c r="E109" i="1"/>
  <c r="J108" i="1"/>
  <c r="I108" i="1"/>
  <c r="E108" i="1"/>
  <c r="E107" i="1"/>
  <c r="J106" i="1"/>
  <c r="I106" i="1"/>
  <c r="E106" i="1"/>
  <c r="J105" i="1"/>
  <c r="I105" i="1"/>
  <c r="E105" i="1"/>
  <c r="J104" i="1"/>
  <c r="I104" i="1"/>
  <c r="E104" i="1"/>
  <c r="J103" i="1"/>
  <c r="I103" i="1"/>
  <c r="E103" i="1"/>
  <c r="J102" i="1"/>
  <c r="E102" i="1"/>
  <c r="C102" i="1"/>
  <c r="I102" i="1" s="1"/>
  <c r="J101" i="1"/>
  <c r="I101" i="1"/>
  <c r="E101" i="1"/>
  <c r="E96" i="1"/>
  <c r="J96" i="1" s="1"/>
  <c r="E95" i="1"/>
  <c r="J95" i="1" s="1"/>
  <c r="E94" i="1"/>
  <c r="J94" i="1" s="1"/>
  <c r="E93" i="1"/>
  <c r="J93" i="1" s="1"/>
  <c r="E92" i="1"/>
  <c r="J92" i="1" s="1"/>
  <c r="E91" i="1"/>
  <c r="J91" i="1" s="1"/>
  <c r="E90" i="1"/>
  <c r="J90" i="1" s="1"/>
  <c r="E89" i="1"/>
  <c r="J89" i="1" s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I73" i="1"/>
  <c r="E73" i="1"/>
  <c r="J73" i="1" s="1"/>
  <c r="I72" i="1"/>
  <c r="E72" i="1"/>
  <c r="J72" i="1" s="1"/>
  <c r="I71" i="1"/>
  <c r="E71" i="1"/>
  <c r="J71" i="1" s="1"/>
  <c r="I70" i="1"/>
  <c r="E70" i="1"/>
  <c r="J70" i="1" s="1"/>
  <c r="I69" i="1"/>
  <c r="E69" i="1"/>
  <c r="J69" i="1" s="1"/>
  <c r="I68" i="1"/>
  <c r="E68" i="1"/>
  <c r="J68" i="1" s="1"/>
  <c r="I67" i="1"/>
  <c r="E67" i="1"/>
  <c r="J67" i="1" s="1"/>
  <c r="I66" i="1"/>
  <c r="E66" i="1"/>
  <c r="J66" i="1" s="1"/>
  <c r="I65" i="1"/>
  <c r="E65" i="1"/>
  <c r="J65" i="1" s="1"/>
  <c r="I64" i="1"/>
  <c r="E64" i="1"/>
  <c r="J64" i="1" s="1"/>
  <c r="I63" i="1"/>
  <c r="E63" i="1"/>
  <c r="J63" i="1" s="1"/>
  <c r="I62" i="1"/>
  <c r="E62" i="1"/>
  <c r="J62" i="1" s="1"/>
  <c r="I61" i="1"/>
  <c r="E61" i="1"/>
  <c r="J61" i="1" s="1"/>
  <c r="I60" i="1"/>
  <c r="E60" i="1"/>
  <c r="J60" i="1" s="1"/>
  <c r="L52" i="1"/>
  <c r="K52" i="1"/>
  <c r="J52" i="1"/>
  <c r="I52" i="1"/>
  <c r="H52" i="1"/>
  <c r="G52" i="1"/>
  <c r="F52" i="1"/>
  <c r="E52" i="1"/>
  <c r="D52" i="1"/>
  <c r="C52" i="1"/>
  <c r="B52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P17" i="1"/>
  <c r="N17" i="1"/>
  <c r="Y11" i="1"/>
  <c r="X11" i="1"/>
  <c r="V11" i="1"/>
  <c r="U11" i="1"/>
  <c r="V10" i="1"/>
  <c r="U10" i="1"/>
  <c r="Y9" i="1"/>
  <c r="X9" i="1"/>
  <c r="V9" i="1"/>
  <c r="U9" i="1"/>
  <c r="Y8" i="1"/>
  <c r="X8" i="1"/>
  <c r="V8" i="1"/>
  <c r="U8" i="1"/>
  <c r="Y7" i="1"/>
  <c r="X7" i="1"/>
  <c r="V7" i="1"/>
  <c r="U7" i="1"/>
  <c r="Y6" i="1"/>
  <c r="X6" i="1"/>
  <c r="V6" i="1"/>
  <c r="U6" i="1"/>
  <c r="Y5" i="1"/>
  <c r="X5" i="1"/>
  <c r="V5" i="1"/>
  <c r="U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M52" i="1" l="1"/>
  <c r="C53" i="1" s="1"/>
  <c r="J53" i="1" l="1"/>
  <c r="F53" i="1"/>
  <c r="B53" i="1"/>
  <c r="I53" i="1"/>
  <c r="E53" i="1"/>
  <c r="L53" i="1"/>
  <c r="H53" i="1"/>
  <c r="E55" i="1" s="1"/>
  <c r="D53" i="1"/>
  <c r="K53" i="1"/>
  <c r="G53" i="1"/>
</calcChain>
</file>

<file path=xl/sharedStrings.xml><?xml version="1.0" encoding="utf-8"?>
<sst xmlns="http://schemas.openxmlformats.org/spreadsheetml/2006/main" count="340" uniqueCount="84">
  <si>
    <t>ODEX EU-27 in industry</t>
  </si>
  <si>
    <t>1990-2008</t>
  </si>
  <si>
    <t>%/year</t>
  </si>
  <si>
    <t>1990-2000</t>
  </si>
  <si>
    <t>2000-2008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</si>
  <si>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</si>
  <si>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</si>
  <si>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</si>
  <si>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</si>
  <si>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</si>
  <si>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</si>
  <si>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</si>
  <si>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</si>
  <si>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ODEX by country (1998-2008) for industry</t>
  </si>
  <si>
    <t>100=2000</t>
  </si>
  <si>
    <t>1997-2008</t>
  </si>
  <si>
    <t>EU-27</t>
  </si>
  <si>
    <t>Austria</t>
  </si>
  <si>
    <t>Belgium</t>
  </si>
  <si>
    <t>Bulgaria</t>
  </si>
  <si>
    <t>Cyprus</t>
  </si>
  <si>
    <t>n.a.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</si>
  <si>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</si>
  <si>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</si>
  <si>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</si>
  <si>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</si>
  <si>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</si>
  <si>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</si>
  <si>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</si>
  <si>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</si>
  <si>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</si>
  <si>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</si>
  <si>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</si>
  <si>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</si>
  <si>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</si>
  <si>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</si>
  <si>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</si>
  <si>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</si>
  <si>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</si>
  <si>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</si>
  <si>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</si>
  <si>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</si>
  <si>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</si>
  <si>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</si>
  <si>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</si>
  <si>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Croatia</t>
  </si>
  <si>
    <t>Norway</t>
  </si>
  <si>
    <t>EU27 energy consumption by manufacturing branch (2008)</t>
  </si>
  <si>
    <t xml:space="preserve">UE27 </t>
  </si>
  <si>
    <t>food</t>
  </si>
  <si>
    <t>other branches</t>
  </si>
  <si>
    <t>non ferrous</t>
  </si>
  <si>
    <t xml:space="preserve">non metallic </t>
  </si>
  <si>
    <t>transport vehicle</t>
  </si>
  <si>
    <t>wood</t>
  </si>
  <si>
    <t>total manifacturing</t>
  </si>
  <si>
    <t>Mtoe</t>
  </si>
  <si>
    <t>% in total</t>
  </si>
  <si>
    <t>share of steel , chemicals and paper in total manufacturing=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</si>
  <si>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</si>
  <si>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</si>
  <si>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</si>
  <si>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</si>
  <si>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</si>
  <si>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</si>
  <si>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ratio clinker / cement</t>
  </si>
  <si>
    <t>unit cons</t>
  </si>
  <si>
    <t>United Kingdom</t>
  </si>
  <si>
    <t>reference based on worldwide best practice</t>
  </si>
  <si>
    <t>Production of pulp, paper and unit consumption (2008)</t>
  </si>
  <si>
    <t>paper production</t>
  </si>
  <si>
    <t>pulp production</t>
  </si>
  <si>
    <t>ratio pulp/paper</t>
  </si>
  <si>
    <t>Slovakia</t>
  </si>
  <si>
    <t>Steel production, unit consumption</t>
  </si>
  <si>
    <t>Steel production (oxygen) kt</t>
  </si>
  <si>
    <t>Steel production (electric) kt</t>
  </si>
  <si>
    <t>Total steel production</t>
  </si>
  <si>
    <t>Share electric steel</t>
  </si>
  <si>
    <t>Unit consumption (toe/t)</t>
  </si>
  <si>
    <t>Additional data (used to calculate CO2 emissions from electricity use)</t>
  </si>
  <si>
    <t>Electricity consumption of industry (Mtoe)</t>
  </si>
  <si>
    <t>Total electricity consumption (Mtoe)</t>
  </si>
  <si>
    <t>Source ODYSSEE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</si>
</sst>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25"/>
      <name val="Calibri"/>
      <family val="2"/>
    </font>
    <font>
      <sz val="9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1" fontId="0" fillId="0" borderId="0" xfId="0" applyNumberFormat="1"/>
    <xf numFmtId="9" fontId="3" fillId="0" borderId="0" xfId="1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3" fillId="0" borderId="0" xfId="1" applyNumberFormat="1" applyFont="1" applyFill="1"/>
    <xf numFmtId="164" fontId="3" fillId="0" borderId="0" xfId="1" applyNumberFormat="1" applyFont="1" applyFill="1"/>
    <xf numFmtId="0" fontId="0" fillId="3" borderId="0" xfId="0" applyFill="1"/>
    <xf numFmtId="1" fontId="0" fillId="3" borderId="0" xfId="0" applyNumberFormat="1" applyFill="1"/>
    <xf numFmtId="164" fontId="3" fillId="3" borderId="0" xfId="1" applyNumberFormat="1" applyFont="1" applyFill="1"/>
    <xf numFmtId="0" fontId="0" fillId="4" borderId="0" xfId="0" applyFill="1"/>
    <xf numFmtId="0" fontId="6" fillId="0" borderId="0" xfId="0" applyFont="1"/>
    <xf numFmtId="164" fontId="1" fillId="0" borderId="0" xfId="0" applyNumberFormat="1" applyFont="1"/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7" fillId="0" borderId="1" xfId="0" applyNumberFormat="1" applyFont="1" applyFill="1" applyBorder="1"/>
    <xf numFmtId="2" fontId="0" fillId="0" borderId="1" xfId="0" applyNumberFormat="1" applyFill="1" applyBorder="1"/>
    <xf numFmtId="166" fontId="8" fillId="0" borderId="1" xfId="0" applyNumberFormat="1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166" fontId="0" fillId="5" borderId="1" xfId="0" applyNumberFormat="1" applyFill="1" applyBorder="1"/>
    <xf numFmtId="2" fontId="0" fillId="3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7" fillId="0" borderId="1" xfId="0" applyNumberFormat="1" applyFont="1" applyBorder="1"/>
    <xf numFmtId="0" fontId="8" fillId="0" borderId="0" xfId="0" applyFont="1"/>
    <xf numFmtId="0" fontId="6" fillId="0" borderId="0" xfId="0" applyFont="1" applyFill="1"/>
    <xf numFmtId="0" fontId="6" fillId="6" borderId="1" xfId="0" applyFont="1" applyFill="1" applyBorder="1" applyAlignment="1">
      <alignment wrapText="1"/>
    </xf>
    <xf numFmtId="0" fontId="0" fillId="7" borderId="1" xfId="0" applyFill="1" applyBorder="1"/>
    <xf numFmtId="2" fontId="0" fillId="0" borderId="1" xfId="0" applyNumberFormat="1" applyFill="1" applyBorder="1" applyAlignment="1">
      <alignment wrapText="1"/>
    </xf>
    <xf numFmtId="0" fontId="0" fillId="6" borderId="1" xfId="0" applyFill="1" applyBorder="1"/>
    <xf numFmtId="2" fontId="0" fillId="6" borderId="1" xfId="0" applyNumberFormat="1" applyFill="1" applyBorder="1"/>
    <xf numFmtId="0" fontId="0" fillId="6" borderId="1" xfId="0" applyFont="1" applyFill="1" applyBorder="1"/>
    <xf numFmtId="1" fontId="9" fillId="0" borderId="1" xfId="0" applyNumberFormat="1" applyFont="1" applyFill="1" applyBorder="1"/>
    <xf numFmtId="166" fontId="0" fillId="6" borderId="1" xfId="0" applyNumberFormat="1" applyFill="1" applyBorder="1"/>
    <xf numFmtId="0" fontId="0" fillId="0" borderId="1" xfId="0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8" borderId="1" xfId="0" applyFont="1" applyFill="1" applyBorder="1"/>
    <xf numFmtId="0" fontId="11" fillId="8" borderId="1" xfId="0" applyFont="1" applyFill="1" applyBorder="1" applyAlignment="1">
      <alignment wrapText="1"/>
    </xf>
    <xf numFmtId="0" fontId="0" fillId="3" borderId="1" xfId="0" applyFill="1" applyBorder="1"/>
    <xf numFmtId="0" fontId="12" fillId="0" borderId="0" xfId="0" applyFont="1"/>
    <xf numFmtId="1" fontId="0" fillId="0" borderId="1" xfId="0" applyNumberFormat="1" applyFill="1" applyBorder="1" applyAlignment="1">
      <alignment wrapText="1"/>
    </xf>
    <xf numFmtId="0" fontId="0" fillId="8" borderId="1" xfId="0" applyFill="1" applyBorder="1"/>
    <xf numFmtId="9" fontId="5" fillId="8" borderId="1" xfId="1" applyFont="1" applyFill="1" applyBorder="1"/>
    <xf numFmtId="166" fontId="0" fillId="8" borderId="1" xfId="0" applyNumberFormat="1" applyFill="1" applyBorder="1"/>
    <xf numFmtId="0" fontId="13" fillId="0" borderId="0" xfId="0" applyFont="1"/>
    <xf numFmtId="9" fontId="3" fillId="9" borderId="1" xfId="1" applyFont="1" applyFill="1" applyBorder="1"/>
    <xf numFmtId="0" fontId="5" fillId="0" borderId="1" xfId="0" applyFont="1" applyFill="1" applyBorder="1"/>
    <xf numFmtId="0" fontId="5" fillId="8" borderId="1" xfId="0" applyFont="1" applyFill="1" applyBorder="1"/>
    <xf numFmtId="9" fontId="0" fillId="0" borderId="0" xfId="0" applyNumberFormat="1"/>
    <xf numFmtId="0" fontId="8" fillId="0" borderId="0" xfId="0" applyFont="1" applyFill="1"/>
    <xf numFmtId="165" fontId="15" fillId="0" borderId="1" xfId="2" applyNumberFormat="1" applyFont="1" applyFill="1" applyBorder="1" applyAlignment="1">
      <alignment wrapText="1"/>
    </xf>
    <xf numFmtId="1" fontId="14" fillId="0" borderId="1" xfId="2" applyNumberFormat="1" applyFont="1" applyFill="1" applyBorder="1" applyAlignment="1">
      <alignment wrapText="1"/>
    </xf>
    <xf numFmtId="165" fontId="14" fillId="0" borderId="0" xfId="2" applyNumberFormat="1" applyFont="1" applyFill="1" applyAlignment="1">
      <alignment wrapText="1"/>
    </xf>
    <xf numFmtId="165" fontId="14" fillId="0" borderId="0" xfId="2" applyNumberFormat="1" applyFont="1" applyAlignment="1">
      <alignment wrapText="1"/>
    </xf>
    <xf numFmtId="0" fontId="14" fillId="0" borderId="0" xfId="2" applyFill="1" applyBorder="1" applyAlignment="1">
      <alignment wrapText="1"/>
    </xf>
    <xf numFmtId="0" fontId="0" fillId="0" borderId="0" xfId="0" applyAlignment="1">
      <alignment wrapText="1"/>
    </xf>
    <xf numFmtId="165" fontId="14" fillId="0" borderId="1" xfId="2" applyNumberFormat="1" applyFont="1" applyFill="1" applyBorder="1"/>
    <xf numFmtId="165" fontId="0" fillId="0" borderId="1" xfId="0" applyNumberFormat="1" applyFill="1" applyBorder="1"/>
    <xf numFmtId="0" fontId="14" fillId="0" borderId="0" xfId="2" applyFill="1" applyBorder="1"/>
    <xf numFmtId="0" fontId="0" fillId="0" borderId="2" xfId="0" applyFill="1" applyBorder="1"/>
  </cellXfs>
  <cellStyles count="3">
    <cellStyle name="Normal" xfId="0" builtinId="0"/>
    <cellStyle name="Normal_ODEX_aut-slcl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83937823834203E-2"/>
          <c:y val="2.3809523809523808E-2"/>
          <c:w val="0.88808290155440417"/>
          <c:h val="0.85374149659863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3.1365823386713301E-2"/>
                  <c:y val="-4.390179284015830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Bulgaria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34561961246674E-3"/>
                  <c:y val="-1.04432304348955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267142079865469E-2"/>
                  <c:y val="-2.71523991307285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644831115660185"/>
                  <c:y val="2.298850574712643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710343141600644E-2"/>
                  <c:y val="2.716576572129110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Greece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53653989259531E-3"/>
                  <c:y val="1.460963147631624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536531833213782E-2"/>
                  <c:y val="-1.881865080344580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Netherlands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994054472114749E-2"/>
                  <c:y val="-8.354584347916391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585651077136342E-3"/>
                  <c:y val="2.0734085355318047E-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Slovakia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715239913072844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Slovenia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0903685883740774E-3"/>
                  <c:y val="-1.04432304348955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3647219379051518E-2"/>
                  <c:y val="-2.298850574712639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EU-27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1807371767481547E-3"/>
                  <c:y val="1.253187652187466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Croatia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1400">
                        <a:latin typeface="Arial" pitchFamily="34" charset="0"/>
                        <a:cs typeface="Arial" pitchFamily="34" charset="0"/>
                      </a:defRPr>
                    </a:pPr>
                    <a:endParaRPr lang="en-US" sz="1400"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178755334119772E-2"/>
                  <c:y val="1.879781478281205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latin typeface="Arial" pitchFamily="34" charset="0"/>
                        <a:cs typeface="Arial" pitchFamily="34" charset="0"/>
                      </a:defRPr>
                    </a:pPr>
                    <a:endParaRPr lang="en-US" sz="1400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data'!$I$101:$I$121</c:f>
              <c:numCache>
                <c:formatCode>0%</c:formatCode>
                <c:ptCount val="21"/>
                <c:pt idx="0">
                  <c:v>0.30594077961019489</c:v>
                </c:pt>
                <c:pt idx="1">
                  <c:v>0.5075955997904662</c:v>
                </c:pt>
                <c:pt idx="2">
                  <c:v>9.0037458114189006E-2</c:v>
                </c:pt>
                <c:pt idx="3">
                  <c:v>0.40341163310961969</c:v>
                </c:pt>
                <c:pt idx="4">
                  <c:v>0.31940565543724908</c:v>
                </c:pt>
                <c:pt idx="5">
                  <c:v>1</c:v>
                </c:pt>
                <c:pt idx="6">
                  <c:v>0.22301059816777438</c:v>
                </c:pt>
                <c:pt idx="7">
                  <c:v>0.64331480876103297</c:v>
                </c:pt>
                <c:pt idx="8">
                  <c:v>1</c:v>
                </c:pt>
                <c:pt idx="9">
                  <c:v>2.1593230230522321E-2</c:v>
                </c:pt>
                <c:pt idx="10">
                  <c:v>0.45783361025187097</c:v>
                </c:pt>
                <c:pt idx="11">
                  <c:v>1</c:v>
                </c:pt>
                <c:pt idx="12">
                  <c:v>7.4277854195323248E-2</c:v>
                </c:pt>
                <c:pt idx="13">
                  <c:v>1</c:v>
                </c:pt>
                <c:pt idx="14">
                  <c:v>0.78</c:v>
                </c:pt>
                <c:pt idx="15">
                  <c:v>0.33897408778424115</c:v>
                </c:pt>
                <c:pt idx="16">
                  <c:v>0.22505731824569189</c:v>
                </c:pt>
                <c:pt idx="17">
                  <c:v>0.41433542593649464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xVal>
          <c:yVal>
            <c:numRef>
              <c:f>'ODYSSEE data'!$J$101:$J$121</c:f>
              <c:numCache>
                <c:formatCode>0.000</c:formatCode>
                <c:ptCount val="21"/>
                <c:pt idx="0">
                  <c:v>0.30612818590704644</c:v>
                </c:pt>
                <c:pt idx="1">
                  <c:v>0.32582503928758516</c:v>
                </c:pt>
                <c:pt idx="2">
                  <c:v>0.41364314695132487</c:v>
                </c:pt>
                <c:pt idx="3">
                  <c:v>0.32158836689038028</c:v>
                </c:pt>
                <c:pt idx="4">
                  <c:v>0.31312183627160067</c:v>
                </c:pt>
                <c:pt idx="5">
                  <c:v>9.153503442689348E-2</c:v>
                </c:pt>
                <c:pt idx="6" formatCode="0%">
                  <c:v>0.2811208909646129</c:v>
                </c:pt>
                <c:pt idx="7">
                  <c:v>0.23340961098398169</c:v>
                </c:pt>
                <c:pt idx="8">
                  <c:v>0.14310706787963612</c:v>
                </c:pt>
                <c:pt idx="9">
                  <c:v>0.33075576305806825</c:v>
                </c:pt>
                <c:pt idx="10">
                  <c:v>0.2186729354251768</c:v>
                </c:pt>
                <c:pt idx="11">
                  <c:v>0.11726285714285714</c:v>
                </c:pt>
                <c:pt idx="12">
                  <c:v>0.36596580860679895</c:v>
                </c:pt>
                <c:pt idx="13">
                  <c:v>0.2298507462686567</c:v>
                </c:pt>
                <c:pt idx="14">
                  <c:v>0.22972103004291847</c:v>
                </c:pt>
                <c:pt idx="15">
                  <c:v>0.38956460426582057</c:v>
                </c:pt>
                <c:pt idx="16">
                  <c:v>0.36432216552030178</c:v>
                </c:pt>
                <c:pt idx="17">
                  <c:v>0.30139041106268211</c:v>
                </c:pt>
                <c:pt idx="18">
                  <c:v>0.5304688018035939</c:v>
                </c:pt>
                <c:pt idx="19" formatCode="General">
                  <c:v>0.33</c:v>
                </c:pt>
                <c:pt idx="20" formatCode="General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677440"/>
        <c:axId val="261679360"/>
      </c:scatterChart>
      <c:valAx>
        <c:axId val="2616774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electric steel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79360"/>
        <c:crosses val="autoZero"/>
        <c:crossBetween val="midCat"/>
      </c:valAx>
      <c:valAx>
        <c:axId val="261679360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77440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2"/>
  <sheetViews>
    <sheetView tabSelected="1" zoomScale="8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0592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0.07591</cdr:x>
      <cdr:y>0.31494</cdr:y>
    </cdr:from>
    <cdr:to>
      <cdr:x>0.9674</cdr:x>
      <cdr:y>0.79478</cdr:y>
    </cdr:to>
    <cdr:sp macro="" textlink="">
      <cdr:nvSpPr>
        <cdr:cNvPr id="5" name="Connecteur droit 4"/>
        <cdr:cNvSpPr/>
      </cdr:nvSpPr>
      <cdr:spPr>
        <a:xfrm xmlns:a="http://schemas.openxmlformats.org/drawingml/2006/main">
          <a:off x="697762" y="1927151"/>
          <a:ext cx="8317761" cy="2957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/>
      <sheetData sheetId="2"/>
      <sheetData sheetId="3"/>
      <sheetData sheetId="4"/>
      <sheetData sheetId="5">
        <row r="96">
          <cell r="AR96">
            <v>29102</v>
          </cell>
        </row>
        <row r="111">
          <cell r="AR111">
            <v>6276</v>
          </cell>
        </row>
        <row r="126">
          <cell r="AR126">
            <v>7123.5830000000005</v>
          </cell>
        </row>
        <row r="141">
          <cell r="AR141">
            <v>36248</v>
          </cell>
        </row>
        <row r="171">
          <cell r="AR171">
            <v>54755</v>
          </cell>
        </row>
        <row r="186">
          <cell r="AR186">
            <v>42316</v>
          </cell>
        </row>
        <row r="201">
          <cell r="AR201">
            <v>59675</v>
          </cell>
        </row>
        <row r="216">
          <cell r="AR216">
            <v>11262</v>
          </cell>
        </row>
        <row r="231">
          <cell r="AR231">
            <v>20032.139050000002</v>
          </cell>
        </row>
        <row r="261">
          <cell r="AR261">
            <v>8527.2639999999992</v>
          </cell>
        </row>
        <row r="276">
          <cell r="AR276">
            <v>32508.655950000011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>
        <row r="101">
          <cell r="I101">
            <v>0.30594077961019489</v>
          </cell>
          <cell r="J101">
            <v>0.30612818590704644</v>
          </cell>
        </row>
        <row r="102">
          <cell r="I102">
            <v>0.5075955997904662</v>
          </cell>
          <cell r="J102">
            <v>0.32582503928758516</v>
          </cell>
        </row>
        <row r="103">
          <cell r="I103">
            <v>9.0037458114189006E-2</v>
          </cell>
          <cell r="J103">
            <v>0.41364314695132487</v>
          </cell>
        </row>
        <row r="104">
          <cell r="I104">
            <v>0.40341163310961969</v>
          </cell>
          <cell r="J104">
            <v>0.32158836689038028</v>
          </cell>
        </row>
        <row r="105">
          <cell r="I105">
            <v>0.31940565543724908</v>
          </cell>
          <cell r="J105">
            <v>0.31312183627160067</v>
          </cell>
        </row>
        <row r="106">
          <cell r="I106">
            <v>1</v>
          </cell>
          <cell r="J106">
            <v>9.153503442689348E-2</v>
          </cell>
        </row>
        <row r="107">
          <cell r="I107">
            <v>0.22301059816777438</v>
          </cell>
          <cell r="J107">
            <v>0.2811208909646129</v>
          </cell>
        </row>
        <row r="108">
          <cell r="I108">
            <v>0.64331480876103297</v>
          </cell>
          <cell r="J108">
            <v>0.23340961098398169</v>
          </cell>
        </row>
        <row r="109">
          <cell r="I109">
            <v>1</v>
          </cell>
          <cell r="J109">
            <v>0.14310706787963612</v>
          </cell>
        </row>
        <row r="110">
          <cell r="I110">
            <v>2.1593230230522321E-2</v>
          </cell>
          <cell r="J110">
            <v>0.33075576305806825</v>
          </cell>
        </row>
        <row r="111">
          <cell r="I111">
            <v>0.45783361025187097</v>
          </cell>
          <cell r="J111">
            <v>0.2186729354251768</v>
          </cell>
        </row>
        <row r="112">
          <cell r="I112">
            <v>1</v>
          </cell>
          <cell r="J112">
            <v>0.11726285714285714</v>
          </cell>
        </row>
        <row r="113">
          <cell r="I113">
            <v>7.4277854195323248E-2</v>
          </cell>
          <cell r="J113">
            <v>0.36596580860679895</v>
          </cell>
        </row>
        <row r="114">
          <cell r="I114">
            <v>1</v>
          </cell>
          <cell r="J114">
            <v>0.2298507462686567</v>
          </cell>
        </row>
        <row r="115">
          <cell r="I115">
            <v>0.78</v>
          </cell>
          <cell r="J115">
            <v>0.22972103004291847</v>
          </cell>
        </row>
        <row r="116">
          <cell r="I116">
            <v>0.33897408778424115</v>
          </cell>
          <cell r="J116">
            <v>0.38956460426582057</v>
          </cell>
        </row>
        <row r="117">
          <cell r="I117">
            <v>0.22505731824569189</v>
          </cell>
          <cell r="J117">
            <v>0.36432216552030178</v>
          </cell>
        </row>
        <row r="118">
          <cell r="I118">
            <v>0.41433542593649464</v>
          </cell>
          <cell r="J118">
            <v>0.30139041106268211</v>
          </cell>
        </row>
        <row r="119">
          <cell r="I119">
            <v>1</v>
          </cell>
          <cell r="J119">
            <v>0.5304688018035939</v>
          </cell>
        </row>
        <row r="120">
          <cell r="I120">
            <v>0</v>
          </cell>
          <cell r="J120">
            <v>0.33</v>
          </cell>
        </row>
        <row r="121">
          <cell r="I121">
            <v>1</v>
          </cell>
          <cell r="J121">
            <v>0.05</v>
          </cell>
        </row>
      </sheetData>
      <sheetData sheetId="3"/>
      <sheetData sheetId="4"/>
      <sheetData sheetId="5"/>
      <sheetData sheetId="6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IQ155"/>
  <sheetViews>
    <sheetView topLeftCell="A86" workbookViewId="0">
      <pane xSplit="15150" topLeftCell="S1" activePane="topRight"/>
      <selection activeCell="D1" sqref="D1"/>
      <selection pane="topRight" activeCell="S100" sqref="S100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0" width="11.42578125" customWidth="1"/>
    <col min="21" max="29" width="9.5703125" customWidth="1"/>
  </cols>
  <sheetData>
    <row r="2" spans="1:25" x14ac:dyDescent="0.25">
      <c r="A2" s="1" t="s">
        <v>0</v>
      </c>
      <c r="B2" s="2"/>
      <c r="C2" s="3"/>
      <c r="D2" s="3"/>
      <c r="E2" s="3"/>
      <c r="F2" s="4"/>
    </row>
    <row r="4" spans="1:25" s="5" customFormat="1" x14ac:dyDescent="0.25">
      <c r="B4" s="5">
        <v>1990</v>
      </c>
      <c r="C4" s="5">
        <f t="shared" ref="C4:T4" si="0">B4+1</f>
        <v>1991</v>
      </c>
      <c r="D4" s="5">
        <f t="shared" si="0"/>
        <v>1992</v>
      </c>
      <c r="E4" s="5">
        <f t="shared" si="0"/>
        <v>1993</v>
      </c>
      <c r="F4" s="5">
        <f t="shared" si="0"/>
        <v>1994</v>
      </c>
      <c r="G4" s="5">
        <f t="shared" si="0"/>
        <v>1995</v>
      </c>
      <c r="H4" s="5">
        <f t="shared" si="0"/>
        <v>1996</v>
      </c>
      <c r="I4" s="5">
        <f t="shared" si="0"/>
        <v>1997</v>
      </c>
      <c r="J4" s="5">
        <f t="shared" si="0"/>
        <v>1998</v>
      </c>
      <c r="K4" s="5">
        <f t="shared" si="0"/>
        <v>1999</v>
      </c>
      <c r="L4" s="5">
        <f t="shared" si="0"/>
        <v>2000</v>
      </c>
      <c r="M4" s="5">
        <f t="shared" si="0"/>
        <v>2001</v>
      </c>
      <c r="N4" s="5">
        <f t="shared" si="0"/>
        <v>2002</v>
      </c>
      <c r="O4" s="5">
        <f t="shared" si="0"/>
        <v>2003</v>
      </c>
      <c r="P4" s="5">
        <f t="shared" si="0"/>
        <v>2004</v>
      </c>
      <c r="Q4" s="5">
        <f t="shared" si="0"/>
        <v>2005</v>
      </c>
      <c r="R4" s="5">
        <f t="shared" si="0"/>
        <v>2006</v>
      </c>
      <c r="S4" s="5">
        <f t="shared" si="0"/>
        <v>2007</v>
      </c>
      <c r="T4" s="5">
        <f t="shared" si="0"/>
        <v>2008</v>
      </c>
      <c r="U4" s="5" t="s">
        <v>1</v>
      </c>
      <c r="V4" s="5" t="s">
        <v>2</v>
      </c>
      <c r="X4" s="5" t="s">
        <v>3</v>
      </c>
      <c r="Y4" s="5" t="s">
        <v>4</v>
      </c>
    </row>
    <row r="5" spans="1:25" x14ac:dyDescent="0.25">
      <c r="A5" t="s">
        <v>5</v>
      </c>
      <c r="B5">
        <v>100</v>
      </c>
      <c r="C5" s="6">
        <v>94.040034717955791</v>
      </c>
      <c r="D5" s="6">
        <v>81.607230945566627</v>
      </c>
      <c r="E5" s="6">
        <v>77.124409204865273</v>
      </c>
      <c r="F5" s="6">
        <v>76.324304900064405</v>
      </c>
      <c r="G5" s="6">
        <v>74.018272883935197</v>
      </c>
      <c r="H5" s="6">
        <v>71.119357416233186</v>
      </c>
      <c r="I5" s="6">
        <v>66.41456064122157</v>
      </c>
      <c r="J5" s="6">
        <v>62.385861305582615</v>
      </c>
      <c r="K5" s="6">
        <v>59.45432109637165</v>
      </c>
      <c r="L5" s="6">
        <v>57.722705268753749</v>
      </c>
      <c r="M5" s="6">
        <v>55.959041746560786</v>
      </c>
      <c r="N5" s="6">
        <v>55.197820318077042</v>
      </c>
      <c r="O5" s="6">
        <v>53.792442847022336</v>
      </c>
      <c r="P5" s="6">
        <v>53.340695736503626</v>
      </c>
      <c r="Q5" s="6">
        <v>51.034287582306206</v>
      </c>
      <c r="R5" s="6">
        <v>49.212574621375119</v>
      </c>
      <c r="S5" s="6">
        <v>47.001775990817833</v>
      </c>
      <c r="T5" s="6">
        <v>46.53398976871415</v>
      </c>
      <c r="U5" s="7">
        <f t="shared" ref="U5:U11" si="1">T5/B5-1</f>
        <v>-0.53466010231285854</v>
      </c>
      <c r="V5" s="8">
        <f t="shared" ref="V5:V11" si="2">((T5/B5)^(1/18))-1</f>
        <v>-4.1608851766694488E-2</v>
      </c>
      <c r="X5" s="8">
        <f t="shared" ref="X5:X11" si="3">((L5/B5)^(1/10))-1</f>
        <v>-5.3469380326757521E-2</v>
      </c>
      <c r="Y5" s="8">
        <f t="shared" ref="Y5:Y11" si="4">((T5/L5)^(1/8))-1</f>
        <v>-2.6573978313946034E-2</v>
      </c>
    </row>
    <row r="6" spans="1:25" x14ac:dyDescent="0.25">
      <c r="A6" t="s">
        <v>6</v>
      </c>
      <c r="B6">
        <v>100</v>
      </c>
      <c r="C6" s="6">
        <v>98.961365146598354</v>
      </c>
      <c r="D6" s="6">
        <v>94.749516142140052</v>
      </c>
      <c r="E6" s="6">
        <v>92.868839408018346</v>
      </c>
      <c r="F6" s="6">
        <v>92.044934515113937</v>
      </c>
      <c r="G6" s="6">
        <v>93.370345557491987</v>
      </c>
      <c r="H6" s="6">
        <v>92.929830636714158</v>
      </c>
      <c r="I6" s="6">
        <v>91.090461233658516</v>
      </c>
      <c r="J6" s="6">
        <v>87.540084761570768</v>
      </c>
      <c r="K6" s="6">
        <v>85.02108720063255</v>
      </c>
      <c r="L6" s="6">
        <v>83.792782048712638</v>
      </c>
      <c r="M6" s="6">
        <v>82.352511662419673</v>
      </c>
      <c r="N6" s="6">
        <v>81.38693064502587</v>
      </c>
      <c r="O6" s="6">
        <v>79.850256660926121</v>
      </c>
      <c r="P6" s="6">
        <v>79.245349172849785</v>
      </c>
      <c r="Q6" s="6">
        <v>77.395545028888932</v>
      </c>
      <c r="R6" s="6">
        <v>75.601997210675577</v>
      </c>
      <c r="S6" s="6">
        <v>73.76480415045495</v>
      </c>
      <c r="T6" s="6">
        <v>73.169202644872655</v>
      </c>
      <c r="U6" s="7">
        <f t="shared" si="1"/>
        <v>-0.26830797355127345</v>
      </c>
      <c r="V6" s="8">
        <f t="shared" si="2"/>
        <v>-1.7205574230062415E-2</v>
      </c>
      <c r="X6" s="8">
        <f t="shared" si="3"/>
        <v>-1.7526916485506749E-2</v>
      </c>
      <c r="Y6" s="8">
        <f t="shared" si="4"/>
        <v>-1.6803748605668245E-2</v>
      </c>
    </row>
    <row r="7" spans="1:25" x14ac:dyDescent="0.25">
      <c r="A7" t="s">
        <v>7</v>
      </c>
      <c r="B7">
        <v>100</v>
      </c>
      <c r="C7" s="6">
        <v>99.661726164802104</v>
      </c>
      <c r="D7" s="6">
        <v>99.199939743125356</v>
      </c>
      <c r="E7" s="6">
        <v>98.588025798950909</v>
      </c>
      <c r="F7" s="6">
        <v>97.324801584511434</v>
      </c>
      <c r="G7" s="6">
        <v>95.945157000412948</v>
      </c>
      <c r="H7" s="6">
        <v>95.546773990069298</v>
      </c>
      <c r="I7" s="6">
        <v>95.039272779396128</v>
      </c>
      <c r="J7" s="6">
        <v>92.616652514384995</v>
      </c>
      <c r="K7" s="6">
        <v>89.049755870637497</v>
      </c>
      <c r="L7" s="6">
        <v>86.397133259835115</v>
      </c>
      <c r="M7" s="6">
        <v>84.958794344582827</v>
      </c>
      <c r="N7" s="6">
        <v>83.109063510868125</v>
      </c>
      <c r="O7" s="6">
        <v>82.019437109531452</v>
      </c>
      <c r="P7" s="6">
        <v>79.878934705327694</v>
      </c>
      <c r="Q7" s="6">
        <v>78.289316084653834</v>
      </c>
      <c r="R7" s="6">
        <v>76.125859609932476</v>
      </c>
      <c r="S7" s="6">
        <v>75.677941017790388</v>
      </c>
      <c r="T7" s="6">
        <v>75.879999940864707</v>
      </c>
      <c r="U7" s="7">
        <f t="shared" si="1"/>
        <v>-0.24120000059135294</v>
      </c>
      <c r="V7" s="8">
        <f t="shared" si="2"/>
        <v>-1.5217308675540497E-2</v>
      </c>
      <c r="X7" s="8">
        <f t="shared" si="3"/>
        <v>-1.4515193010969152E-2</v>
      </c>
      <c r="Y7" s="8">
        <f t="shared" si="4"/>
        <v>-1.6094249853380926E-2</v>
      </c>
    </row>
    <row r="8" spans="1:25" x14ac:dyDescent="0.25">
      <c r="A8" t="s">
        <v>8</v>
      </c>
      <c r="B8">
        <v>100</v>
      </c>
      <c r="C8" s="6">
        <v>98.993946628134381</v>
      </c>
      <c r="D8" s="6">
        <v>96.644054485883998</v>
      </c>
      <c r="E8" s="6">
        <v>94.383094711241043</v>
      </c>
      <c r="F8" s="6">
        <v>94.501558353254993</v>
      </c>
      <c r="G8" s="6">
        <v>95.040565002707311</v>
      </c>
      <c r="H8" s="6">
        <v>96.023440347870363</v>
      </c>
      <c r="I8" s="6">
        <v>94.6176421927495</v>
      </c>
      <c r="J8" s="6">
        <v>92.193463745054714</v>
      </c>
      <c r="K8" s="6">
        <v>91.643390501706804</v>
      </c>
      <c r="L8" s="6">
        <v>91.627244199391384</v>
      </c>
      <c r="M8" s="6">
        <v>92.383097708592345</v>
      </c>
      <c r="N8" s="6">
        <v>91.998260565484557</v>
      </c>
      <c r="O8" s="6">
        <v>89.855286112739989</v>
      </c>
      <c r="P8" s="6">
        <v>88.078410248850062</v>
      </c>
      <c r="Q8" s="6">
        <v>85.976699746065933</v>
      </c>
      <c r="R8" s="6">
        <v>87.1598993187189</v>
      </c>
      <c r="S8" s="6">
        <v>87.487333195403494</v>
      </c>
      <c r="T8" s="6">
        <v>88.709111143050478</v>
      </c>
      <c r="U8" s="7">
        <f t="shared" si="1"/>
        <v>-0.11290888856949521</v>
      </c>
      <c r="V8" s="8">
        <f t="shared" si="2"/>
        <v>-6.6338749005877551E-3</v>
      </c>
      <c r="X8" s="8">
        <f t="shared" si="3"/>
        <v>-8.7060343558156283E-3</v>
      </c>
      <c r="Y8" s="8">
        <f t="shared" si="4"/>
        <v>-4.0375832710022319E-3</v>
      </c>
    </row>
    <row r="9" spans="1:25" x14ac:dyDescent="0.25">
      <c r="A9" t="s">
        <v>9</v>
      </c>
      <c r="B9">
        <v>100</v>
      </c>
      <c r="C9" s="6">
        <v>100.42808568657571</v>
      </c>
      <c r="D9" s="6">
        <v>102.4034922478955</v>
      </c>
      <c r="E9" s="6">
        <v>99.802767590445413</v>
      </c>
      <c r="F9" s="6">
        <v>94.856564556963107</v>
      </c>
      <c r="G9" s="6">
        <v>91.934862616163059</v>
      </c>
      <c r="H9" s="6">
        <v>90.181587369535009</v>
      </c>
      <c r="I9" s="6">
        <v>88.44837090623831</v>
      </c>
      <c r="J9" s="6">
        <v>84.024951647741247</v>
      </c>
      <c r="K9" s="6">
        <v>78.561315104108289</v>
      </c>
      <c r="L9" s="6">
        <v>75.265740934725912</v>
      </c>
      <c r="M9" s="6">
        <v>73.311549403874594</v>
      </c>
      <c r="N9" s="6">
        <v>74.870901715478851</v>
      </c>
      <c r="O9" s="6">
        <v>74.421760468886148</v>
      </c>
      <c r="P9" s="6">
        <v>73.32380123217753</v>
      </c>
      <c r="Q9" s="6">
        <v>69.733247528538399</v>
      </c>
      <c r="R9" s="6">
        <v>66.19592593738092</v>
      </c>
      <c r="S9" s="6">
        <v>62.39092128963248</v>
      </c>
      <c r="T9" s="6">
        <v>60.931553007491928</v>
      </c>
      <c r="U9" s="7">
        <f t="shared" si="1"/>
        <v>-0.39068446992508077</v>
      </c>
      <c r="V9" s="8">
        <f t="shared" si="2"/>
        <v>-2.7147965363103044E-2</v>
      </c>
      <c r="X9" s="8">
        <f t="shared" si="3"/>
        <v>-2.8014616550127602E-2</v>
      </c>
      <c r="Y9" s="8">
        <f t="shared" si="4"/>
        <v>-2.6063564644117521E-2</v>
      </c>
    </row>
    <row r="10" spans="1:25" x14ac:dyDescent="0.25">
      <c r="A10" t="s">
        <v>10</v>
      </c>
      <c r="B10">
        <v>100</v>
      </c>
      <c r="C10" s="6">
        <v>100.09635882437328</v>
      </c>
      <c r="D10" s="6">
        <v>102.65083039054637</v>
      </c>
      <c r="E10" s="6">
        <v>103.27940277971872</v>
      </c>
      <c r="F10" s="6">
        <v>104.1508863454243</v>
      </c>
      <c r="G10" s="6">
        <v>105.34176231179919</v>
      </c>
      <c r="H10" s="6">
        <v>106.6015368201883</v>
      </c>
      <c r="I10" s="6">
        <v>107.80645457855462</v>
      </c>
      <c r="J10" s="6">
        <v>108.14119834231298</v>
      </c>
      <c r="K10" s="6">
        <v>114.30595791097353</v>
      </c>
      <c r="L10" s="6">
        <v>120.86910928852359</v>
      </c>
      <c r="M10" s="6">
        <v>129.82870246773385</v>
      </c>
      <c r="N10" s="6">
        <v>136.31708934399205</v>
      </c>
      <c r="O10" s="6">
        <v>140.98375995757212</v>
      </c>
      <c r="P10" s="6">
        <v>136.89385319047037</v>
      </c>
      <c r="Q10" s="6">
        <v>128.32631503193258</v>
      </c>
      <c r="R10" s="6">
        <v>117.65627589725499</v>
      </c>
      <c r="S10" s="6">
        <v>111.07340732971831</v>
      </c>
      <c r="T10" s="6">
        <v>107.55281939429057</v>
      </c>
      <c r="U10" s="7">
        <f>T10/B10-1</f>
        <v>7.5528193942905553E-2</v>
      </c>
      <c r="V10" s="8">
        <f>((T10/B10)^(1/18))-1</f>
        <v>4.0532971515929717E-3</v>
      </c>
      <c r="X10" s="8"/>
      <c r="Y10" s="8"/>
    </row>
    <row r="11" spans="1:25" x14ac:dyDescent="0.25">
      <c r="A11" t="s">
        <v>11</v>
      </c>
      <c r="B11">
        <v>100</v>
      </c>
      <c r="C11" s="6">
        <v>97.747722660677113</v>
      </c>
      <c r="D11" s="6">
        <v>92.154665101283044</v>
      </c>
      <c r="E11" s="6">
        <v>89.275741125553168</v>
      </c>
      <c r="F11" s="6">
        <v>88.239223788047283</v>
      </c>
      <c r="G11" s="6">
        <v>87.975785454380755</v>
      </c>
      <c r="H11" s="6">
        <v>87.246841846736004</v>
      </c>
      <c r="I11" s="6">
        <v>85.43719648222627</v>
      </c>
      <c r="J11" s="6">
        <v>82.343038429601279</v>
      </c>
      <c r="K11" s="6">
        <v>80.256109462257243</v>
      </c>
      <c r="L11" s="6">
        <v>79.204993036845465</v>
      </c>
      <c r="M11" s="6">
        <v>78.390638942542665</v>
      </c>
      <c r="N11" s="6">
        <v>78.568864400244834</v>
      </c>
      <c r="O11" s="6">
        <v>77.737137757872731</v>
      </c>
      <c r="P11" s="6">
        <v>77.060560524240643</v>
      </c>
      <c r="Q11" s="6">
        <v>74.488797633299626</v>
      </c>
      <c r="R11" s="6">
        <v>72.428235167615767</v>
      </c>
      <c r="S11" s="6">
        <v>70.699193478350196</v>
      </c>
      <c r="T11" s="6">
        <v>70.43356853278442</v>
      </c>
      <c r="U11" s="7">
        <f t="shared" si="1"/>
        <v>-0.29566431467215581</v>
      </c>
      <c r="V11" s="8">
        <f t="shared" si="2"/>
        <v>-1.9283874555672931E-2</v>
      </c>
      <c r="X11" s="8">
        <f t="shared" si="3"/>
        <v>-2.3043434145540109E-2</v>
      </c>
      <c r="Y11" s="8">
        <f t="shared" si="4"/>
        <v>-1.456407338320842E-2</v>
      </c>
    </row>
    <row r="12" spans="1:25" x14ac:dyDescent="0.25">
      <c r="A12" s="9" t="s">
        <v>12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8"/>
    </row>
    <row r="14" spans="1:25" x14ac:dyDescent="0.25">
      <c r="A14" s="1" t="s">
        <v>13</v>
      </c>
      <c r="B14" s="2"/>
      <c r="C14" s="3"/>
      <c r="D14" s="3"/>
      <c r="E14" s="3"/>
      <c r="F14" s="4"/>
    </row>
    <row r="15" spans="1:25" s="11" customFormat="1" x14ac:dyDescent="0.25">
      <c r="A15" s="10" t="s">
        <v>14</v>
      </c>
    </row>
    <row r="16" spans="1:25" s="12" customFormat="1" x14ac:dyDescent="0.25">
      <c r="B16" s="12">
        <v>1997</v>
      </c>
      <c r="C16" s="12">
        <v>1998</v>
      </c>
      <c r="D16" s="12">
        <v>1999</v>
      </c>
      <c r="E16" s="12">
        <v>2000</v>
      </c>
      <c r="F16" s="12">
        <v>2001</v>
      </c>
      <c r="G16" s="12">
        <v>2002</v>
      </c>
      <c r="H16" s="12">
        <v>2003</v>
      </c>
      <c r="I16" s="12">
        <v>2004</v>
      </c>
      <c r="J16" s="12">
        <v>2005</v>
      </c>
      <c r="K16" s="12">
        <v>2006</v>
      </c>
      <c r="L16" s="12">
        <v>2007</v>
      </c>
      <c r="M16" s="12">
        <v>2008</v>
      </c>
      <c r="N16" s="12" t="s">
        <v>15</v>
      </c>
    </row>
    <row r="17" spans="1:16" s="11" customFormat="1" x14ac:dyDescent="0.25">
      <c r="A17" s="11" t="s">
        <v>16</v>
      </c>
      <c r="B17" s="13">
        <v>107.86844769051571</v>
      </c>
      <c r="C17" s="13">
        <v>103.96192875276944</v>
      </c>
      <c r="D17" s="13">
        <v>101.32708353995159</v>
      </c>
      <c r="E17" s="13">
        <v>100</v>
      </c>
      <c r="F17" s="13">
        <v>98.971839952155577</v>
      </c>
      <c r="G17" s="13">
        <v>99.196857909823038</v>
      </c>
      <c r="H17" s="13">
        <v>98.146764209309495</v>
      </c>
      <c r="I17" s="13">
        <v>97.292553877749526</v>
      </c>
      <c r="J17" s="13">
        <v>94.04558321045252</v>
      </c>
      <c r="K17" s="13">
        <v>91.444026936436686</v>
      </c>
      <c r="L17" s="13">
        <v>89.261031113861151</v>
      </c>
      <c r="M17" s="14">
        <v>88.92566722405914</v>
      </c>
      <c r="N17" s="15">
        <f>((M17/B17)^(1/11))-1</f>
        <v>-1.7402397092074917E-2</v>
      </c>
      <c r="P17" s="13">
        <f>100-M17</f>
        <v>11.07433277594086</v>
      </c>
    </row>
    <row r="18" spans="1:16" s="16" customFormat="1" x14ac:dyDescent="0.25">
      <c r="A18" s="16" t="s">
        <v>17</v>
      </c>
      <c r="B18" s="17">
        <v>112.273</v>
      </c>
      <c r="C18" s="17">
        <v>105.624</v>
      </c>
      <c r="D18" s="17">
        <v>101.626</v>
      </c>
      <c r="E18" s="17">
        <v>100</v>
      </c>
      <c r="F18" s="17">
        <v>98.965000000000003</v>
      </c>
      <c r="G18" s="17">
        <v>97.34</v>
      </c>
      <c r="H18" s="17">
        <v>94.938999999999993</v>
      </c>
      <c r="I18" s="17">
        <v>95.254000000000005</v>
      </c>
      <c r="J18" s="17">
        <v>94.858000000000004</v>
      </c>
      <c r="K18" s="17">
        <v>95.022000000000006</v>
      </c>
      <c r="L18" s="17">
        <v>93.713999999999999</v>
      </c>
      <c r="M18" s="17">
        <v>93.156000000000006</v>
      </c>
      <c r="N18" s="18">
        <f>((M18/B18)^(1/11))-1</f>
        <v>-1.6825738960068559E-2</v>
      </c>
    </row>
    <row r="19" spans="1:16" s="16" customFormat="1" x14ac:dyDescent="0.25">
      <c r="A19" s="16" t="s">
        <v>18</v>
      </c>
      <c r="B19" s="17">
        <v>98.024000000000001</v>
      </c>
      <c r="C19" s="17">
        <v>98.135999999999996</v>
      </c>
      <c r="D19" s="17">
        <v>98.625</v>
      </c>
      <c r="E19" s="17">
        <v>100</v>
      </c>
      <c r="F19" s="17">
        <v>96.308999999999997</v>
      </c>
      <c r="G19" s="17">
        <v>94.992000000000004</v>
      </c>
      <c r="H19" s="17">
        <v>91.494</v>
      </c>
      <c r="I19" s="17">
        <v>92.204999999999998</v>
      </c>
      <c r="J19" s="17">
        <v>90.698999999999998</v>
      </c>
      <c r="K19" s="17">
        <v>91.742000000000004</v>
      </c>
      <c r="L19" s="17">
        <v>92.096000000000004</v>
      </c>
      <c r="M19" s="17">
        <v>92.319000000000003</v>
      </c>
      <c r="N19" s="18">
        <f>((M19/B19)^(1/11))-1</f>
        <v>-5.4362946533546008E-3</v>
      </c>
    </row>
    <row r="20" spans="1:16" s="16" customFormat="1" x14ac:dyDescent="0.25">
      <c r="A20" s="16" t="s">
        <v>19</v>
      </c>
      <c r="B20" s="17">
        <v>106.26900000000001</v>
      </c>
      <c r="C20" s="17">
        <v>102.667</v>
      </c>
      <c r="D20" s="17">
        <v>104.462</v>
      </c>
      <c r="E20" s="17">
        <v>100</v>
      </c>
      <c r="F20" s="17">
        <v>96.468000000000004</v>
      </c>
      <c r="G20" s="17">
        <v>92.03</v>
      </c>
      <c r="H20" s="17">
        <v>83.022999999999996</v>
      </c>
      <c r="I20" s="17">
        <v>72.679000000000002</v>
      </c>
      <c r="J20" s="17">
        <v>62.566000000000003</v>
      </c>
      <c r="K20" s="17">
        <v>56.277000000000001</v>
      </c>
      <c r="L20" s="17">
        <v>52.7</v>
      </c>
      <c r="M20" s="17">
        <v>51.088000000000001</v>
      </c>
      <c r="N20" s="18">
        <f>((M20/B20)^(1/11))-1</f>
        <v>-6.4415674773410814E-2</v>
      </c>
    </row>
    <row r="21" spans="1:16" s="16" customFormat="1" x14ac:dyDescent="0.25">
      <c r="A21" s="16" t="s">
        <v>20</v>
      </c>
      <c r="B21" s="17" t="s">
        <v>21</v>
      </c>
      <c r="C21" s="17" t="s">
        <v>21</v>
      </c>
      <c r="D21" s="17" t="s">
        <v>21</v>
      </c>
      <c r="E21" s="17">
        <v>100</v>
      </c>
      <c r="F21" s="17">
        <v>97.415000000000006</v>
      </c>
      <c r="G21" s="17">
        <v>92.820999999999998</v>
      </c>
      <c r="H21" s="17">
        <v>90.923000000000002</v>
      </c>
      <c r="I21" s="17">
        <v>89.254999999999995</v>
      </c>
      <c r="J21" s="17">
        <v>86.85</v>
      </c>
      <c r="K21" s="17">
        <v>81.394000000000005</v>
      </c>
      <c r="L21" s="17">
        <v>78.518000000000001</v>
      </c>
      <c r="M21" s="17">
        <v>75.343000000000004</v>
      </c>
      <c r="N21" s="18">
        <f>((M21/E21)^(1/8))-1</f>
        <v>-3.4770995688112816E-2</v>
      </c>
    </row>
    <row r="22" spans="1:16" s="16" customFormat="1" x14ac:dyDescent="0.25">
      <c r="A22" s="16" t="s">
        <v>22</v>
      </c>
      <c r="B22" s="17" t="s">
        <v>21</v>
      </c>
      <c r="C22" s="17">
        <v>90.012</v>
      </c>
      <c r="D22" s="17">
        <v>94.977999999999994</v>
      </c>
      <c r="E22" s="17">
        <v>100</v>
      </c>
      <c r="F22" s="17">
        <v>98.466999999999999</v>
      </c>
      <c r="G22" s="17">
        <v>95.78</v>
      </c>
      <c r="H22" s="17">
        <v>93.36</v>
      </c>
      <c r="I22" s="17">
        <v>92.861999999999995</v>
      </c>
      <c r="J22" s="17">
        <v>89.823999999999998</v>
      </c>
      <c r="K22" s="17">
        <v>87.488</v>
      </c>
      <c r="L22" s="17">
        <v>81.878</v>
      </c>
      <c r="M22" s="17">
        <v>80.284999999999997</v>
      </c>
      <c r="N22" s="18">
        <f>((M22/C22)^(1/10))-1</f>
        <v>-1.1370876372095773E-2</v>
      </c>
    </row>
    <row r="23" spans="1:16" s="16" customFormat="1" x14ac:dyDescent="0.25">
      <c r="A23" s="16" t="s">
        <v>23</v>
      </c>
      <c r="B23" s="17">
        <v>109.252</v>
      </c>
      <c r="C23" s="17">
        <v>105.637</v>
      </c>
      <c r="D23" s="17">
        <v>101.678</v>
      </c>
      <c r="E23" s="17">
        <v>100</v>
      </c>
      <c r="F23" s="17">
        <v>98.453999999999994</v>
      </c>
      <c r="G23" s="17">
        <v>98.119</v>
      </c>
      <c r="H23" s="17">
        <v>98.572999999999993</v>
      </c>
      <c r="I23" s="17">
        <v>98.463999999999999</v>
      </c>
      <c r="J23" s="17">
        <v>96.397000000000006</v>
      </c>
      <c r="K23" s="17">
        <v>91.873000000000005</v>
      </c>
      <c r="L23" s="17">
        <v>88.367999999999995</v>
      </c>
      <c r="M23" s="17">
        <v>86.792000000000002</v>
      </c>
      <c r="N23" s="18">
        <f t="shared" ref="N23:N46" si="5">((M23/B23)^(1/11))-1</f>
        <v>-2.0704714705186533E-2</v>
      </c>
    </row>
    <row r="24" spans="1:16" s="16" customFormat="1" x14ac:dyDescent="0.25">
      <c r="A24" s="16" t="s">
        <v>24</v>
      </c>
      <c r="B24" s="17">
        <v>132.93872200000001</v>
      </c>
      <c r="C24" s="17">
        <v>108.02825900000001</v>
      </c>
      <c r="D24" s="17">
        <v>99.744020000000006</v>
      </c>
      <c r="E24" s="17">
        <v>100</v>
      </c>
      <c r="F24" s="17">
        <v>99.919614999999993</v>
      </c>
      <c r="G24" s="17">
        <v>100.783197</v>
      </c>
      <c r="H24" s="17">
        <v>95.260756999999998</v>
      </c>
      <c r="I24" s="17">
        <v>99.785934999999995</v>
      </c>
      <c r="J24" s="17">
        <v>106.108914</v>
      </c>
      <c r="K24" s="17">
        <v>128.21374499999999</v>
      </c>
      <c r="L24" s="17">
        <v>140.314494</v>
      </c>
      <c r="M24" s="17" t="s">
        <v>21</v>
      </c>
      <c r="N24" s="18">
        <f>((L24/B24)^(1/10))-1</f>
        <v>5.4144055749680842E-3</v>
      </c>
    </row>
    <row r="25" spans="1:16" s="16" customFormat="1" x14ac:dyDescent="0.25">
      <c r="A25" s="16" t="s">
        <v>25</v>
      </c>
      <c r="B25" s="17" t="s">
        <v>21</v>
      </c>
      <c r="C25" s="17" t="s">
        <v>21</v>
      </c>
      <c r="D25" s="17" t="s">
        <v>21</v>
      </c>
      <c r="E25" s="17">
        <v>100</v>
      </c>
      <c r="F25" s="17">
        <v>100.848</v>
      </c>
      <c r="G25" s="17">
        <v>99.540999999999997</v>
      </c>
      <c r="H25" s="17">
        <v>95.778999999999996</v>
      </c>
      <c r="I25" s="17">
        <v>92.584000000000003</v>
      </c>
      <c r="J25" s="17">
        <v>90.06</v>
      </c>
      <c r="K25" s="17">
        <v>89.552000000000007</v>
      </c>
      <c r="L25" s="17">
        <v>88.331000000000003</v>
      </c>
      <c r="M25" s="17" t="s">
        <v>21</v>
      </c>
      <c r="N25" s="18">
        <f>((L25/E25)^(1/7))-1</f>
        <v>-1.7569406603618609E-2</v>
      </c>
    </row>
    <row r="26" spans="1:16" s="16" customFormat="1" x14ac:dyDescent="0.25">
      <c r="A26" s="16" t="s">
        <v>26</v>
      </c>
      <c r="B26" s="17">
        <v>107.902</v>
      </c>
      <c r="C26" s="17">
        <v>104.98099999999999</v>
      </c>
      <c r="D26" s="17">
        <v>102.592</v>
      </c>
      <c r="E26" s="17">
        <v>100</v>
      </c>
      <c r="F26" s="17">
        <v>98.453999999999994</v>
      </c>
      <c r="G26" s="17">
        <v>98.040999999999997</v>
      </c>
      <c r="H26" s="17">
        <v>97.983000000000004</v>
      </c>
      <c r="I26" s="17">
        <v>97.471000000000004</v>
      </c>
      <c r="J26" s="17">
        <v>96.674000000000007</v>
      </c>
      <c r="K26" s="17">
        <v>95.131</v>
      </c>
      <c r="L26" s="17">
        <v>92.159000000000006</v>
      </c>
      <c r="M26" s="17">
        <v>90.27</v>
      </c>
      <c r="N26" s="18">
        <f t="shared" si="5"/>
        <v>-1.6089005683340485E-2</v>
      </c>
    </row>
    <row r="27" spans="1:16" s="16" customFormat="1" x14ac:dyDescent="0.25">
      <c r="A27" s="16" t="s">
        <v>27</v>
      </c>
      <c r="B27" s="17">
        <v>107.908</v>
      </c>
      <c r="C27" s="17">
        <v>104.581</v>
      </c>
      <c r="D27" s="17">
        <v>101.69</v>
      </c>
      <c r="E27" s="17">
        <v>100</v>
      </c>
      <c r="F27" s="17">
        <v>98.004999999999995</v>
      </c>
      <c r="G27" s="17">
        <v>100.32299999999999</v>
      </c>
      <c r="H27" s="17">
        <v>101.839</v>
      </c>
      <c r="I27" s="17">
        <v>104.111</v>
      </c>
      <c r="J27" s="17">
        <v>101.76900000000001</v>
      </c>
      <c r="K27" s="17">
        <v>99.341999999999999</v>
      </c>
      <c r="L27" s="17">
        <v>95.84</v>
      </c>
      <c r="M27" s="17">
        <v>94.466999999999999</v>
      </c>
      <c r="N27" s="18">
        <f t="shared" si="5"/>
        <v>-1.2020662591358811E-2</v>
      </c>
    </row>
    <row r="28" spans="1:16" s="16" customFormat="1" x14ac:dyDescent="0.25">
      <c r="A28" s="16" t="s">
        <v>28</v>
      </c>
      <c r="B28" s="17">
        <v>109.45099999999999</v>
      </c>
      <c r="C28" s="17">
        <v>106.004</v>
      </c>
      <c r="D28" s="17">
        <v>102.554</v>
      </c>
      <c r="E28" s="17">
        <v>100</v>
      </c>
      <c r="F28" s="17">
        <v>97.897000000000006</v>
      </c>
      <c r="G28" s="17">
        <v>95.084999999999994</v>
      </c>
      <c r="H28" s="17">
        <v>89.5</v>
      </c>
      <c r="I28" s="17">
        <v>86.5</v>
      </c>
      <c r="J28" s="17">
        <v>82.698999999999998</v>
      </c>
      <c r="K28" s="17">
        <v>85.238</v>
      </c>
      <c r="L28" s="17">
        <v>86.231999999999999</v>
      </c>
      <c r="M28" s="17">
        <v>89.515000000000001</v>
      </c>
      <c r="N28" s="18">
        <f t="shared" si="5"/>
        <v>-1.8113108691691471E-2</v>
      </c>
    </row>
    <row r="29" spans="1:16" s="16" customFormat="1" x14ac:dyDescent="0.25">
      <c r="A29" s="16" t="s">
        <v>29</v>
      </c>
      <c r="B29" s="17" t="s">
        <v>21</v>
      </c>
      <c r="C29" s="17">
        <v>114.878</v>
      </c>
      <c r="D29" s="17">
        <v>106.541</v>
      </c>
      <c r="E29" s="17">
        <v>100</v>
      </c>
      <c r="F29" s="17">
        <v>95.438000000000002</v>
      </c>
      <c r="G29" s="17">
        <v>91.548000000000002</v>
      </c>
      <c r="H29" s="17">
        <v>87.709000000000003</v>
      </c>
      <c r="I29" s="17">
        <v>82.88</v>
      </c>
      <c r="J29" s="17">
        <v>79.465999999999994</v>
      </c>
      <c r="K29" s="17">
        <v>74.783000000000001</v>
      </c>
      <c r="L29" s="17">
        <v>71.932000000000002</v>
      </c>
      <c r="M29" s="17">
        <v>70.685000000000002</v>
      </c>
      <c r="N29" s="18">
        <f>((M29/C29)^(1/10))-1</f>
        <v>-4.7403372503324048E-2</v>
      </c>
    </row>
    <row r="30" spans="1:16" s="16" customFormat="1" x14ac:dyDescent="0.25">
      <c r="A30" s="16" t="s">
        <v>30</v>
      </c>
      <c r="B30" s="17">
        <v>109.955</v>
      </c>
      <c r="C30" s="17">
        <v>104.955</v>
      </c>
      <c r="D30" s="17">
        <v>102.148</v>
      </c>
      <c r="E30" s="17">
        <v>100</v>
      </c>
      <c r="F30" s="17">
        <v>97.561999999999998</v>
      </c>
      <c r="G30" s="17">
        <v>93.817999999999998</v>
      </c>
      <c r="H30" s="17">
        <v>92.867000000000004</v>
      </c>
      <c r="I30" s="17">
        <v>94.162999999999997</v>
      </c>
      <c r="J30" s="17">
        <v>95.350999999999999</v>
      </c>
      <c r="K30" s="17">
        <v>93.436999999999998</v>
      </c>
      <c r="L30" s="17">
        <v>90.108000000000004</v>
      </c>
      <c r="M30" s="17">
        <v>87.777000000000001</v>
      </c>
      <c r="N30" s="18">
        <f t="shared" si="5"/>
        <v>-2.0270968467979822E-2</v>
      </c>
    </row>
    <row r="31" spans="1:16" s="16" customFormat="1" x14ac:dyDescent="0.25">
      <c r="A31" s="16" t="s">
        <v>31</v>
      </c>
      <c r="B31" s="17">
        <v>97.637</v>
      </c>
      <c r="C31" s="17">
        <v>98.350999999999999</v>
      </c>
      <c r="D31" s="17">
        <v>99.096999999999994</v>
      </c>
      <c r="E31" s="17">
        <v>100</v>
      </c>
      <c r="F31" s="17">
        <v>99.043000000000006</v>
      </c>
      <c r="G31" s="17">
        <v>99.504000000000005</v>
      </c>
      <c r="H31" s="17">
        <v>99.462000000000003</v>
      </c>
      <c r="I31" s="17">
        <v>100.137</v>
      </c>
      <c r="J31" s="17">
        <v>98.572999999999993</v>
      </c>
      <c r="K31" s="17">
        <v>95.941000000000003</v>
      </c>
      <c r="L31" s="17">
        <v>92.99</v>
      </c>
      <c r="M31" s="17">
        <v>91.516999999999996</v>
      </c>
      <c r="N31" s="18">
        <f t="shared" si="5"/>
        <v>-5.8674256254874768E-3</v>
      </c>
    </row>
    <row r="32" spans="1:16" s="16" customFormat="1" x14ac:dyDescent="0.25">
      <c r="A32" s="16" t="s">
        <v>32</v>
      </c>
      <c r="B32" s="17" t="s">
        <v>21</v>
      </c>
      <c r="C32" s="17" t="s">
        <v>21</v>
      </c>
      <c r="D32" s="17" t="s">
        <v>21</v>
      </c>
      <c r="E32" s="17">
        <v>100</v>
      </c>
      <c r="F32" s="17">
        <v>99.882999999999996</v>
      </c>
      <c r="G32" s="17">
        <v>94.935000000000002</v>
      </c>
      <c r="H32" s="17">
        <v>90.289000000000001</v>
      </c>
      <c r="I32" s="17">
        <v>86.599000000000004</v>
      </c>
      <c r="J32" s="17">
        <v>84.385999999999996</v>
      </c>
      <c r="K32" s="17">
        <v>83.221000000000004</v>
      </c>
      <c r="L32" s="17">
        <v>84.275000000000006</v>
      </c>
      <c r="M32" s="17">
        <v>84.421000000000006</v>
      </c>
      <c r="N32" s="18">
        <f>((M32/E32)^(1/8))-1</f>
        <v>-2.0946754236709553E-2</v>
      </c>
    </row>
    <row r="33" spans="1:14" s="16" customFormat="1" x14ac:dyDescent="0.25">
      <c r="A33" s="16" t="s">
        <v>33</v>
      </c>
      <c r="B33" s="17" t="s">
        <v>21</v>
      </c>
      <c r="C33" s="17">
        <v>131.065</v>
      </c>
      <c r="D33" s="17">
        <v>120.572</v>
      </c>
      <c r="E33" s="17">
        <v>100</v>
      </c>
      <c r="F33" s="17">
        <v>93.177000000000007</v>
      </c>
      <c r="G33" s="17">
        <v>87.638999999999996</v>
      </c>
      <c r="H33" s="17">
        <v>82.510999999999996</v>
      </c>
      <c r="I33" s="17">
        <v>76.405000000000001</v>
      </c>
      <c r="J33" s="17">
        <v>70.522000000000006</v>
      </c>
      <c r="K33" s="17">
        <v>62.058999999999997</v>
      </c>
      <c r="L33" s="17">
        <v>57.442999999999998</v>
      </c>
      <c r="M33" s="17" t="s">
        <v>21</v>
      </c>
      <c r="N33" s="18">
        <f>((L33/C33)^(1/9))-1</f>
        <v>-8.7580650265816518E-2</v>
      </c>
    </row>
    <row r="34" spans="1:14" s="16" customFormat="1" x14ac:dyDescent="0.25">
      <c r="A34" s="16" t="s">
        <v>34</v>
      </c>
      <c r="B34" s="17">
        <v>121.03700000000001</v>
      </c>
      <c r="C34" s="17">
        <v>107.85299999999999</v>
      </c>
      <c r="D34" s="17">
        <v>101.592</v>
      </c>
      <c r="E34" s="17">
        <v>100</v>
      </c>
      <c r="F34" s="17">
        <v>96.323999999999998</v>
      </c>
      <c r="G34" s="17">
        <v>92.5</v>
      </c>
      <c r="H34" s="17">
        <v>93.513999999999996</v>
      </c>
      <c r="I34" s="17">
        <v>97.185000000000002</v>
      </c>
      <c r="J34" s="17">
        <v>100.063</v>
      </c>
      <c r="K34" s="17">
        <v>97.168999999999997</v>
      </c>
      <c r="L34" s="17">
        <v>94.902000000000001</v>
      </c>
      <c r="M34" s="17">
        <v>85.655000000000001</v>
      </c>
      <c r="N34" s="18">
        <f t="shared" si="5"/>
        <v>-3.094461969669049E-2</v>
      </c>
    </row>
    <row r="35" spans="1:14" s="16" customFormat="1" x14ac:dyDescent="0.25">
      <c r="A35" s="16" t="s">
        <v>35</v>
      </c>
      <c r="B35" s="17" t="s">
        <v>21</v>
      </c>
      <c r="C35" s="17" t="s">
        <v>21</v>
      </c>
      <c r="D35" s="17" t="s">
        <v>21</v>
      </c>
      <c r="E35" s="17">
        <v>100</v>
      </c>
      <c r="F35" s="17">
        <v>103.49</v>
      </c>
      <c r="G35" s="17">
        <v>115.592</v>
      </c>
      <c r="H35" s="17">
        <v>131.334</v>
      </c>
      <c r="I35" s="17">
        <v>141.16399999999999</v>
      </c>
      <c r="J35" s="17">
        <v>151.709</v>
      </c>
      <c r="K35" s="17">
        <v>150.459</v>
      </c>
      <c r="L35" s="17" t="s">
        <v>21</v>
      </c>
      <c r="M35" s="17" t="s">
        <v>21</v>
      </c>
      <c r="N35" s="18">
        <f>((K35/E35)^(1/6))-1</f>
        <v>7.0458155249681242E-2</v>
      </c>
    </row>
    <row r="36" spans="1:14" s="16" customFormat="1" x14ac:dyDescent="0.25">
      <c r="A36" s="16" t="s">
        <v>36</v>
      </c>
      <c r="B36" s="17">
        <v>106.625</v>
      </c>
      <c r="C36" s="17">
        <v>105.69</v>
      </c>
      <c r="D36" s="17">
        <v>103.08499999999999</v>
      </c>
      <c r="E36" s="17">
        <v>100</v>
      </c>
      <c r="F36" s="17">
        <v>97.18</v>
      </c>
      <c r="G36" s="17">
        <v>97.997</v>
      </c>
      <c r="H36" s="17">
        <v>97.143000000000001</v>
      </c>
      <c r="I36" s="17">
        <v>94.429000000000002</v>
      </c>
      <c r="J36" s="17">
        <v>88.566999999999993</v>
      </c>
      <c r="K36" s="17">
        <v>82.903000000000006</v>
      </c>
      <c r="L36" s="17">
        <v>78.103999999999999</v>
      </c>
      <c r="M36" s="17">
        <v>76.653000000000006</v>
      </c>
      <c r="N36" s="18">
        <f t="shared" si="5"/>
        <v>-2.9557048037560207E-2</v>
      </c>
    </row>
    <row r="37" spans="1:14" s="16" customFormat="1" x14ac:dyDescent="0.25">
      <c r="A37" s="16" t="s">
        <v>37</v>
      </c>
      <c r="B37" s="17">
        <v>137.74600000000001</v>
      </c>
      <c r="C37" s="17">
        <v>121.56399999999999</v>
      </c>
      <c r="D37" s="17">
        <v>109.21299999999999</v>
      </c>
      <c r="E37" s="17">
        <v>100</v>
      </c>
      <c r="F37" s="17">
        <v>94.474000000000004</v>
      </c>
      <c r="G37" s="17">
        <v>90.034000000000006</v>
      </c>
      <c r="H37" s="17">
        <v>84.418000000000006</v>
      </c>
      <c r="I37" s="17">
        <v>79.909000000000006</v>
      </c>
      <c r="J37" s="17">
        <v>74.460999999999999</v>
      </c>
      <c r="K37" s="17">
        <v>70.028999999999996</v>
      </c>
      <c r="L37" s="17">
        <v>64.991</v>
      </c>
      <c r="M37" s="17">
        <v>63.191000000000003</v>
      </c>
      <c r="N37" s="18">
        <f t="shared" si="5"/>
        <v>-6.838986861354146E-2</v>
      </c>
    </row>
    <row r="38" spans="1:14" s="16" customFormat="1" x14ac:dyDescent="0.25">
      <c r="A38" s="16" t="s">
        <v>38</v>
      </c>
      <c r="B38" s="17">
        <v>101.915601</v>
      </c>
      <c r="C38" s="17">
        <v>101.315613</v>
      </c>
      <c r="D38" s="17">
        <v>100.770872</v>
      </c>
      <c r="E38" s="17">
        <v>100</v>
      </c>
      <c r="F38" s="17">
        <v>99.633241999999996</v>
      </c>
      <c r="G38" s="17">
        <v>100.714367</v>
      </c>
      <c r="H38" s="17">
        <v>101.58280000000001</v>
      </c>
      <c r="I38" s="17">
        <v>102.523618</v>
      </c>
      <c r="J38" s="17">
        <v>102.411914</v>
      </c>
      <c r="K38" s="17">
        <v>103.445646</v>
      </c>
      <c r="L38" s="17" t="s">
        <v>21</v>
      </c>
      <c r="M38" s="17" t="s">
        <v>21</v>
      </c>
      <c r="N38" s="18">
        <f>((K38/B38)^(1/9))-1</f>
        <v>1.6570698422120334E-3</v>
      </c>
    </row>
    <row r="39" spans="1:14" s="16" customFormat="1" x14ac:dyDescent="0.25">
      <c r="A39" s="16" t="s">
        <v>39</v>
      </c>
      <c r="B39" s="17">
        <v>119.499</v>
      </c>
      <c r="C39" s="17">
        <v>105.652</v>
      </c>
      <c r="D39" s="17">
        <v>100.24299999999999</v>
      </c>
      <c r="E39" s="17">
        <v>100</v>
      </c>
      <c r="F39" s="17">
        <v>101.523</v>
      </c>
      <c r="G39" s="17">
        <v>103.813</v>
      </c>
      <c r="H39" s="17">
        <v>102.755</v>
      </c>
      <c r="I39" s="17">
        <v>96.037000000000006</v>
      </c>
      <c r="J39" s="17">
        <v>86.376000000000005</v>
      </c>
      <c r="K39" s="17">
        <v>78.634</v>
      </c>
      <c r="L39" s="17">
        <v>73.748999999999995</v>
      </c>
      <c r="M39" s="17">
        <v>72.367000000000004</v>
      </c>
      <c r="N39" s="18">
        <f t="shared" si="5"/>
        <v>-4.4572262639003379E-2</v>
      </c>
    </row>
    <row r="40" spans="1:14" s="16" customFormat="1" x14ac:dyDescent="0.25">
      <c r="A40" s="16" t="s">
        <v>40</v>
      </c>
      <c r="B40" s="17" t="s">
        <v>21</v>
      </c>
      <c r="C40" s="17">
        <v>106.551</v>
      </c>
      <c r="D40" s="17">
        <v>102.913</v>
      </c>
      <c r="E40" s="17">
        <v>100</v>
      </c>
      <c r="F40" s="17">
        <v>99.936000000000007</v>
      </c>
      <c r="G40" s="17">
        <v>98.393000000000001</v>
      </c>
      <c r="H40" s="17">
        <v>99.275999999999996</v>
      </c>
      <c r="I40" s="17">
        <v>98.921000000000006</v>
      </c>
      <c r="J40" s="17">
        <v>95.253</v>
      </c>
      <c r="K40" s="17">
        <v>90.623000000000005</v>
      </c>
      <c r="L40" s="17">
        <v>87.456000000000003</v>
      </c>
      <c r="M40" s="17">
        <v>86.561000000000007</v>
      </c>
      <c r="N40" s="18">
        <f>((M40/C40)^(1/10))-1</f>
        <v>-2.0563073858828718E-2</v>
      </c>
    </row>
    <row r="41" spans="1:14" s="16" customFormat="1" x14ac:dyDescent="0.25">
      <c r="A41" s="16" t="s">
        <v>41</v>
      </c>
      <c r="B41" s="17" t="s">
        <v>21</v>
      </c>
      <c r="C41" s="17">
        <v>95.433999999999997</v>
      </c>
      <c r="D41" s="17">
        <v>96.308999999999997</v>
      </c>
      <c r="E41" s="17">
        <v>100</v>
      </c>
      <c r="F41" s="17">
        <v>97.491</v>
      </c>
      <c r="G41" s="17">
        <v>95.335999999999999</v>
      </c>
      <c r="H41" s="17">
        <v>95.518000000000001</v>
      </c>
      <c r="I41" s="17">
        <v>98.53</v>
      </c>
      <c r="J41" s="17">
        <v>96.48</v>
      </c>
      <c r="K41" s="17">
        <v>92.569000000000003</v>
      </c>
      <c r="L41" s="17">
        <v>86.32</v>
      </c>
      <c r="M41" s="17">
        <v>83.102000000000004</v>
      </c>
      <c r="N41" s="18">
        <f>((M41/C41)^(1/10))-1</f>
        <v>-1.3741328053989643E-2</v>
      </c>
    </row>
    <row r="42" spans="1:14" s="16" customFormat="1" x14ac:dyDescent="0.25">
      <c r="A42" s="16" t="s">
        <v>42</v>
      </c>
      <c r="B42" s="17">
        <v>95.745999999999995</v>
      </c>
      <c r="C42" s="17">
        <v>95.55</v>
      </c>
      <c r="D42" s="17">
        <v>97.774000000000001</v>
      </c>
      <c r="E42" s="17">
        <v>100</v>
      </c>
      <c r="F42" s="17">
        <v>101.489</v>
      </c>
      <c r="G42" s="17">
        <v>103.87</v>
      </c>
      <c r="H42" s="17">
        <v>106.315</v>
      </c>
      <c r="I42" s="17">
        <v>110.05800000000001</v>
      </c>
      <c r="J42" s="17">
        <v>106.783</v>
      </c>
      <c r="K42" s="17">
        <v>104.431</v>
      </c>
      <c r="L42" s="17">
        <v>102.901</v>
      </c>
      <c r="M42" s="17">
        <v>105.011</v>
      </c>
      <c r="N42" s="18">
        <f t="shared" si="5"/>
        <v>8.432285377517168E-3</v>
      </c>
    </row>
    <row r="43" spans="1:14" s="16" customFormat="1" x14ac:dyDescent="0.25">
      <c r="A43" s="16" t="s">
        <v>43</v>
      </c>
      <c r="B43" s="17">
        <v>103.54</v>
      </c>
      <c r="C43" s="17">
        <v>100.81100000000001</v>
      </c>
      <c r="D43" s="17">
        <v>100.792</v>
      </c>
      <c r="E43" s="17">
        <v>100</v>
      </c>
      <c r="F43" s="17">
        <v>98.843999999999994</v>
      </c>
      <c r="G43" s="17">
        <v>98.055999999999997</v>
      </c>
      <c r="H43" s="17">
        <v>96.016000000000005</v>
      </c>
      <c r="I43" s="17">
        <v>93.376000000000005</v>
      </c>
      <c r="J43" s="17">
        <v>90.156999999999996</v>
      </c>
      <c r="K43" s="17">
        <v>88.757999999999996</v>
      </c>
      <c r="L43" s="17">
        <v>88.006</v>
      </c>
      <c r="M43" s="17" t="s">
        <v>21</v>
      </c>
      <c r="N43" s="18">
        <f>((L43/B43)^(1/10))-1</f>
        <v>-1.6123897302429357E-2</v>
      </c>
    </row>
    <row r="44" spans="1:14" s="16" customFormat="1" x14ac:dyDescent="0.25">
      <c r="A44" s="16" t="s">
        <v>44</v>
      </c>
      <c r="B44" s="17">
        <v>96.506</v>
      </c>
      <c r="C44" s="17">
        <v>96.257999999999996</v>
      </c>
      <c r="D44" s="17">
        <v>97.793999999999997</v>
      </c>
      <c r="E44" s="17">
        <v>100</v>
      </c>
      <c r="F44" s="17">
        <v>100.43600000000001</v>
      </c>
      <c r="G44" s="17">
        <v>100.22799999999999</v>
      </c>
      <c r="H44" s="17">
        <v>96.5</v>
      </c>
      <c r="I44" s="17">
        <v>94.302000000000007</v>
      </c>
      <c r="J44" s="17">
        <v>91.644999999999996</v>
      </c>
      <c r="K44" s="17">
        <v>90.643000000000001</v>
      </c>
      <c r="L44" s="17">
        <v>89.503</v>
      </c>
      <c r="M44" s="17">
        <v>88.524000000000001</v>
      </c>
      <c r="N44" s="18">
        <f t="shared" si="5"/>
        <v>-7.817598821903804E-3</v>
      </c>
    </row>
    <row r="45" spans="1:14" s="16" customFormat="1" x14ac:dyDescent="0.25">
      <c r="A45" s="16" t="s">
        <v>45</v>
      </c>
      <c r="B45" s="17">
        <v>110.366</v>
      </c>
      <c r="C45" s="17">
        <v>107.178</v>
      </c>
      <c r="D45" s="17">
        <v>102.38800000000001</v>
      </c>
      <c r="E45" s="17">
        <v>100</v>
      </c>
      <c r="F45" s="17">
        <v>96.424999999999997</v>
      </c>
      <c r="G45" s="17">
        <v>93.259</v>
      </c>
      <c r="H45" s="17">
        <v>91.680999999999997</v>
      </c>
      <c r="I45" s="17">
        <v>94.91</v>
      </c>
      <c r="J45" s="17">
        <v>98.021000000000001</v>
      </c>
      <c r="K45" s="17">
        <v>97.543000000000006</v>
      </c>
      <c r="L45" s="17">
        <v>93.227000000000004</v>
      </c>
      <c r="M45" s="17">
        <v>90.281000000000006</v>
      </c>
      <c r="N45" s="18">
        <f t="shared" si="5"/>
        <v>-1.809564303058786E-2</v>
      </c>
    </row>
    <row r="46" spans="1:14" s="16" customFormat="1" x14ac:dyDescent="0.25">
      <c r="A46" s="16" t="s">
        <v>46</v>
      </c>
      <c r="B46" s="17">
        <v>98.692999999999998</v>
      </c>
      <c r="C46" s="17">
        <v>98.852000000000004</v>
      </c>
      <c r="D46" s="17">
        <v>99.745000000000005</v>
      </c>
      <c r="E46" s="17">
        <v>100</v>
      </c>
      <c r="F46" s="17">
        <v>96.995999999999995</v>
      </c>
      <c r="G46" s="17">
        <v>94.046999999999997</v>
      </c>
      <c r="H46" s="17">
        <v>90.852999999999994</v>
      </c>
      <c r="I46" s="17">
        <v>90.712000000000003</v>
      </c>
      <c r="J46" s="17">
        <v>88.772000000000006</v>
      </c>
      <c r="K46" s="17">
        <v>85.674999999999997</v>
      </c>
      <c r="L46" s="17">
        <v>83.546000000000006</v>
      </c>
      <c r="M46" s="17">
        <v>82.34</v>
      </c>
      <c r="N46" s="18">
        <f t="shared" si="5"/>
        <v>-1.6333949092055433E-2</v>
      </c>
    </row>
    <row r="47" spans="1:14" x14ac:dyDescent="0.25">
      <c r="A47" s="9" t="s">
        <v>12</v>
      </c>
    </row>
    <row r="49" spans="1:31" x14ac:dyDescent="0.25">
      <c r="A49" s="19" t="s">
        <v>47</v>
      </c>
      <c r="B49" s="19"/>
      <c r="C49" s="19"/>
    </row>
    <row r="51" spans="1:31" x14ac:dyDescent="0.25">
      <c r="A51" t="s">
        <v>48</v>
      </c>
      <c r="B51" s="20" t="s">
        <v>49</v>
      </c>
      <c r="C51" s="20" t="s">
        <v>50</v>
      </c>
      <c r="D51" s="20" t="s">
        <v>9</v>
      </c>
      <c r="E51" s="20" t="s">
        <v>51</v>
      </c>
      <c r="F51" s="20" t="s">
        <v>52</v>
      </c>
      <c r="G51" s="20" t="s">
        <v>8</v>
      </c>
      <c r="H51" s="20" t="s">
        <v>6</v>
      </c>
      <c r="I51" s="20" t="s">
        <v>10</v>
      </c>
      <c r="J51" s="20" t="s">
        <v>53</v>
      </c>
      <c r="K51" s="20" t="s">
        <v>54</v>
      </c>
      <c r="L51" s="20" t="s">
        <v>5</v>
      </c>
      <c r="M51" s="20" t="s">
        <v>55</v>
      </c>
    </row>
    <row r="52" spans="1:31" x14ac:dyDescent="0.25">
      <c r="A52" t="s">
        <v>56</v>
      </c>
      <c r="B52" s="6">
        <f>[1]Industry!$AR$96/1000</f>
        <v>29.102</v>
      </c>
      <c r="C52" s="6">
        <f>[1]Industry!$AR$276/1000</f>
        <v>32.508655950000012</v>
      </c>
      <c r="D52" s="6">
        <f>+[1]Industry!$AR$231/1000</f>
        <v>20.032139050000001</v>
      </c>
      <c r="E52" s="6">
        <f>+[1]Industry!$AR$216/1000</f>
        <v>11.262</v>
      </c>
      <c r="F52" s="6">
        <f>+[1]Industry!$AR$186/1000</f>
        <v>42.316000000000003</v>
      </c>
      <c r="G52" s="6">
        <f>+[1]Industry!$AR$141/1000</f>
        <v>36.247999999999998</v>
      </c>
      <c r="H52" s="6">
        <f>+[1]Industry!$AR$201/1000</f>
        <v>59.674999999999997</v>
      </c>
      <c r="I52" s="6">
        <f>+[1]Industry!$AR$111/1000</f>
        <v>6.2759999999999998</v>
      </c>
      <c r="J52" s="6">
        <f>+[1]Industry!$AR$261/1000</f>
        <v>8.5272639999999988</v>
      </c>
      <c r="K52" s="6">
        <f>+[1]Industry!$AR$126/1000</f>
        <v>7.1235830000000009</v>
      </c>
      <c r="L52" s="6">
        <f>+[1]Industry!$AR$171/1000</f>
        <v>54.755000000000003</v>
      </c>
      <c r="M52" s="6">
        <f>SUM(B52:L52)</f>
        <v>307.82564200000002</v>
      </c>
    </row>
    <row r="53" spans="1:31" x14ac:dyDescent="0.25">
      <c r="A53" t="s">
        <v>57</v>
      </c>
      <c r="B53" s="8">
        <f>B52/$M$52</f>
        <v>9.4540532136695749E-2</v>
      </c>
      <c r="C53" s="8">
        <f t="shared" ref="C53:L53" si="6">C52/$M$52</f>
        <v>0.10560736831014231</v>
      </c>
      <c r="D53" s="8">
        <f t="shared" si="6"/>
        <v>6.50762519972264E-2</v>
      </c>
      <c r="E53" s="8">
        <f t="shared" si="6"/>
        <v>3.658564610416698E-2</v>
      </c>
      <c r="F53" s="8">
        <f t="shared" si="6"/>
        <v>0.13746743034487036</v>
      </c>
      <c r="G53" s="8">
        <f t="shared" si="6"/>
        <v>0.11775497247237121</v>
      </c>
      <c r="H53" s="8">
        <f t="shared" si="6"/>
        <v>0.19385974349726198</v>
      </c>
      <c r="I53" s="8">
        <f t="shared" si="6"/>
        <v>2.038816506390978E-2</v>
      </c>
      <c r="J53" s="8">
        <f t="shared" si="6"/>
        <v>2.7701603883928547E-2</v>
      </c>
      <c r="K53" s="8">
        <f t="shared" si="6"/>
        <v>2.3141616642839653E-2</v>
      </c>
      <c r="L53" s="8">
        <f t="shared" si="6"/>
        <v>0.17787666954658701</v>
      </c>
    </row>
    <row r="55" spans="1:31" x14ac:dyDescent="0.25">
      <c r="A55" s="5" t="s">
        <v>58</v>
      </c>
      <c r="B55" s="5"/>
      <c r="C55" s="5"/>
      <c r="D55" s="5"/>
      <c r="E55" s="21">
        <f>H53+L53+G53</f>
        <v>0.48949138551622018</v>
      </c>
    </row>
    <row r="57" spans="1:31" s="11" customFormat="1" x14ac:dyDescent="0.25">
      <c r="A57" s="1" t="s">
        <v>59</v>
      </c>
      <c r="B57" s="2"/>
      <c r="C57" s="2"/>
      <c r="D57" s="2"/>
      <c r="E57" s="2"/>
      <c r="Z57"/>
      <c r="AA57"/>
      <c r="AB57"/>
      <c r="AC57"/>
      <c r="AD57"/>
      <c r="AE57"/>
    </row>
    <row r="58" spans="1:31" s="11" customFormat="1" x14ac:dyDescent="0.25">
      <c r="A58" s="11" t="s">
        <v>60</v>
      </c>
      <c r="Z58"/>
      <c r="AA58"/>
      <c r="AB58"/>
      <c r="AC58"/>
      <c r="AD58"/>
      <c r="AE58"/>
    </row>
    <row r="59" spans="1:31" s="26" customFormat="1" ht="45" x14ac:dyDescent="0.25">
      <c r="A59" s="22"/>
      <c r="B59" s="23" t="s">
        <v>61</v>
      </c>
      <c r="C59" s="23" t="s">
        <v>62</v>
      </c>
      <c r="D59" s="23" t="s">
        <v>63</v>
      </c>
      <c r="E59" s="24" t="s">
        <v>64</v>
      </c>
      <c r="F59"/>
      <c r="G59"/>
      <c r="H59" s="25"/>
      <c r="I59" s="25" t="s">
        <v>65</v>
      </c>
      <c r="J59" s="25" t="s">
        <v>66</v>
      </c>
      <c r="M59" s="27"/>
      <c r="N59" s="27" t="s">
        <v>61</v>
      </c>
      <c r="O59" s="27" t="s">
        <v>62</v>
      </c>
      <c r="P59" s="16" t="s">
        <v>63</v>
      </c>
      <c r="Q59" s="16" t="s">
        <v>64</v>
      </c>
      <c r="R59" s="11"/>
      <c r="S59" s="11"/>
      <c r="T59" s="11"/>
      <c r="U59" s="11"/>
      <c r="V59" s="11"/>
      <c r="W59" s="11"/>
      <c r="X59" s="11"/>
      <c r="Y59" s="11"/>
      <c r="Z59"/>
      <c r="AA59"/>
      <c r="AB59"/>
      <c r="AC59"/>
      <c r="AD59"/>
      <c r="AE59"/>
    </row>
    <row r="60" spans="1:31" s="11" customFormat="1" x14ac:dyDescent="0.25">
      <c r="A60" s="28" t="s">
        <v>17</v>
      </c>
      <c r="B60" s="29">
        <v>5309.1559999999999</v>
      </c>
      <c r="C60" s="30">
        <v>3996.2429999999999</v>
      </c>
      <c r="D60" s="31">
        <v>0.40828811980510171</v>
      </c>
      <c r="E60" s="32">
        <f>D60/B60*1000</f>
        <v>7.6902641362412733E-2</v>
      </c>
      <c r="F60"/>
      <c r="G60"/>
      <c r="H60" s="33" t="s">
        <v>17</v>
      </c>
      <c r="I60" s="34">
        <f t="shared" ref="I60:I73" si="7">C60/B60</f>
        <v>0.75270777502111441</v>
      </c>
      <c r="J60" s="35">
        <f t="shared" ref="J60:J73" si="8">E60</f>
        <v>7.6902641362412733E-2</v>
      </c>
      <c r="M60" s="36" t="s">
        <v>17</v>
      </c>
      <c r="N60" s="36">
        <v>5202.5129999999999</v>
      </c>
      <c r="O60" s="16">
        <v>3992.3760000000002</v>
      </c>
      <c r="P60" s="16">
        <v>0.39553665836399998</v>
      </c>
      <c r="Q60" s="16">
        <v>7.6027999999999998E-2</v>
      </c>
      <c r="Z60"/>
      <c r="AA60"/>
      <c r="AB60"/>
      <c r="AC60"/>
      <c r="AD60"/>
      <c r="AE60"/>
    </row>
    <row r="61" spans="1:31" s="11" customFormat="1" x14ac:dyDescent="0.25">
      <c r="A61" s="28" t="s">
        <v>18</v>
      </c>
      <c r="B61" s="29">
        <v>7135</v>
      </c>
      <c r="C61" s="30">
        <v>5727.1</v>
      </c>
      <c r="D61" s="31">
        <v>0.66700000000000004</v>
      </c>
      <c r="E61" s="32">
        <f t="shared" ref="E61:E71" si="9">D61/B61*1000</f>
        <v>9.3482831114225659E-2</v>
      </c>
      <c r="F61"/>
      <c r="G61"/>
      <c r="H61" s="33" t="s">
        <v>18</v>
      </c>
      <c r="I61" s="34">
        <f t="shared" si="7"/>
        <v>0.80267694463910311</v>
      </c>
      <c r="J61" s="35">
        <f t="shared" si="8"/>
        <v>9.3482831114225659E-2</v>
      </c>
      <c r="M61" s="36" t="s">
        <v>18</v>
      </c>
      <c r="N61" s="36">
        <v>6965</v>
      </c>
      <c r="O61" s="16">
        <v>5997</v>
      </c>
      <c r="P61" s="16">
        <v>0.66238543000000005</v>
      </c>
      <c r="Q61" s="16">
        <v>9.5102000000000006E-2</v>
      </c>
      <c r="Z61"/>
      <c r="AA61"/>
      <c r="AB61"/>
      <c r="AC61"/>
      <c r="AD61"/>
      <c r="AE61"/>
    </row>
    <row r="62" spans="1:31" s="11" customFormat="1" x14ac:dyDescent="0.25">
      <c r="A62" s="28" t="s">
        <v>20</v>
      </c>
      <c r="B62" s="29">
        <v>1913.62</v>
      </c>
      <c r="C62" s="30">
        <v>1526.374</v>
      </c>
      <c r="D62" s="31">
        <v>0.181180909</v>
      </c>
      <c r="E62" s="32">
        <f t="shared" si="9"/>
        <v>9.467966942235137E-2</v>
      </c>
      <c r="F62"/>
      <c r="G62"/>
      <c r="H62" s="33" t="s">
        <v>20</v>
      </c>
      <c r="I62" s="34">
        <f t="shared" si="7"/>
        <v>0.79763693941325875</v>
      </c>
      <c r="J62" s="35">
        <f t="shared" si="8"/>
        <v>9.467966942235137E-2</v>
      </c>
      <c r="M62" s="36" t="s">
        <v>20</v>
      </c>
      <c r="N62" s="36">
        <v>1873</v>
      </c>
      <c r="O62" s="16">
        <v>1516</v>
      </c>
      <c r="P62" s="16">
        <v>0.181180909</v>
      </c>
      <c r="Q62" s="16">
        <v>9.6733E-2</v>
      </c>
      <c r="Z62"/>
      <c r="AA62"/>
      <c r="AB62"/>
      <c r="AC62"/>
      <c r="AD62"/>
      <c r="AE62"/>
    </row>
    <row r="63" spans="1:31" s="11" customFormat="1" x14ac:dyDescent="0.25">
      <c r="A63" s="28" t="s">
        <v>26</v>
      </c>
      <c r="B63" s="29">
        <v>21443</v>
      </c>
      <c r="C63" s="30">
        <v>16885</v>
      </c>
      <c r="D63" s="31">
        <v>1.788</v>
      </c>
      <c r="E63" s="32">
        <f t="shared" si="9"/>
        <v>8.3383854871053487E-2</v>
      </c>
      <c r="F63"/>
      <c r="G63"/>
      <c r="H63" s="33" t="s">
        <v>26</v>
      </c>
      <c r="I63" s="34">
        <f t="shared" si="7"/>
        <v>0.78743645945063656</v>
      </c>
      <c r="J63" s="35">
        <f t="shared" si="8"/>
        <v>8.3383854871053487E-2</v>
      </c>
      <c r="M63" s="36" t="s">
        <v>26</v>
      </c>
      <c r="N63" s="36">
        <v>22268</v>
      </c>
      <c r="O63" s="16">
        <v>18046</v>
      </c>
      <c r="P63" s="16">
        <v>1.7814400000000001</v>
      </c>
      <c r="Q63" s="16">
        <v>0.08</v>
      </c>
      <c r="Z63"/>
      <c r="AA63"/>
      <c r="AB63"/>
      <c r="AC63"/>
      <c r="AD63"/>
      <c r="AE63"/>
    </row>
    <row r="64" spans="1:31" s="11" customFormat="1" x14ac:dyDescent="0.25">
      <c r="A64" s="28" t="s">
        <v>27</v>
      </c>
      <c r="B64" s="29">
        <v>33983</v>
      </c>
      <c r="C64" s="30">
        <v>25366</v>
      </c>
      <c r="D64" s="31">
        <v>2.3011214059999996</v>
      </c>
      <c r="E64" s="32">
        <f t="shared" si="9"/>
        <v>6.7713898302092207E-2</v>
      </c>
      <c r="F64"/>
      <c r="G64"/>
      <c r="H64" s="33" t="s">
        <v>27</v>
      </c>
      <c r="I64" s="34">
        <f t="shared" si="7"/>
        <v>0.74643203954918635</v>
      </c>
      <c r="J64" s="35">
        <f t="shared" si="8"/>
        <v>6.7713898302092207E-2</v>
      </c>
      <c r="M64" s="36" t="s">
        <v>27</v>
      </c>
      <c r="N64" s="36">
        <v>33382</v>
      </c>
      <c r="O64" s="16">
        <v>26992</v>
      </c>
      <c r="P64" s="16">
        <v>2.3011214059999996</v>
      </c>
      <c r="Q64" s="16">
        <v>6.893299999999998E-2</v>
      </c>
      <c r="Z64"/>
      <c r="AA64"/>
      <c r="AB64"/>
      <c r="AC64"/>
      <c r="AD64"/>
      <c r="AE64"/>
    </row>
    <row r="65" spans="1:31" s="11" customFormat="1" x14ac:dyDescent="0.25">
      <c r="A65" s="28" t="s">
        <v>28</v>
      </c>
      <c r="B65" s="29">
        <v>14013.312</v>
      </c>
      <c r="C65" s="30">
        <v>11361.397000000001</v>
      </c>
      <c r="D65" s="37">
        <v>1.5620498753279999</v>
      </c>
      <c r="E65" s="32">
        <f t="shared" si="9"/>
        <v>0.11146899999999998</v>
      </c>
      <c r="F65"/>
      <c r="G65"/>
      <c r="H65" s="33" t="s">
        <v>28</v>
      </c>
      <c r="I65" s="34">
        <f t="shared" si="7"/>
        <v>0.81075744263740079</v>
      </c>
      <c r="J65" s="35">
        <f>E65</f>
        <v>0.11146899999999998</v>
      </c>
      <c r="M65" s="36" t="s">
        <v>28</v>
      </c>
      <c r="N65" s="36">
        <v>14356</v>
      </c>
      <c r="O65" s="16">
        <v>12035</v>
      </c>
      <c r="P65" s="16">
        <v>1.6002489639999999</v>
      </c>
      <c r="Q65" s="16">
        <v>0.111469</v>
      </c>
      <c r="Z65"/>
      <c r="AA65"/>
      <c r="AB65"/>
      <c r="AC65"/>
      <c r="AD65"/>
      <c r="AE65"/>
    </row>
    <row r="66" spans="1:31" s="11" customFormat="1" x14ac:dyDescent="0.25">
      <c r="A66" s="28" t="s">
        <v>29</v>
      </c>
      <c r="B66" s="29">
        <v>3544</v>
      </c>
      <c r="C66" s="30">
        <v>2513</v>
      </c>
      <c r="D66" s="37">
        <v>0.30299999999999999</v>
      </c>
      <c r="E66" s="32">
        <f t="shared" si="9"/>
        <v>8.5496613995485318E-2</v>
      </c>
      <c r="F66"/>
      <c r="G66"/>
      <c r="H66" s="33" t="s">
        <v>29</v>
      </c>
      <c r="I66" s="34">
        <f t="shared" si="7"/>
        <v>0.7090857787810384</v>
      </c>
      <c r="J66" s="35">
        <f t="shared" si="8"/>
        <v>8.5496613995485318E-2</v>
      </c>
      <c r="M66" s="36" t="s">
        <v>29</v>
      </c>
      <c r="N66" s="36">
        <v>3371</v>
      </c>
      <c r="O66" s="16">
        <v>2513</v>
      </c>
      <c r="P66" s="16">
        <v>0.24800109899999997</v>
      </c>
      <c r="Q66" s="16">
        <v>7.3568999999999982E-2</v>
      </c>
      <c r="Z66"/>
      <c r="AA66"/>
      <c r="AB66"/>
      <c r="AC66"/>
      <c r="AD66"/>
      <c r="AE66"/>
    </row>
    <row r="67" spans="1:31" s="11" customFormat="1" x14ac:dyDescent="0.25">
      <c r="A67" s="28" t="s">
        <v>31</v>
      </c>
      <c r="B67" s="29">
        <v>43029.921000000002</v>
      </c>
      <c r="C67" s="30">
        <v>31146.674999999999</v>
      </c>
      <c r="D67" s="31">
        <v>3.3809999999999998</v>
      </c>
      <c r="E67" s="32">
        <f t="shared" si="9"/>
        <v>7.8573232797708351E-2</v>
      </c>
      <c r="F67"/>
      <c r="G67"/>
      <c r="H67" s="33" t="s">
        <v>31</v>
      </c>
      <c r="I67" s="34">
        <f t="shared" si="7"/>
        <v>0.72383760593006896</v>
      </c>
      <c r="J67" s="35">
        <f t="shared" si="8"/>
        <v>7.8573232797708351E-2</v>
      </c>
      <c r="M67" s="36" t="s">
        <v>31</v>
      </c>
      <c r="N67" s="36">
        <v>47541.637000000002</v>
      </c>
      <c r="O67" s="16">
        <v>33781.642668</v>
      </c>
      <c r="P67" s="16">
        <v>3.2615464647480001</v>
      </c>
      <c r="Q67" s="16">
        <v>6.8603999999999998E-2</v>
      </c>
      <c r="Z67"/>
      <c r="AA67"/>
      <c r="AB67"/>
      <c r="AC67"/>
      <c r="AD67"/>
      <c r="AE67"/>
    </row>
    <row r="68" spans="1:31" s="11" customFormat="1" x14ac:dyDescent="0.25">
      <c r="A68" s="28" t="s">
        <v>37</v>
      </c>
      <c r="B68" s="29">
        <v>15962.92</v>
      </c>
      <c r="C68" s="30">
        <v>12354.483</v>
      </c>
      <c r="D68" s="31">
        <v>1.244</v>
      </c>
      <c r="E68" s="32">
        <f t="shared" si="9"/>
        <v>7.7930604175175971E-2</v>
      </c>
      <c r="F68"/>
      <c r="G68"/>
      <c r="H68" s="33" t="s">
        <v>37</v>
      </c>
      <c r="I68" s="34">
        <f t="shared" si="7"/>
        <v>0.77394881387615799</v>
      </c>
      <c r="J68" s="35">
        <f t="shared" si="8"/>
        <v>7.7930604175175971E-2</v>
      </c>
      <c r="M68" s="36" t="s">
        <v>37</v>
      </c>
      <c r="N68" s="36">
        <v>15599.766</v>
      </c>
      <c r="O68" s="16">
        <v>13099.303</v>
      </c>
      <c r="P68" s="16">
        <v>1.386600800676</v>
      </c>
      <c r="Q68" s="16">
        <v>8.8886000000000007E-2</v>
      </c>
      <c r="Z68"/>
      <c r="AA68"/>
      <c r="AB68"/>
      <c r="AC68"/>
      <c r="AD68"/>
      <c r="AE68"/>
    </row>
    <row r="69" spans="1:31" s="11" customFormat="1" x14ac:dyDescent="0.25">
      <c r="A69" s="28" t="s">
        <v>38</v>
      </c>
      <c r="B69" s="29">
        <v>9903.2666594724215</v>
      </c>
      <c r="C69" s="30">
        <v>7621.98</v>
      </c>
      <c r="D69" s="31">
        <v>0.92454960534449149</v>
      </c>
      <c r="E69" s="32">
        <f t="shared" si="9"/>
        <v>9.3358044081360239E-2</v>
      </c>
      <c r="F69"/>
      <c r="G69"/>
      <c r="H69" s="33" t="s">
        <v>38</v>
      </c>
      <c r="I69" s="34">
        <f t="shared" si="7"/>
        <v>0.7696430139755569</v>
      </c>
      <c r="J69" s="35">
        <f t="shared" si="8"/>
        <v>9.3358044081360239E-2</v>
      </c>
      <c r="M69" s="36" t="s">
        <v>38</v>
      </c>
      <c r="N69" s="36">
        <v>8259.3243939999993</v>
      </c>
      <c r="O69" s="16">
        <v>7776.69841</v>
      </c>
      <c r="P69" s="16">
        <v>0.96882701074059407</v>
      </c>
      <c r="Q69" s="16">
        <v>0.11730100000000002</v>
      </c>
      <c r="Z69"/>
      <c r="AA69"/>
      <c r="AB69"/>
      <c r="AC69"/>
      <c r="AD69"/>
      <c r="AE69"/>
    </row>
    <row r="70" spans="1:31" s="11" customFormat="1" x14ac:dyDescent="0.25">
      <c r="A70" s="28" t="s">
        <v>42</v>
      </c>
      <c r="B70" s="29">
        <v>54720.445</v>
      </c>
      <c r="C70" s="30">
        <v>30931.598000000002</v>
      </c>
      <c r="D70" s="31">
        <v>2.67</v>
      </c>
      <c r="E70" s="32">
        <f t="shared" si="9"/>
        <v>4.8793462845559826E-2</v>
      </c>
      <c r="F70"/>
      <c r="G70"/>
      <c r="H70" s="33" t="s">
        <v>42</v>
      </c>
      <c r="I70" s="34">
        <f t="shared" si="7"/>
        <v>0.56526583436958533</v>
      </c>
      <c r="J70" s="35">
        <f t="shared" si="8"/>
        <v>4.8793462845559826E-2</v>
      </c>
      <c r="M70" s="36" t="s">
        <v>42</v>
      </c>
      <c r="N70" s="36">
        <v>54504.607000000004</v>
      </c>
      <c r="O70" s="16">
        <v>30931.598000000002</v>
      </c>
      <c r="P70" s="16">
        <v>3.3161147944870004</v>
      </c>
      <c r="Q70" s="16">
        <v>6.0840999999999999E-2</v>
      </c>
      <c r="Z70"/>
      <c r="AA70"/>
      <c r="AB70"/>
      <c r="AC70"/>
      <c r="AD70"/>
      <c r="AE70"/>
    </row>
    <row r="71" spans="1:31" s="11" customFormat="1" x14ac:dyDescent="0.25">
      <c r="A71" s="28" t="s">
        <v>43</v>
      </c>
      <c r="B71" s="29">
        <v>2964.8813559322034</v>
      </c>
      <c r="C71" s="30">
        <v>2457</v>
      </c>
      <c r="D71" s="37">
        <v>0.2828882248135593</v>
      </c>
      <c r="E71" s="32">
        <f t="shared" si="9"/>
        <v>9.5412999999999984E-2</v>
      </c>
      <c r="F71"/>
      <c r="G71"/>
      <c r="H71" s="33" t="s">
        <v>43</v>
      </c>
      <c r="I71" s="34">
        <f t="shared" si="7"/>
        <v>0.82870095124851362</v>
      </c>
      <c r="J71" s="35">
        <f t="shared" si="8"/>
        <v>9.5412999999999984E-2</v>
      </c>
      <c r="M71" s="36" t="s">
        <v>43</v>
      </c>
      <c r="N71" s="36">
        <v>3056</v>
      </c>
      <c r="O71" s="16">
        <v>2660</v>
      </c>
      <c r="P71" s="16">
        <v>0.291582128</v>
      </c>
      <c r="Q71" s="16">
        <v>9.5412999999999998E-2</v>
      </c>
      <c r="Z71"/>
      <c r="AA71"/>
      <c r="AB71"/>
      <c r="AC71"/>
      <c r="AD71"/>
      <c r="AE71"/>
    </row>
    <row r="72" spans="1:31" s="11" customFormat="1" x14ac:dyDescent="0.25">
      <c r="A72" s="28" t="s">
        <v>67</v>
      </c>
      <c r="B72" s="29">
        <v>10071</v>
      </c>
      <c r="C72" s="30">
        <v>8700</v>
      </c>
      <c r="D72" s="31">
        <v>1.155</v>
      </c>
      <c r="E72" s="32">
        <f>D72/B72*1000</f>
        <v>0.11468573130771523</v>
      </c>
      <c r="F72"/>
      <c r="G72"/>
      <c r="H72" s="33" t="s">
        <v>44</v>
      </c>
      <c r="I72" s="34">
        <f t="shared" si="7"/>
        <v>0.86386654751266012</v>
      </c>
      <c r="J72" s="35">
        <f t="shared" si="8"/>
        <v>0.11468573130771523</v>
      </c>
      <c r="M72" s="36" t="s">
        <v>67</v>
      </c>
      <c r="N72" s="36">
        <v>11492.13636</v>
      </c>
      <c r="O72" s="16">
        <v>10640.867</v>
      </c>
      <c r="P72" s="16">
        <v>1.15040881818144</v>
      </c>
      <c r="Q72" s="16">
        <v>0.100104</v>
      </c>
      <c r="Z72"/>
      <c r="AA72"/>
      <c r="AB72"/>
      <c r="AC72"/>
      <c r="AD72"/>
      <c r="AE72"/>
    </row>
    <row r="73" spans="1:31" s="11" customFormat="1" x14ac:dyDescent="0.25">
      <c r="A73" s="28" t="s">
        <v>46</v>
      </c>
      <c r="B73" s="38">
        <v>1799.7739999999999</v>
      </c>
      <c r="C73" s="39">
        <v>1533.9849999999999</v>
      </c>
      <c r="D73" s="31">
        <v>0.17699999999999999</v>
      </c>
      <c r="E73" s="32">
        <f>D73/B73*1000</f>
        <v>9.8345681179970376E-2</v>
      </c>
      <c r="F73"/>
      <c r="G73"/>
      <c r="H73" s="33" t="s">
        <v>46</v>
      </c>
      <c r="I73" s="34">
        <f t="shared" si="7"/>
        <v>0.8523209025133156</v>
      </c>
      <c r="J73" s="35">
        <f t="shared" si="8"/>
        <v>9.8345681179970376E-2</v>
      </c>
      <c r="M73" s="36" t="s">
        <v>46</v>
      </c>
      <c r="N73" s="36">
        <v>1863</v>
      </c>
      <c r="O73" s="16">
        <v>1618</v>
      </c>
      <c r="P73" s="16">
        <v>0.18257400000000001</v>
      </c>
      <c r="Q73" s="16">
        <v>9.8000000000000004E-2</v>
      </c>
      <c r="Z73"/>
      <c r="AA73"/>
      <c r="AB73"/>
      <c r="AC73"/>
      <c r="AD73"/>
      <c r="AE73"/>
    </row>
    <row r="74" spans="1:31" s="11" customFormat="1" x14ac:dyDescent="0.25">
      <c r="H74" s="33"/>
      <c r="I74" s="33">
        <v>1</v>
      </c>
      <c r="J74" s="33">
        <v>8.0299999999999996E-2</v>
      </c>
      <c r="K74" s="40" t="s">
        <v>68</v>
      </c>
      <c r="Z74"/>
      <c r="AA74"/>
      <c r="AB74"/>
      <c r="AC74"/>
      <c r="AD74"/>
      <c r="AE74"/>
    </row>
    <row r="75" spans="1:31" s="11" customFormat="1" x14ac:dyDescent="0.25">
      <c r="H75" s="33"/>
      <c r="I75" s="33">
        <v>0.4</v>
      </c>
      <c r="J75" s="33">
        <v>3.2000000000000001E-2</v>
      </c>
      <c r="K75" s="40" t="s">
        <v>68</v>
      </c>
      <c r="Z75"/>
      <c r="AA75"/>
      <c r="AB75"/>
      <c r="AC75"/>
      <c r="AD75"/>
      <c r="AE75"/>
    </row>
    <row r="76" spans="1:31" s="11" customFormat="1" x14ac:dyDescent="0.25">
      <c r="A76" s="1" t="s">
        <v>69</v>
      </c>
      <c r="B76" s="2"/>
      <c r="C76" s="2"/>
      <c r="D76" s="2"/>
      <c r="E76" s="2"/>
      <c r="Z76"/>
      <c r="AA76"/>
      <c r="AB76"/>
      <c r="AC76"/>
      <c r="AD76"/>
      <c r="AE76"/>
    </row>
    <row r="77" spans="1:31" s="11" customFormat="1" x14ac:dyDescent="0.25">
      <c r="A77" s="11" t="s">
        <v>60</v>
      </c>
      <c r="Z77"/>
      <c r="AA77"/>
      <c r="AB77"/>
      <c r="AC77"/>
      <c r="AD77"/>
      <c r="AE77"/>
    </row>
    <row r="78" spans="1:31" s="11" customFormat="1" ht="36.75" x14ac:dyDescent="0.25">
      <c r="A78" s="23"/>
      <c r="B78" s="23" t="s">
        <v>70</v>
      </c>
      <c r="C78" s="23" t="s">
        <v>71</v>
      </c>
      <c r="D78" s="23" t="s">
        <v>63</v>
      </c>
      <c r="E78" s="24" t="s">
        <v>64</v>
      </c>
      <c r="F78" s="41"/>
      <c r="G78" s="41"/>
      <c r="H78" s="42"/>
      <c r="I78" s="42" t="s">
        <v>72</v>
      </c>
      <c r="J78" s="42" t="s">
        <v>64</v>
      </c>
      <c r="M78" s="43"/>
      <c r="N78" s="43" t="s">
        <v>70</v>
      </c>
      <c r="O78" s="43" t="s">
        <v>71</v>
      </c>
      <c r="P78" s="43" t="s">
        <v>63</v>
      </c>
      <c r="Q78" s="43" t="s">
        <v>64</v>
      </c>
      <c r="Z78"/>
      <c r="AA78"/>
      <c r="AB78"/>
      <c r="AC78"/>
      <c r="AD78"/>
      <c r="AE78"/>
    </row>
    <row r="79" spans="1:31" s="11" customFormat="1" x14ac:dyDescent="0.25">
      <c r="A79" s="28" t="s">
        <v>17</v>
      </c>
      <c r="B79" s="29">
        <v>5152.6350000000002</v>
      </c>
      <c r="C79" s="29">
        <v>1988.9459999999999</v>
      </c>
      <c r="D79" s="44">
        <v>1.4259999999999999</v>
      </c>
      <c r="E79" s="32">
        <f>D79/B79*1000</f>
        <v>0.27675160379107</v>
      </c>
      <c r="F79"/>
      <c r="G79"/>
      <c r="H79" s="45" t="s">
        <v>17</v>
      </c>
      <c r="I79" s="46">
        <v>0.39021797453542839</v>
      </c>
      <c r="J79" s="47">
        <f t="shared" ref="J79:J87" si="10">E79</f>
        <v>0.27675160379107</v>
      </c>
      <c r="M79" s="43" t="s">
        <v>17</v>
      </c>
      <c r="N79" s="43">
        <v>5199</v>
      </c>
      <c r="O79" s="43">
        <v>1988.616</v>
      </c>
      <c r="P79" s="43">
        <v>1.5287139600000001</v>
      </c>
      <c r="Q79" s="43">
        <v>0.29404000000000002</v>
      </c>
      <c r="Z79"/>
      <c r="AA79"/>
      <c r="AB79"/>
      <c r="AC79"/>
      <c r="AD79"/>
      <c r="AE79"/>
    </row>
    <row r="80" spans="1:31" s="11" customFormat="1" x14ac:dyDescent="0.25">
      <c r="A80" s="28" t="s">
        <v>18</v>
      </c>
      <c r="B80" s="29">
        <v>1935</v>
      </c>
      <c r="C80" s="29">
        <v>511</v>
      </c>
      <c r="D80" s="44">
        <v>0.73899999999999999</v>
      </c>
      <c r="E80" s="32">
        <f t="shared" ref="E80:E96" si="11">D80/B80*1000</f>
        <v>0.38191214470284235</v>
      </c>
      <c r="F80"/>
      <c r="G80"/>
      <c r="H80" s="45" t="s">
        <v>18</v>
      </c>
      <c r="I80" s="46">
        <v>0.268318397469689</v>
      </c>
      <c r="J80" s="47">
        <f t="shared" si="10"/>
        <v>0.38191214470284235</v>
      </c>
      <c r="L80"/>
      <c r="M80" s="43" t="s">
        <v>18</v>
      </c>
      <c r="N80" s="43">
        <v>1970</v>
      </c>
      <c r="O80" s="43">
        <v>513</v>
      </c>
      <c r="P80" s="43">
        <v>0.84330578</v>
      </c>
      <c r="Q80" s="43">
        <v>0.42807400000000001</v>
      </c>
      <c r="Z80"/>
      <c r="AA80"/>
      <c r="AB80"/>
      <c r="AC80"/>
      <c r="AD80"/>
      <c r="AE80"/>
    </row>
    <row r="81" spans="1:31" s="11" customFormat="1" x14ac:dyDescent="0.25">
      <c r="A81" s="28" t="s">
        <v>25</v>
      </c>
      <c r="B81" s="29">
        <v>13088</v>
      </c>
      <c r="C81" s="29">
        <v>11760.29311597127</v>
      </c>
      <c r="D81" s="44">
        <v>7.726</v>
      </c>
      <c r="E81" s="32">
        <f t="shared" si="11"/>
        <v>0.59031173594132025</v>
      </c>
      <c r="F81"/>
      <c r="G81"/>
      <c r="H81" s="45" t="s">
        <v>25</v>
      </c>
      <c r="I81" s="46">
        <v>0.89855540311516424</v>
      </c>
      <c r="J81" s="47">
        <f t="shared" si="10"/>
        <v>0.59031173594132025</v>
      </c>
      <c r="M81" s="43" t="s">
        <v>25</v>
      </c>
      <c r="N81" s="43">
        <v>14151</v>
      </c>
      <c r="O81" s="43">
        <v>12715.457509482689</v>
      </c>
      <c r="P81" s="43">
        <v>6.8609000849999999</v>
      </c>
      <c r="Q81" s="43">
        <v>0.48483499999999996</v>
      </c>
      <c r="Z81"/>
      <c r="AA81"/>
      <c r="AB81"/>
      <c r="AC81"/>
      <c r="AD81"/>
      <c r="AE81"/>
    </row>
    <row r="82" spans="1:31" s="11" customFormat="1" x14ac:dyDescent="0.25">
      <c r="A82" s="28" t="s">
        <v>26</v>
      </c>
      <c r="B82" s="29">
        <v>9420.2000000000007</v>
      </c>
      <c r="C82" s="29">
        <v>2340</v>
      </c>
      <c r="D82" s="44">
        <v>3.6150000000000002</v>
      </c>
      <c r="E82" s="32">
        <f t="shared" si="11"/>
        <v>0.38374981422899723</v>
      </c>
      <c r="F82"/>
      <c r="G82"/>
      <c r="H82" s="45" t="s">
        <v>26</v>
      </c>
      <c r="I82" s="46">
        <v>0.2479183717914448</v>
      </c>
      <c r="J82" s="47">
        <f t="shared" si="10"/>
        <v>0.38374981422899723</v>
      </c>
      <c r="M82" s="43" t="s">
        <v>26</v>
      </c>
      <c r="N82" s="43">
        <v>9867.4866299999994</v>
      </c>
      <c r="O82" s="43">
        <v>2374.9444199999998</v>
      </c>
      <c r="P82" s="43">
        <v>3.8680547589600001</v>
      </c>
      <c r="Q82" s="43">
        <v>0.39200000000000002</v>
      </c>
      <c r="Z82"/>
      <c r="AA82"/>
      <c r="AB82"/>
      <c r="AC82"/>
      <c r="AD82"/>
      <c r="AE82"/>
    </row>
    <row r="83" spans="1:31" s="11" customFormat="1" x14ac:dyDescent="0.25">
      <c r="A83" s="28" t="s">
        <v>27</v>
      </c>
      <c r="B83" s="29">
        <v>22848</v>
      </c>
      <c r="C83" s="48">
        <v>2903</v>
      </c>
      <c r="D83" s="44">
        <v>6.0449999999999999</v>
      </c>
      <c r="E83" s="32">
        <f t="shared" si="11"/>
        <v>0.26457457983193272</v>
      </c>
      <c r="F83"/>
      <c r="G83"/>
      <c r="H83" s="45" t="s">
        <v>27</v>
      </c>
      <c r="I83" s="46">
        <v>0.13280132847456064</v>
      </c>
      <c r="J83" s="47">
        <f t="shared" si="10"/>
        <v>0.26457457983193272</v>
      </c>
      <c r="M83" s="43" t="s">
        <v>27</v>
      </c>
      <c r="N83" s="43">
        <v>23172</v>
      </c>
      <c r="O83" s="43">
        <v>30001</v>
      </c>
      <c r="P83" s="43">
        <v>6.127279272</v>
      </c>
      <c r="Q83" s="43">
        <v>0.26442599999999999</v>
      </c>
      <c r="Z83"/>
      <c r="AA83"/>
      <c r="AB83"/>
      <c r="AC83"/>
      <c r="AD83"/>
      <c r="AE83"/>
    </row>
    <row r="84" spans="1:31" s="11" customFormat="1" x14ac:dyDescent="0.25">
      <c r="A84" s="28" t="s">
        <v>31</v>
      </c>
      <c r="B84" s="29">
        <v>9467</v>
      </c>
      <c r="C84" s="29">
        <v>684.34288843437139</v>
      </c>
      <c r="D84" s="44">
        <v>2.6440000000000001</v>
      </c>
      <c r="E84" s="32">
        <f t="shared" si="11"/>
        <v>0.27928594063589313</v>
      </c>
      <c r="F84"/>
      <c r="G84"/>
      <c r="H84" s="45" t="s">
        <v>31</v>
      </c>
      <c r="I84" s="46">
        <v>7.2287196412207821E-2</v>
      </c>
      <c r="J84" s="47">
        <f t="shared" si="10"/>
        <v>0.27928594063589313</v>
      </c>
      <c r="M84" s="43" t="s">
        <v>31</v>
      </c>
      <c r="N84" s="43">
        <v>9637.5601000000006</v>
      </c>
      <c r="O84" s="43">
        <v>696.6721998831573</v>
      </c>
      <c r="P84" s="43">
        <v>3.0983984716692001</v>
      </c>
      <c r="Q84" s="43">
        <v>0.321492</v>
      </c>
      <c r="Z84"/>
      <c r="AA84"/>
      <c r="AB84"/>
      <c r="AC84"/>
      <c r="AD84"/>
      <c r="AE84"/>
    </row>
    <row r="85" spans="1:31" s="11" customFormat="1" x14ac:dyDescent="0.25">
      <c r="A85" s="28" t="s">
        <v>42</v>
      </c>
      <c r="B85" s="29">
        <v>6414.3</v>
      </c>
      <c r="C85" s="29">
        <v>2009.1</v>
      </c>
      <c r="D85" s="44">
        <v>2.5</v>
      </c>
      <c r="E85" s="32">
        <f t="shared" si="11"/>
        <v>0.38975414308654099</v>
      </c>
      <c r="F85"/>
      <c r="G85"/>
      <c r="H85" s="45" t="s">
        <v>42</v>
      </c>
      <c r="I85" s="46">
        <v>0.34631115167898335</v>
      </c>
      <c r="J85" s="47">
        <f t="shared" si="10"/>
        <v>0.38975414308654099</v>
      </c>
      <c r="M85" s="43" t="s">
        <v>42</v>
      </c>
      <c r="N85" s="43">
        <v>6713.3</v>
      </c>
      <c r="O85" s="43">
        <v>2080.1999999999998</v>
      </c>
      <c r="P85" s="43">
        <v>2.5160105740000001</v>
      </c>
      <c r="Q85" s="43">
        <v>0.37478</v>
      </c>
      <c r="Z85"/>
      <c r="AA85"/>
      <c r="AB85"/>
      <c r="AC85"/>
      <c r="AD85"/>
      <c r="AE85"/>
    </row>
    <row r="86" spans="1:31" s="11" customFormat="1" x14ac:dyDescent="0.25">
      <c r="A86" s="28" t="s">
        <v>43</v>
      </c>
      <c r="B86" s="29">
        <v>11676</v>
      </c>
      <c r="C86" s="29">
        <v>12071</v>
      </c>
      <c r="D86" s="44">
        <v>6.681</v>
      </c>
      <c r="E86" s="32">
        <f t="shared" si="11"/>
        <v>0.5721993833504625</v>
      </c>
      <c r="F86"/>
      <c r="G86"/>
      <c r="H86" s="45" t="s">
        <v>43</v>
      </c>
      <c r="I86" s="46">
        <v>1.0038216560509554</v>
      </c>
      <c r="J86" s="47">
        <f t="shared" si="10"/>
        <v>0.5721993833504625</v>
      </c>
      <c r="M86" s="43" t="s">
        <v>43</v>
      </c>
      <c r="N86" s="43">
        <v>11809</v>
      </c>
      <c r="O86" s="43">
        <v>12402</v>
      </c>
      <c r="P86" s="43">
        <v>6.7311299999999994</v>
      </c>
      <c r="Q86" s="43">
        <v>0.56999999999999995</v>
      </c>
      <c r="Z86"/>
      <c r="AA86"/>
      <c r="AB86"/>
      <c r="AC86"/>
      <c r="AD86"/>
      <c r="AE86"/>
    </row>
    <row r="87" spans="1:31" s="11" customFormat="1" x14ac:dyDescent="0.25">
      <c r="A87" s="28" t="s">
        <v>44</v>
      </c>
      <c r="B87" s="29">
        <v>5000</v>
      </c>
      <c r="C87" s="29">
        <v>277.41935483870964</v>
      </c>
      <c r="D87" s="44">
        <v>2.6269999999999998</v>
      </c>
      <c r="E87" s="32">
        <f t="shared" si="11"/>
        <v>0.52539999999999998</v>
      </c>
      <c r="F87"/>
      <c r="G87"/>
      <c r="H87" s="45" t="s">
        <v>44</v>
      </c>
      <c r="I87" s="46">
        <v>5.5483870967741933E-2</v>
      </c>
      <c r="J87" s="47">
        <f t="shared" si="10"/>
        <v>0.52539999999999998</v>
      </c>
      <c r="M87" s="43" t="s">
        <v>44</v>
      </c>
      <c r="N87" s="43">
        <v>5227.6000000000004</v>
      </c>
      <c r="O87" s="43">
        <v>290.04748387096777</v>
      </c>
      <c r="P87" s="43">
        <v>2.1014952000000005</v>
      </c>
      <c r="Q87" s="43">
        <v>0.40200000000000008</v>
      </c>
      <c r="Z87"/>
      <c r="AA87"/>
      <c r="AB87"/>
      <c r="AC87"/>
      <c r="AD87"/>
      <c r="AE87"/>
    </row>
    <row r="88" spans="1:31" s="11" customFormat="1" x14ac:dyDescent="0.25">
      <c r="A88" s="28" t="s">
        <v>24</v>
      </c>
      <c r="B88" s="29">
        <v>70</v>
      </c>
      <c r="C88" s="29">
        <v>185.2</v>
      </c>
      <c r="D88" s="44">
        <v>5.6489999999999999E-2</v>
      </c>
      <c r="E88" s="32">
        <f t="shared" si="11"/>
        <v>0.80699999999999994</v>
      </c>
      <c r="F88"/>
      <c r="G88"/>
      <c r="H88" s="45" t="s">
        <v>24</v>
      </c>
      <c r="I88" s="46">
        <v>1.0647359454855196</v>
      </c>
      <c r="J88" s="45">
        <v>0.61</v>
      </c>
      <c r="M88" s="43" t="s">
        <v>24</v>
      </c>
      <c r="N88" s="43">
        <v>185.2</v>
      </c>
      <c r="O88" s="43">
        <v>185.2</v>
      </c>
      <c r="P88" s="43">
        <v>0.11297199999999999</v>
      </c>
      <c r="Q88" s="43">
        <v>0.61</v>
      </c>
      <c r="Z88"/>
      <c r="AA88"/>
      <c r="AB88"/>
      <c r="AC88"/>
      <c r="AD88"/>
      <c r="AE88"/>
    </row>
    <row r="89" spans="1:31" s="11" customFormat="1" x14ac:dyDescent="0.25">
      <c r="A89" s="28" t="s">
        <v>29</v>
      </c>
      <c r="B89" s="29">
        <v>436</v>
      </c>
      <c r="C89" s="29">
        <v>11.102611940298507</v>
      </c>
      <c r="D89" s="44">
        <v>0.16600000000000001</v>
      </c>
      <c r="E89" s="32">
        <f t="shared" si="11"/>
        <v>0.38073394495412849</v>
      </c>
      <c r="F89"/>
      <c r="G89"/>
      <c r="H89" s="45" t="s">
        <v>29</v>
      </c>
      <c r="I89" s="46">
        <v>2.0522388059701493E-2</v>
      </c>
      <c r="J89" s="47">
        <f t="shared" ref="J89:J96" si="12">E89</f>
        <v>0.38073394495412849</v>
      </c>
      <c r="M89" s="43" t="s">
        <v>29</v>
      </c>
      <c r="N89" s="43">
        <v>541</v>
      </c>
      <c r="O89" s="43">
        <v>11.102611940298507</v>
      </c>
      <c r="P89" s="43">
        <v>0.16143440000000001</v>
      </c>
      <c r="Q89" s="43">
        <v>0.2984</v>
      </c>
      <c r="Z89"/>
      <c r="AA89"/>
      <c r="AB89"/>
      <c r="AC89"/>
      <c r="AD89"/>
      <c r="AE89"/>
    </row>
    <row r="90" spans="1:31" s="11" customFormat="1" x14ac:dyDescent="0.25">
      <c r="A90" s="28" t="s">
        <v>37</v>
      </c>
      <c r="B90" s="29">
        <v>2097.7979999999998</v>
      </c>
      <c r="C90" s="29">
        <v>974.22199127799558</v>
      </c>
      <c r="D90" s="44">
        <v>1.167</v>
      </c>
      <c r="E90" s="32">
        <f t="shared" si="11"/>
        <v>0.55629760348708512</v>
      </c>
      <c r="F90"/>
      <c r="G90"/>
      <c r="H90" s="45" t="s">
        <v>37</v>
      </c>
      <c r="I90" s="46">
        <v>0.4346219232759258</v>
      </c>
      <c r="J90" s="47">
        <f t="shared" si="12"/>
        <v>0.55629760348708512</v>
      </c>
      <c r="M90" s="43" t="s">
        <v>37</v>
      </c>
      <c r="N90" s="43">
        <v>2241.5390000000002</v>
      </c>
      <c r="O90" s="43">
        <v>974.22199127799558</v>
      </c>
      <c r="P90" s="43">
        <v>1.4873799280670001</v>
      </c>
      <c r="Q90" s="43">
        <v>0.66355299999999995</v>
      </c>
      <c r="Z90"/>
      <c r="AA90"/>
      <c r="AB90"/>
      <c r="AC90"/>
      <c r="AD90"/>
      <c r="AE90"/>
    </row>
    <row r="91" spans="1:31" s="11" customFormat="1" x14ac:dyDescent="0.25">
      <c r="A91" s="28" t="s">
        <v>22</v>
      </c>
      <c r="B91" s="29">
        <v>924</v>
      </c>
      <c r="C91" s="29">
        <v>794.94035951844182</v>
      </c>
      <c r="D91" s="44">
        <v>0.60799999999999998</v>
      </c>
      <c r="E91" s="32">
        <f t="shared" si="11"/>
        <v>0.65800865800865793</v>
      </c>
      <c r="F91"/>
      <c r="G91"/>
      <c r="H91" s="45" t="s">
        <v>22</v>
      </c>
      <c r="I91" s="46">
        <v>0.77706780011577892</v>
      </c>
      <c r="J91" s="47">
        <f t="shared" si="12"/>
        <v>0.65800865800865793</v>
      </c>
      <c r="M91" s="43" t="s">
        <v>22</v>
      </c>
      <c r="N91" s="43">
        <v>1023</v>
      </c>
      <c r="O91" s="43">
        <v>794.94035951844182</v>
      </c>
      <c r="P91" s="43">
        <v>0.66999952799999996</v>
      </c>
      <c r="Q91" s="43">
        <v>0.65493599999999996</v>
      </c>
      <c r="Z91"/>
      <c r="AA91"/>
      <c r="AB91"/>
      <c r="AC91"/>
      <c r="AD91"/>
      <c r="AE91"/>
    </row>
    <row r="92" spans="1:31" s="11" customFormat="1" x14ac:dyDescent="0.25">
      <c r="A92" s="28" t="s">
        <v>73</v>
      </c>
      <c r="B92" s="29">
        <v>921</v>
      </c>
      <c r="C92" s="29">
        <v>596.24060150375942</v>
      </c>
      <c r="D92" s="44">
        <v>0.55300000000000005</v>
      </c>
      <c r="E92" s="32">
        <f t="shared" si="11"/>
        <v>0.60043431053203045</v>
      </c>
      <c r="F92"/>
      <c r="G92"/>
      <c r="H92" s="45" t="s">
        <v>73</v>
      </c>
      <c r="I92" s="46">
        <v>0.65162907268170422</v>
      </c>
      <c r="J92" s="47">
        <f t="shared" si="12"/>
        <v>0.60043431053203045</v>
      </c>
      <c r="M92" s="43" t="s">
        <v>73</v>
      </c>
      <c r="N92" s="43">
        <v>915</v>
      </c>
      <c r="O92" s="43">
        <v>596.24060150375942</v>
      </c>
      <c r="P92" s="43">
        <v>0.56720026499999998</v>
      </c>
      <c r="Q92" s="43">
        <v>0.61989099999999997</v>
      </c>
      <c r="Z92"/>
      <c r="AA92"/>
      <c r="AB92"/>
      <c r="AC92"/>
      <c r="AD92"/>
      <c r="AE92"/>
    </row>
    <row r="93" spans="1:31" s="11" customFormat="1" x14ac:dyDescent="0.25">
      <c r="A93" s="28" t="s">
        <v>41</v>
      </c>
      <c r="B93" s="29">
        <v>693.3</v>
      </c>
      <c r="C93" s="29">
        <v>160.34934497816593</v>
      </c>
      <c r="D93" s="44">
        <v>0.187</v>
      </c>
      <c r="E93" s="32">
        <f t="shared" si="11"/>
        <v>0.26972450598586473</v>
      </c>
      <c r="F93"/>
      <c r="G93"/>
      <c r="H93" s="45" t="s">
        <v>41</v>
      </c>
      <c r="I93" s="49">
        <v>0.22270742358078602</v>
      </c>
      <c r="J93" s="47">
        <f t="shared" si="12"/>
        <v>0.26972450598586473</v>
      </c>
      <c r="M93" s="43" t="s">
        <v>41</v>
      </c>
      <c r="N93" s="43">
        <v>720</v>
      </c>
      <c r="O93" s="43">
        <v>160.34934497816593</v>
      </c>
      <c r="P93" s="43">
        <v>0.20122631999999999</v>
      </c>
      <c r="Q93" s="43">
        <v>0.27948099999999998</v>
      </c>
      <c r="Z93"/>
      <c r="AA93"/>
      <c r="AB93"/>
      <c r="AC93"/>
      <c r="AD93"/>
      <c r="AE93"/>
    </row>
    <row r="94" spans="1:31" s="11" customFormat="1" x14ac:dyDescent="0.25">
      <c r="A94" s="28" t="s">
        <v>19</v>
      </c>
      <c r="B94" s="29">
        <v>387.7</v>
      </c>
      <c r="C94" s="29">
        <v>191.02192649310871</v>
      </c>
      <c r="D94" s="44">
        <v>0.17100000000000001</v>
      </c>
      <c r="E94" s="32">
        <f t="shared" si="11"/>
        <v>0.44106267732783083</v>
      </c>
      <c r="F94"/>
      <c r="G94"/>
      <c r="H94" s="45" t="s">
        <v>19</v>
      </c>
      <c r="I94" s="49">
        <v>0.52373660030627867</v>
      </c>
      <c r="J94" s="47">
        <f t="shared" si="12"/>
        <v>0.44106267732783083</v>
      </c>
      <c r="M94" s="43" t="s">
        <v>19</v>
      </c>
      <c r="N94" s="43">
        <v>364.72899999999998</v>
      </c>
      <c r="O94" s="43">
        <v>191.02192649310871</v>
      </c>
      <c r="P94" s="43">
        <v>0.10193482564899999</v>
      </c>
      <c r="Q94" s="43">
        <v>0.27948099999999998</v>
      </c>
      <c r="Z94"/>
      <c r="AA94"/>
      <c r="AB94"/>
      <c r="AC94"/>
      <c r="AD94"/>
      <c r="AE94"/>
    </row>
    <row r="95" spans="1:31" x14ac:dyDescent="0.25">
      <c r="A95" s="28" t="s">
        <v>16</v>
      </c>
      <c r="B95" s="29">
        <v>101564.17876</v>
      </c>
      <c r="C95" s="29">
        <v>42034.735625646492</v>
      </c>
      <c r="D95" s="44">
        <v>36.247999999999998</v>
      </c>
      <c r="E95" s="32">
        <f t="shared" si="11"/>
        <v>0.35689748533934784</v>
      </c>
      <c r="H95" s="45" t="s">
        <v>16</v>
      </c>
      <c r="I95" s="49">
        <v>0.41387363279898287</v>
      </c>
      <c r="J95" s="47">
        <f t="shared" si="12"/>
        <v>0.35689748533934784</v>
      </c>
      <c r="M95" s="43" t="s">
        <v>16</v>
      </c>
      <c r="N95" s="43">
        <v>101564.17876</v>
      </c>
      <c r="O95" s="43">
        <v>42034.735625646492</v>
      </c>
      <c r="P95" s="43">
        <v>36.359975996079996</v>
      </c>
      <c r="Q95" s="43">
        <v>0.35799999999999998</v>
      </c>
    </row>
    <row r="96" spans="1:31" x14ac:dyDescent="0.25">
      <c r="A96" s="28" t="s">
        <v>46</v>
      </c>
      <c r="B96" s="50">
        <v>1900</v>
      </c>
      <c r="C96" s="50">
        <v>2099</v>
      </c>
      <c r="D96" s="44">
        <v>0.90600000000000003</v>
      </c>
      <c r="E96" s="32">
        <f t="shared" si="11"/>
        <v>0.4768421052631579</v>
      </c>
      <c r="H96" s="45" t="s">
        <v>46</v>
      </c>
      <c r="I96" s="49">
        <v>1.1032967521559183</v>
      </c>
      <c r="J96" s="47">
        <f t="shared" si="12"/>
        <v>0.4768421052631579</v>
      </c>
      <c r="M96" s="43" t="s">
        <v>46</v>
      </c>
      <c r="N96" s="43">
        <v>2010</v>
      </c>
      <c r="O96" s="43">
        <v>2240</v>
      </c>
      <c r="P96" s="43">
        <v>0.85625999999999991</v>
      </c>
      <c r="Q96" s="43">
        <v>0.42599999999999993</v>
      </c>
    </row>
    <row r="97" spans="1:30" x14ac:dyDescent="0.25">
      <c r="A97" s="11"/>
    </row>
    <row r="98" spans="1:30" x14ac:dyDescent="0.25">
      <c r="A98" s="11"/>
    </row>
    <row r="99" spans="1:30" x14ac:dyDescent="0.25">
      <c r="A99" s="1" t="s">
        <v>74</v>
      </c>
      <c r="B99" s="2"/>
      <c r="C99" s="2"/>
      <c r="D99" s="2"/>
      <c r="E99" s="2"/>
    </row>
    <row r="100" spans="1:30" ht="34.5" x14ac:dyDescent="0.25">
      <c r="A100" s="51"/>
      <c r="B100" s="52" t="s">
        <v>63</v>
      </c>
      <c r="C100" s="52" t="s">
        <v>75</v>
      </c>
      <c r="D100" s="52" t="s">
        <v>76</v>
      </c>
      <c r="E100" s="22" t="s">
        <v>77</v>
      </c>
      <c r="H100" s="53"/>
      <c r="I100" s="54" t="s">
        <v>78</v>
      </c>
      <c r="J100" s="54" t="s">
        <v>79</v>
      </c>
      <c r="O100" s="55"/>
      <c r="P100" s="55" t="s">
        <v>78</v>
      </c>
      <c r="Q100" s="55" t="s">
        <v>79</v>
      </c>
      <c r="Z100" s="5"/>
      <c r="AA100" s="56"/>
      <c r="AB100" s="56"/>
      <c r="AC100" s="56"/>
      <c r="AD100" s="56"/>
    </row>
    <row r="101" spans="1:30" x14ac:dyDescent="0.25">
      <c r="A101" s="28" t="s">
        <v>18</v>
      </c>
      <c r="B101" s="28">
        <v>3.2669999999999999</v>
      </c>
      <c r="C101" s="28">
        <v>7407</v>
      </c>
      <c r="D101" s="28">
        <v>3265</v>
      </c>
      <c r="E101" s="57">
        <f>D101+C101</f>
        <v>10672</v>
      </c>
      <c r="H101" s="58" t="s">
        <v>18</v>
      </c>
      <c r="I101" s="59">
        <f t="shared" ref="I101:I119" si="13">D101/(C101+D101)</f>
        <v>0.30594077961019489</v>
      </c>
      <c r="J101" s="60">
        <f t="shared" ref="J101:J119" si="14">B101/(C101+D101)*1000</f>
        <v>0.30612818590704644</v>
      </c>
      <c r="O101" s="55" t="s">
        <v>18</v>
      </c>
      <c r="P101" s="55">
        <v>0.33155630377852602</v>
      </c>
      <c r="Q101" s="55">
        <v>0.2876843434343434</v>
      </c>
      <c r="AD101" s="56"/>
    </row>
    <row r="102" spans="1:30" x14ac:dyDescent="0.25">
      <c r="A102" s="28" t="s">
        <v>19</v>
      </c>
      <c r="B102" s="31">
        <v>0.622</v>
      </c>
      <c r="C102" s="57">
        <f>1909-969</f>
        <v>940</v>
      </c>
      <c r="D102" s="57">
        <v>969</v>
      </c>
      <c r="E102" s="57">
        <f t="shared" ref="E102:E119" si="15">D102+C102</f>
        <v>1909</v>
      </c>
      <c r="H102" s="58" t="s">
        <v>19</v>
      </c>
      <c r="I102" s="59">
        <f t="shared" si="13"/>
        <v>0.5075955997904662</v>
      </c>
      <c r="J102" s="60">
        <f t="shared" si="14"/>
        <v>0.32582503928758516</v>
      </c>
      <c r="O102" s="55" t="s">
        <v>19</v>
      </c>
      <c r="P102" s="55">
        <v>0.5075955997904662</v>
      </c>
      <c r="Q102" s="55">
        <v>0.32582503928758516</v>
      </c>
      <c r="AA102" s="61"/>
      <c r="AB102" s="61"/>
      <c r="AC102" s="61"/>
      <c r="AD102" s="61"/>
    </row>
    <row r="103" spans="1:30" x14ac:dyDescent="0.25">
      <c r="A103" s="28" t="s">
        <v>22</v>
      </c>
      <c r="B103" s="28">
        <v>2.677</v>
      </c>
      <c r="C103" s="28">
        <v>5889.0609999999997</v>
      </c>
      <c r="D103" s="28">
        <v>582.70100000000002</v>
      </c>
      <c r="E103" s="57">
        <f t="shared" si="15"/>
        <v>6471.7619999999997</v>
      </c>
      <c r="H103" s="58" t="s">
        <v>22</v>
      </c>
      <c r="I103" s="59">
        <f t="shared" si="13"/>
        <v>9.0037458114189006E-2</v>
      </c>
      <c r="J103" s="60">
        <f t="shared" si="14"/>
        <v>0.41364314695132487</v>
      </c>
      <c r="O103" s="55" t="s">
        <v>22</v>
      </c>
      <c r="P103" s="55">
        <v>9.3780988808613117E-2</v>
      </c>
      <c r="Q103" s="55">
        <v>0.40345658025216036</v>
      </c>
    </row>
    <row r="104" spans="1:30" x14ac:dyDescent="0.25">
      <c r="A104" s="28" t="s">
        <v>26</v>
      </c>
      <c r="B104" s="28">
        <v>5.75</v>
      </c>
      <c r="C104" s="28">
        <v>10667</v>
      </c>
      <c r="D104" s="28">
        <v>7213</v>
      </c>
      <c r="E104" s="57">
        <f t="shared" si="15"/>
        <v>17880</v>
      </c>
      <c r="H104" s="58" t="s">
        <v>26</v>
      </c>
      <c r="I104" s="59">
        <f t="shared" si="13"/>
        <v>0.40341163310961969</v>
      </c>
      <c r="J104" s="60">
        <f t="shared" si="14"/>
        <v>0.32158836689038028</v>
      </c>
      <c r="O104" s="55" t="s">
        <v>26</v>
      </c>
      <c r="P104" s="55">
        <v>0.38655374863615111</v>
      </c>
      <c r="Q104" s="55">
        <v>0.31963422871096792</v>
      </c>
    </row>
    <row r="105" spans="1:30" x14ac:dyDescent="0.25">
      <c r="A105" s="28" t="s">
        <v>27</v>
      </c>
      <c r="B105" s="28">
        <v>14.351000000000001</v>
      </c>
      <c r="C105" s="28">
        <v>31193</v>
      </c>
      <c r="D105" s="28">
        <v>14639</v>
      </c>
      <c r="E105" s="57">
        <f t="shared" si="15"/>
        <v>45832</v>
      </c>
      <c r="H105" s="58" t="s">
        <v>27</v>
      </c>
      <c r="I105" s="59">
        <f t="shared" si="13"/>
        <v>0.31940565543724908</v>
      </c>
      <c r="J105" s="60">
        <f t="shared" si="14"/>
        <v>0.31312183627160067</v>
      </c>
      <c r="O105" s="55" t="s">
        <v>27</v>
      </c>
      <c r="P105" s="55">
        <v>0.30926879505664262</v>
      </c>
      <c r="Q105" s="55">
        <v>0.31783940267765193</v>
      </c>
    </row>
    <row r="106" spans="1:30" x14ac:dyDescent="0.25">
      <c r="A106" s="28" t="s">
        <v>28</v>
      </c>
      <c r="B106" s="28">
        <v>0.22600000000000001</v>
      </c>
      <c r="C106" s="28">
        <v>0</v>
      </c>
      <c r="D106" s="28">
        <v>2469</v>
      </c>
      <c r="E106" s="57">
        <f t="shared" si="15"/>
        <v>2469</v>
      </c>
      <c r="H106" s="58" t="s">
        <v>28</v>
      </c>
      <c r="I106" s="59">
        <f t="shared" si="13"/>
        <v>1</v>
      </c>
      <c r="J106" s="60">
        <f t="shared" si="14"/>
        <v>9.153503442689348E-2</v>
      </c>
      <c r="O106" s="55" t="s">
        <v>28</v>
      </c>
      <c r="P106" s="55">
        <v>0.94596711041503523</v>
      </c>
      <c r="Q106" s="55">
        <v>9.9843382928739247E-2</v>
      </c>
    </row>
    <row r="107" spans="1:30" x14ac:dyDescent="0.25">
      <c r="A107" s="28" t="s">
        <v>29</v>
      </c>
      <c r="B107" s="28">
        <v>0.48299999999999998</v>
      </c>
      <c r="C107" s="28">
        <v>1573</v>
      </c>
      <c r="D107" s="28">
        <v>524.4</v>
      </c>
      <c r="E107" s="57">
        <f t="shared" si="15"/>
        <v>2097.4</v>
      </c>
      <c r="H107" s="58" t="s">
        <v>29</v>
      </c>
      <c r="I107" s="62">
        <v>0.22301059816777438</v>
      </c>
      <c r="J107" s="62">
        <v>0.2811208909646129</v>
      </c>
      <c r="O107" s="55" t="s">
        <v>29</v>
      </c>
      <c r="P107" s="55">
        <v>0.22301059816777438</v>
      </c>
      <c r="Q107" s="55">
        <v>0.2811208909646129</v>
      </c>
    </row>
    <row r="108" spans="1:30" x14ac:dyDescent="0.25">
      <c r="A108" s="28" t="s">
        <v>31</v>
      </c>
      <c r="B108" s="28">
        <v>7.14</v>
      </c>
      <c r="C108" s="28">
        <v>10911</v>
      </c>
      <c r="D108" s="28">
        <v>19679</v>
      </c>
      <c r="E108" s="57">
        <f t="shared" si="15"/>
        <v>30590</v>
      </c>
      <c r="H108" s="58" t="s">
        <v>31</v>
      </c>
      <c r="I108" s="59">
        <f t="shared" si="13"/>
        <v>0.64331480876103297</v>
      </c>
      <c r="J108" s="60">
        <f t="shared" si="14"/>
        <v>0.23340961098398169</v>
      </c>
      <c r="O108" s="55" t="s">
        <v>31</v>
      </c>
      <c r="P108" s="55">
        <v>0.62757899407346374</v>
      </c>
      <c r="Q108" s="55">
        <v>0.23971096250752702</v>
      </c>
    </row>
    <row r="109" spans="1:30" x14ac:dyDescent="0.25">
      <c r="A109" s="28" t="s">
        <v>34</v>
      </c>
      <c r="B109" s="31">
        <v>0.40899999999999997</v>
      </c>
      <c r="C109" s="29">
        <v>0</v>
      </c>
      <c r="D109" s="29">
        <v>2858</v>
      </c>
      <c r="E109" s="57">
        <f t="shared" si="15"/>
        <v>2858</v>
      </c>
      <c r="H109" s="58" t="s">
        <v>34</v>
      </c>
      <c r="I109" s="59">
        <f t="shared" si="13"/>
        <v>1</v>
      </c>
      <c r="J109" s="60">
        <f t="shared" si="14"/>
        <v>0.14310706787963612</v>
      </c>
      <c r="O109" s="55" t="s">
        <v>34</v>
      </c>
      <c r="P109" s="55">
        <v>1</v>
      </c>
      <c r="Q109" s="55">
        <v>0.14310706787963612</v>
      </c>
    </row>
    <row r="110" spans="1:30" x14ac:dyDescent="0.25">
      <c r="A110" s="28" t="s">
        <v>36</v>
      </c>
      <c r="B110" s="28">
        <v>2.2669999999999999</v>
      </c>
      <c r="C110" s="28">
        <v>6706</v>
      </c>
      <c r="D110" s="28">
        <v>148</v>
      </c>
      <c r="E110" s="57">
        <f t="shared" si="15"/>
        <v>6854</v>
      </c>
      <c r="H110" s="58" t="s">
        <v>36</v>
      </c>
      <c r="I110" s="59">
        <f t="shared" si="13"/>
        <v>2.1593230230522321E-2</v>
      </c>
      <c r="J110" s="60">
        <f t="shared" si="14"/>
        <v>0.33075576305806825</v>
      </c>
      <c r="O110" s="55" t="s">
        <v>36</v>
      </c>
      <c r="P110" s="55">
        <v>2.2000000000000002E-2</v>
      </c>
      <c r="Q110" s="55">
        <v>0.33390486486486487</v>
      </c>
    </row>
    <row r="111" spans="1:30" x14ac:dyDescent="0.25">
      <c r="A111" s="28" t="s">
        <v>37</v>
      </c>
      <c r="B111" s="28">
        <v>2.17</v>
      </c>
      <c r="C111" s="28">
        <v>5380.1859999999997</v>
      </c>
      <c r="D111" s="28">
        <v>4543.3100000000004</v>
      </c>
      <c r="E111" s="57">
        <f t="shared" si="15"/>
        <v>9923.4959999999992</v>
      </c>
      <c r="H111" s="58" t="s">
        <v>37</v>
      </c>
      <c r="I111" s="59">
        <f t="shared" si="13"/>
        <v>0.45783361025187097</v>
      </c>
      <c r="J111" s="60">
        <f t="shared" si="14"/>
        <v>0.2186729354251768</v>
      </c>
      <c r="O111" s="55" t="s">
        <v>37</v>
      </c>
      <c r="P111" s="55">
        <v>0.39891707637111334</v>
      </c>
      <c r="Q111" s="55">
        <v>0.23628266675885326</v>
      </c>
    </row>
    <row r="112" spans="1:30" x14ac:dyDescent="0.25">
      <c r="A112" s="28" t="s">
        <v>38</v>
      </c>
      <c r="B112" s="28">
        <v>0.16416800000000001</v>
      </c>
      <c r="C112" s="28">
        <v>0</v>
      </c>
      <c r="D112" s="28">
        <v>1400</v>
      </c>
      <c r="E112" s="57">
        <f t="shared" si="15"/>
        <v>1400</v>
      </c>
      <c r="H112" s="58" t="s">
        <v>38</v>
      </c>
      <c r="I112" s="59">
        <f t="shared" si="13"/>
        <v>1</v>
      </c>
      <c r="J112" s="60">
        <f t="shared" si="14"/>
        <v>0.11726285714285714</v>
      </c>
      <c r="O112" s="55" t="s">
        <v>38</v>
      </c>
      <c r="P112" s="55">
        <v>1</v>
      </c>
      <c r="Q112" s="55">
        <v>0.11726285714285714</v>
      </c>
    </row>
    <row r="113" spans="1:251" x14ac:dyDescent="0.25">
      <c r="A113" s="28" t="s">
        <v>73</v>
      </c>
      <c r="B113" s="31">
        <v>1.8624000000000001</v>
      </c>
      <c r="C113" s="57">
        <f>5089-378</f>
        <v>4711</v>
      </c>
      <c r="D113" s="57">
        <v>378</v>
      </c>
      <c r="E113" s="57">
        <f t="shared" si="15"/>
        <v>5089</v>
      </c>
      <c r="H113" s="58" t="s">
        <v>73</v>
      </c>
      <c r="I113" s="59">
        <f t="shared" si="13"/>
        <v>7.4277854195323248E-2</v>
      </c>
      <c r="J113" s="60">
        <f t="shared" si="14"/>
        <v>0.36596580860679895</v>
      </c>
      <c r="O113" s="55" t="s">
        <v>73</v>
      </c>
      <c r="P113" s="55">
        <v>7.4277854195323248E-2</v>
      </c>
      <c r="Q113" s="55">
        <v>0.36596580860679895</v>
      </c>
    </row>
    <row r="114" spans="1:251" x14ac:dyDescent="0.25">
      <c r="A114" s="28" t="s">
        <v>41</v>
      </c>
      <c r="B114" s="28">
        <v>0.154</v>
      </c>
      <c r="C114" s="28">
        <v>0</v>
      </c>
      <c r="D114" s="28">
        <v>670</v>
      </c>
      <c r="E114" s="57">
        <f t="shared" si="15"/>
        <v>670</v>
      </c>
      <c r="H114" s="58" t="s">
        <v>41</v>
      </c>
      <c r="I114" s="59">
        <f t="shared" si="13"/>
        <v>1</v>
      </c>
      <c r="J114" s="60">
        <f t="shared" si="14"/>
        <v>0.2298507462686567</v>
      </c>
      <c r="O114" s="55" t="s">
        <v>41</v>
      </c>
      <c r="P114" s="55">
        <v>0.98432601880877746</v>
      </c>
      <c r="Q114" s="55">
        <v>0.21724764890282131</v>
      </c>
    </row>
    <row r="115" spans="1:251" x14ac:dyDescent="0.25">
      <c r="A115" s="28" t="s">
        <v>42</v>
      </c>
      <c r="B115" s="28">
        <v>4.282</v>
      </c>
      <c r="C115" s="28">
        <v>4100.8</v>
      </c>
      <c r="D115" s="28">
        <v>14539.2</v>
      </c>
      <c r="E115" s="57">
        <f t="shared" si="15"/>
        <v>18640</v>
      </c>
      <c r="H115" s="58" t="s">
        <v>42</v>
      </c>
      <c r="I115" s="59">
        <f t="shared" si="13"/>
        <v>0.78</v>
      </c>
      <c r="J115" s="60">
        <f t="shared" si="14"/>
        <v>0.22972103004291847</v>
      </c>
      <c r="O115" s="55" t="s">
        <v>42</v>
      </c>
      <c r="P115" s="55">
        <v>0.77999999999999992</v>
      </c>
      <c r="Q115" s="55">
        <v>0.23544570766882464</v>
      </c>
    </row>
    <row r="116" spans="1:251" x14ac:dyDescent="0.25">
      <c r="A116" s="28" t="s">
        <v>43</v>
      </c>
      <c r="B116" s="28">
        <v>2.21</v>
      </c>
      <c r="C116" s="28">
        <v>3750</v>
      </c>
      <c r="D116" s="28">
        <v>1923</v>
      </c>
      <c r="E116" s="57">
        <f t="shared" si="15"/>
        <v>5673</v>
      </c>
      <c r="H116" s="58" t="s">
        <v>43</v>
      </c>
      <c r="I116" s="59">
        <f t="shared" si="13"/>
        <v>0.33897408778424115</v>
      </c>
      <c r="J116" s="60">
        <f t="shared" si="14"/>
        <v>0.38956460426582057</v>
      </c>
      <c r="O116" s="55" t="s">
        <v>43</v>
      </c>
      <c r="P116" s="55">
        <v>0.33897408778424115</v>
      </c>
      <c r="Q116" s="55">
        <v>0.38956760091662263</v>
      </c>
    </row>
    <row r="117" spans="1:251" x14ac:dyDescent="0.25">
      <c r="A117" s="63" t="s">
        <v>44</v>
      </c>
      <c r="B117" s="28">
        <v>4.9260000000000002</v>
      </c>
      <c r="C117" s="28">
        <v>10478</v>
      </c>
      <c r="D117" s="28">
        <v>3043</v>
      </c>
      <c r="E117" s="57">
        <f t="shared" si="15"/>
        <v>13521</v>
      </c>
      <c r="H117" s="64" t="s">
        <v>44</v>
      </c>
      <c r="I117" s="59">
        <f t="shared" si="13"/>
        <v>0.22505731824569189</v>
      </c>
      <c r="J117" s="60">
        <f t="shared" si="14"/>
        <v>0.36432216552030178</v>
      </c>
      <c r="O117" s="55" t="s">
        <v>44</v>
      </c>
      <c r="P117" s="55">
        <v>0.21171045276690889</v>
      </c>
      <c r="Q117" s="55">
        <v>0.32420507266629406</v>
      </c>
    </row>
    <row r="118" spans="1:251" x14ac:dyDescent="0.25">
      <c r="A118" s="63" t="s">
        <v>16</v>
      </c>
      <c r="B118" s="28">
        <v>59.674999999999997</v>
      </c>
      <c r="C118" s="28">
        <v>115961</v>
      </c>
      <c r="D118" s="28">
        <v>82038</v>
      </c>
      <c r="E118" s="57">
        <f t="shared" si="15"/>
        <v>197999</v>
      </c>
      <c r="H118" s="64" t="s">
        <v>16</v>
      </c>
      <c r="I118" s="59">
        <f t="shared" si="13"/>
        <v>0.41433542593649464</v>
      </c>
      <c r="J118" s="60">
        <f t="shared" si="14"/>
        <v>0.30139041106268211</v>
      </c>
      <c r="O118" s="55" t="s">
        <v>16</v>
      </c>
      <c r="P118" s="55">
        <v>0.39583472398371272</v>
      </c>
      <c r="Q118" s="55">
        <v>0.29609886809005692</v>
      </c>
    </row>
    <row r="119" spans="1:251" x14ac:dyDescent="0.25">
      <c r="A119" s="63" t="s">
        <v>45</v>
      </c>
      <c r="B119" s="28">
        <v>4.8000000000000001E-2</v>
      </c>
      <c r="C119" s="28">
        <v>0</v>
      </c>
      <c r="D119" s="28">
        <v>90.486000000000004</v>
      </c>
      <c r="E119" s="57">
        <f t="shared" si="15"/>
        <v>90.486000000000004</v>
      </c>
      <c r="H119" s="64" t="s">
        <v>45</v>
      </c>
      <c r="I119" s="59">
        <f t="shared" si="13"/>
        <v>1</v>
      </c>
      <c r="J119" s="60">
        <f t="shared" si="14"/>
        <v>0.5304688018035939</v>
      </c>
      <c r="O119" s="55" t="s">
        <v>45</v>
      </c>
      <c r="P119" s="55">
        <v>1</v>
      </c>
      <c r="Q119" s="55">
        <v>0.57333333333333325</v>
      </c>
    </row>
    <row r="120" spans="1:251" x14ac:dyDescent="0.25">
      <c r="I120" s="65">
        <v>0</v>
      </c>
      <c r="J120">
        <v>0.33</v>
      </c>
      <c r="K120" s="40" t="s">
        <v>68</v>
      </c>
      <c r="O120" s="55"/>
      <c r="P120" s="55">
        <v>0</v>
      </c>
      <c r="Q120" s="55">
        <v>0.33</v>
      </c>
    </row>
    <row r="121" spans="1:251" x14ac:dyDescent="0.25">
      <c r="I121" s="65">
        <v>1</v>
      </c>
      <c r="J121">
        <v>0.05</v>
      </c>
      <c r="K121" s="40" t="s">
        <v>68</v>
      </c>
    </row>
    <row r="122" spans="1:251" x14ac:dyDescent="0.25">
      <c r="A122" s="66"/>
      <c r="B122" s="40"/>
      <c r="C122" s="40"/>
    </row>
    <row r="124" spans="1:251" x14ac:dyDescent="0.25">
      <c r="A124" s="19" t="s">
        <v>80</v>
      </c>
      <c r="B124" s="19"/>
      <c r="C124" s="19"/>
      <c r="D124" s="19"/>
      <c r="E124" s="19"/>
      <c r="F124" s="19"/>
    </row>
    <row r="126" spans="1:251" s="72" customFormat="1" ht="37.5" x14ac:dyDescent="0.25">
      <c r="A126" s="67" t="s">
        <v>81</v>
      </c>
      <c r="B126" s="22">
        <v>1990</v>
      </c>
      <c r="C126" s="68">
        <v>2008</v>
      </c>
      <c r="D126" s="69"/>
      <c r="E126" s="67" t="s">
        <v>82</v>
      </c>
      <c r="F126" s="22">
        <v>1990</v>
      </c>
      <c r="G126" s="68">
        <v>2008</v>
      </c>
      <c r="H126" s="70"/>
      <c r="I126"/>
      <c r="J126"/>
      <c r="K126"/>
      <c r="L126"/>
      <c r="M126"/>
      <c r="N126"/>
      <c r="O126"/>
      <c r="P126"/>
      <c r="Q126"/>
      <c r="R126"/>
      <c r="S126"/>
      <c r="T126" s="71"/>
      <c r="U126" s="71"/>
      <c r="V126" s="71"/>
      <c r="W126" s="71"/>
      <c r="Z126"/>
      <c r="AA126"/>
      <c r="AB126"/>
      <c r="AC126"/>
      <c r="AD126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  <c r="IA126" s="71"/>
      <c r="IB126" s="71"/>
      <c r="IC126" s="71"/>
      <c r="ID126" s="71"/>
      <c r="IE126" s="71"/>
      <c r="IF126" s="71"/>
      <c r="IG126" s="71"/>
      <c r="IH126" s="71"/>
      <c r="II126" s="71"/>
      <c r="IJ126" s="71"/>
      <c r="IK126" s="71"/>
      <c r="IL126" s="71"/>
      <c r="IM126" s="71"/>
      <c r="IN126" s="71"/>
      <c r="IO126" s="71"/>
      <c r="IP126" s="71"/>
      <c r="IQ126" s="71"/>
    </row>
    <row r="127" spans="1:251" x14ac:dyDescent="0.25">
      <c r="A127" s="73" t="s">
        <v>16</v>
      </c>
      <c r="B127" s="74">
        <v>84.135999999999996</v>
      </c>
      <c r="C127" s="73">
        <v>98.876000000000005</v>
      </c>
      <c r="D127" s="13"/>
      <c r="E127" s="73" t="s">
        <v>16</v>
      </c>
      <c r="F127" s="74">
        <v>184.066</v>
      </c>
      <c r="G127" s="73">
        <v>244.47499999999999</v>
      </c>
      <c r="T127" s="75"/>
      <c r="U127" s="75"/>
      <c r="V127" s="75"/>
      <c r="W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  <c r="ET127" s="75"/>
      <c r="EU127" s="75"/>
      <c r="EV127" s="75"/>
      <c r="EW127" s="75"/>
      <c r="EX127" s="75"/>
      <c r="EY127" s="75"/>
      <c r="EZ127" s="75"/>
      <c r="FA127" s="75"/>
      <c r="FB127" s="75"/>
      <c r="FC127" s="75"/>
      <c r="FD127" s="75"/>
      <c r="FE127" s="75"/>
      <c r="FF127" s="75"/>
      <c r="FG127" s="75"/>
      <c r="FH127" s="75"/>
      <c r="FI127" s="75"/>
      <c r="FJ127" s="75"/>
      <c r="FK127" s="75"/>
      <c r="FL127" s="75"/>
      <c r="FM127" s="75"/>
      <c r="FN127" s="75"/>
      <c r="FO127" s="75"/>
      <c r="FP127" s="75"/>
      <c r="FQ127" s="75"/>
      <c r="FR127" s="75"/>
      <c r="FS127" s="75"/>
      <c r="FT127" s="75"/>
      <c r="FU127" s="75"/>
      <c r="FV127" s="75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  <c r="GV127" s="75"/>
      <c r="GW127" s="75"/>
      <c r="GX127" s="75"/>
      <c r="GY127" s="75"/>
      <c r="GZ127" s="75"/>
      <c r="HA127" s="75"/>
      <c r="HB127" s="75"/>
      <c r="HC127" s="75"/>
      <c r="HD127" s="75"/>
      <c r="HE127" s="75"/>
      <c r="HF127" s="75"/>
      <c r="HG127" s="75"/>
      <c r="HH127" s="75"/>
      <c r="HI127" s="75"/>
      <c r="HJ127" s="75"/>
      <c r="HK127" s="75"/>
      <c r="HL127" s="75"/>
      <c r="HM127" s="75"/>
      <c r="HN127" s="75"/>
      <c r="HO127" s="75"/>
      <c r="HP127" s="75"/>
      <c r="HQ127" s="75"/>
      <c r="HR127" s="75"/>
      <c r="HS127" s="75"/>
      <c r="HT127" s="75"/>
      <c r="HU127" s="75"/>
      <c r="HV127" s="75"/>
      <c r="HW127" s="75"/>
      <c r="HX127" s="75"/>
      <c r="HY127" s="75"/>
      <c r="HZ127" s="75"/>
      <c r="IA127" s="75"/>
      <c r="IB127" s="75"/>
      <c r="IC127" s="75"/>
      <c r="ID127" s="75"/>
      <c r="IE127" s="75"/>
      <c r="IF127" s="75"/>
      <c r="IG127" s="75"/>
      <c r="IH127" s="75"/>
      <c r="II127" s="75"/>
      <c r="IJ127" s="75"/>
      <c r="IK127" s="75"/>
      <c r="IL127" s="75"/>
      <c r="IM127" s="75"/>
      <c r="IN127" s="75"/>
      <c r="IO127" s="75"/>
      <c r="IP127" s="75"/>
      <c r="IQ127" s="75"/>
    </row>
    <row r="128" spans="1:251" x14ac:dyDescent="0.25">
      <c r="A128" s="73" t="s">
        <v>17</v>
      </c>
      <c r="B128" s="74">
        <v>1.545858</v>
      </c>
      <c r="C128" s="73">
        <v>2.3823020000000001</v>
      </c>
      <c r="D128" s="13"/>
      <c r="E128" s="73" t="s">
        <v>17</v>
      </c>
      <c r="F128" s="74">
        <v>3.6412529999999999</v>
      </c>
      <c r="G128" s="73">
        <v>4.9532369999999997</v>
      </c>
      <c r="T128" s="75"/>
      <c r="U128" s="75"/>
      <c r="V128" s="75"/>
      <c r="W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5"/>
      <c r="FA128" s="75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  <c r="HW128" s="75"/>
      <c r="HX128" s="75"/>
      <c r="HY128" s="75"/>
      <c r="HZ128" s="75"/>
      <c r="IA128" s="75"/>
      <c r="IB128" s="75"/>
      <c r="IC128" s="75"/>
      <c r="ID128" s="75"/>
      <c r="IE128" s="75"/>
      <c r="IF128" s="75"/>
      <c r="IG128" s="75"/>
      <c r="IH128" s="75"/>
      <c r="II128" s="75"/>
      <c r="IJ128" s="75"/>
      <c r="IK128" s="75"/>
      <c r="IL128" s="75"/>
      <c r="IM128" s="75"/>
      <c r="IN128" s="75"/>
      <c r="IO128" s="75"/>
      <c r="IP128" s="75"/>
      <c r="IQ128" s="75"/>
    </row>
    <row r="129" spans="1:251" x14ac:dyDescent="0.25">
      <c r="A129" s="73" t="s">
        <v>18</v>
      </c>
      <c r="B129" s="74">
        <v>2.6245059999999998</v>
      </c>
      <c r="C129" s="73">
        <v>3.4509439999999998</v>
      </c>
      <c r="D129" s="13"/>
      <c r="E129" s="73" t="s">
        <v>18</v>
      </c>
      <c r="F129" s="74">
        <v>4.9798799999999996</v>
      </c>
      <c r="G129" s="73">
        <v>7.1278110000000003</v>
      </c>
      <c r="T129" s="75"/>
      <c r="U129" s="75"/>
      <c r="V129" s="75"/>
      <c r="W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5"/>
      <c r="DO129" s="75"/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/>
      <c r="EW129" s="75"/>
      <c r="EX129" s="75"/>
      <c r="EY129" s="75"/>
      <c r="EZ129" s="75"/>
      <c r="FA129" s="75"/>
      <c r="FB129" s="75"/>
      <c r="FC129" s="75"/>
      <c r="FD129" s="75"/>
      <c r="FE129" s="75"/>
      <c r="FF129" s="75"/>
      <c r="FG129" s="75"/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/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  <c r="GV129" s="75"/>
      <c r="GW129" s="75"/>
      <c r="GX129" s="75"/>
      <c r="GY129" s="75"/>
      <c r="GZ129" s="75"/>
      <c r="HA129" s="75"/>
      <c r="HB129" s="75"/>
      <c r="HC129" s="75"/>
      <c r="HD129" s="75"/>
      <c r="HE129" s="75"/>
      <c r="HF129" s="75"/>
      <c r="HG129" s="75"/>
      <c r="HH129" s="75"/>
      <c r="HI129" s="75"/>
      <c r="HJ129" s="75"/>
      <c r="HK129" s="75"/>
      <c r="HL129" s="75"/>
      <c r="HM129" s="75"/>
      <c r="HN129" s="75"/>
      <c r="HO129" s="75"/>
      <c r="HP129" s="75"/>
      <c r="HQ129" s="75"/>
      <c r="HR129" s="75"/>
      <c r="HS129" s="75"/>
      <c r="HT129" s="75"/>
      <c r="HU129" s="75"/>
      <c r="HV129" s="75"/>
      <c r="HW129" s="75"/>
      <c r="HX129" s="75"/>
      <c r="HY129" s="75"/>
      <c r="HZ129" s="75"/>
      <c r="IA129" s="75"/>
      <c r="IB129" s="75"/>
      <c r="IC129" s="75"/>
      <c r="ID129" s="75"/>
      <c r="IE129" s="75"/>
      <c r="IF129" s="75"/>
      <c r="IG129" s="75"/>
      <c r="IH129" s="75"/>
      <c r="II129" s="75"/>
      <c r="IJ129" s="75"/>
      <c r="IK129" s="75"/>
      <c r="IL129" s="75"/>
      <c r="IM129" s="75"/>
      <c r="IN129" s="75"/>
      <c r="IO129" s="75"/>
      <c r="IP129" s="75"/>
      <c r="IQ129" s="75"/>
    </row>
    <row r="130" spans="1:251" x14ac:dyDescent="0.25">
      <c r="A130" s="73" t="s">
        <v>19</v>
      </c>
      <c r="B130" s="74">
        <v>1.59518</v>
      </c>
      <c r="C130" s="73">
        <v>0.875</v>
      </c>
      <c r="D130" s="13"/>
      <c r="E130" s="73" t="s">
        <v>19</v>
      </c>
      <c r="F130" s="74">
        <v>3.0328400000000002</v>
      </c>
      <c r="G130" s="73">
        <v>2.339</v>
      </c>
      <c r="T130" s="75"/>
      <c r="U130" s="75"/>
      <c r="V130" s="75"/>
      <c r="W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75"/>
      <c r="DJ130" s="75"/>
      <c r="DK130" s="75"/>
      <c r="DL130" s="75"/>
      <c r="DM130" s="75"/>
      <c r="DN130" s="75"/>
      <c r="DO130" s="75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75"/>
      <c r="EY130" s="75"/>
      <c r="EZ130" s="75"/>
      <c r="FA130" s="75"/>
      <c r="FB130" s="75"/>
      <c r="FC130" s="75"/>
      <c r="FD130" s="75"/>
      <c r="FE130" s="75"/>
      <c r="FF130" s="75"/>
      <c r="FG130" s="75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5"/>
      <c r="FV130" s="75"/>
      <c r="FW130" s="75"/>
      <c r="FX130" s="75"/>
      <c r="FY130" s="75"/>
      <c r="FZ130" s="75"/>
      <c r="GA130" s="75"/>
      <c r="GB130" s="75"/>
      <c r="GC130" s="75"/>
      <c r="GD130" s="75"/>
      <c r="GE130" s="75"/>
      <c r="GF130" s="75"/>
      <c r="GG130" s="75"/>
      <c r="GH130" s="75"/>
      <c r="GI130" s="75"/>
      <c r="GJ130" s="75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75"/>
      <c r="GV130" s="75"/>
      <c r="GW130" s="75"/>
      <c r="GX130" s="75"/>
      <c r="GY130" s="75"/>
      <c r="GZ130" s="75"/>
      <c r="HA130" s="75"/>
      <c r="HB130" s="75"/>
      <c r="HC130" s="75"/>
      <c r="HD130" s="75"/>
      <c r="HE130" s="75"/>
      <c r="HF130" s="75"/>
      <c r="HG130" s="75"/>
      <c r="HH130" s="75"/>
      <c r="HI130" s="75"/>
      <c r="HJ130" s="75"/>
      <c r="HK130" s="75"/>
      <c r="HL130" s="75"/>
      <c r="HM130" s="75"/>
      <c r="HN130" s="75"/>
      <c r="HO130" s="75"/>
      <c r="HP130" s="75"/>
      <c r="HQ130" s="75"/>
      <c r="HR130" s="75"/>
      <c r="HS130" s="75"/>
      <c r="HT130" s="75"/>
      <c r="HU130" s="75"/>
      <c r="HV130" s="75"/>
      <c r="HW130" s="75"/>
      <c r="HX130" s="75"/>
      <c r="HY130" s="75"/>
      <c r="HZ130" s="75"/>
      <c r="IA130" s="75"/>
      <c r="IB130" s="75"/>
      <c r="IC130" s="75"/>
      <c r="ID130" s="75"/>
      <c r="IE130" s="75"/>
      <c r="IF130" s="75"/>
      <c r="IG130" s="75"/>
      <c r="IH130" s="75"/>
      <c r="II130" s="75"/>
      <c r="IJ130" s="75"/>
      <c r="IK130" s="75"/>
      <c r="IL130" s="75"/>
      <c r="IM130" s="75"/>
      <c r="IN130" s="75"/>
      <c r="IO130" s="75"/>
      <c r="IP130" s="75"/>
      <c r="IQ130" s="75"/>
    </row>
    <row r="131" spans="1:251" x14ac:dyDescent="0.25">
      <c r="A131" s="28" t="s">
        <v>20</v>
      </c>
      <c r="B131" s="74">
        <v>2.8715544303797465E-2</v>
      </c>
      <c r="C131" s="74">
        <v>0.06</v>
      </c>
      <c r="D131" s="13"/>
      <c r="E131" s="74" t="s">
        <v>20</v>
      </c>
      <c r="F131" s="31">
        <v>0.15400193954659952</v>
      </c>
      <c r="G131" s="74">
        <v>0.36599999999999999</v>
      </c>
    </row>
    <row r="132" spans="1:251" x14ac:dyDescent="0.25">
      <c r="A132" s="28" t="s">
        <v>22</v>
      </c>
      <c r="B132" s="74">
        <v>2.3149999999999999</v>
      </c>
      <c r="C132" s="74">
        <v>2.0790000000000002</v>
      </c>
      <c r="D132" s="13"/>
      <c r="E132" s="74" t="s">
        <v>22</v>
      </c>
      <c r="F132" s="74">
        <v>4.5570000000000004</v>
      </c>
      <c r="G132" s="74">
        <v>5.1660000000000004</v>
      </c>
    </row>
    <row r="133" spans="1:251" x14ac:dyDescent="0.25">
      <c r="A133" s="28" t="s">
        <v>23</v>
      </c>
      <c r="B133" s="74">
        <v>0.726298</v>
      </c>
      <c r="C133" s="74">
        <v>0.87783500000000003</v>
      </c>
      <c r="D133" s="13"/>
      <c r="E133" s="74" t="s">
        <v>23</v>
      </c>
      <c r="F133" s="74">
        <v>2.4386960000000002</v>
      </c>
      <c r="G133" s="74">
        <v>2.8984640000000002</v>
      </c>
    </row>
    <row r="134" spans="1:251" x14ac:dyDescent="0.25">
      <c r="A134" s="28" t="s">
        <v>24</v>
      </c>
      <c r="B134" s="74">
        <v>0.2541651268115942</v>
      </c>
      <c r="C134" s="74">
        <v>0.20499999999999999</v>
      </c>
      <c r="D134" s="13"/>
      <c r="E134" s="74" t="s">
        <v>24</v>
      </c>
      <c r="F134" s="31">
        <v>0.58512949863972019</v>
      </c>
      <c r="G134" s="74">
        <v>0.58199999999999996</v>
      </c>
    </row>
    <row r="135" spans="1:251" x14ac:dyDescent="0.25">
      <c r="A135" s="28" t="s">
        <v>25</v>
      </c>
      <c r="B135" s="74">
        <v>2.8242967152271055</v>
      </c>
      <c r="C135" s="74">
        <v>4.1004800000000001</v>
      </c>
      <c r="D135" s="13"/>
      <c r="E135" s="74" t="s">
        <v>25</v>
      </c>
      <c r="F135" s="31">
        <v>5.0268657736338884</v>
      </c>
      <c r="G135" s="74">
        <v>7.3078060000000002</v>
      </c>
    </row>
    <row r="136" spans="1:251" x14ac:dyDescent="0.25">
      <c r="A136" s="28" t="s">
        <v>26</v>
      </c>
      <c r="B136" s="74">
        <v>9.9359999999999999</v>
      </c>
      <c r="C136" s="74">
        <v>11.65</v>
      </c>
      <c r="D136" s="13"/>
      <c r="E136" s="74" t="s">
        <v>26</v>
      </c>
      <c r="F136" s="74">
        <v>24.558</v>
      </c>
      <c r="G136" s="74">
        <v>36.6</v>
      </c>
    </row>
    <row r="137" spans="1:251" x14ac:dyDescent="0.25">
      <c r="A137" s="28" t="s">
        <v>27</v>
      </c>
      <c r="B137" s="74">
        <v>18.053446000000001</v>
      </c>
      <c r="C137" s="74">
        <v>19.815055999999998</v>
      </c>
      <c r="D137" s="13"/>
      <c r="E137" s="74" t="s">
        <v>27</v>
      </c>
      <c r="F137" s="74">
        <v>39.129741000000003</v>
      </c>
      <c r="G137" s="74">
        <v>45.483486999999997</v>
      </c>
    </row>
    <row r="138" spans="1:251" x14ac:dyDescent="0.25">
      <c r="A138" s="28" t="s">
        <v>28</v>
      </c>
      <c r="B138" s="74">
        <v>1.0425850000000001</v>
      </c>
      <c r="C138" s="74">
        <v>1.3180000000000001</v>
      </c>
      <c r="D138" s="13"/>
      <c r="E138" s="74" t="s">
        <v>28</v>
      </c>
      <c r="F138" s="74">
        <v>2.4504419999999998</v>
      </c>
      <c r="G138" s="74">
        <v>4.7469999999999999</v>
      </c>
    </row>
    <row r="139" spans="1:251" x14ac:dyDescent="0.25">
      <c r="A139" s="28" t="s">
        <v>29</v>
      </c>
      <c r="B139" s="74">
        <v>1.1823699999999999</v>
      </c>
      <c r="C139" s="74">
        <v>0.83099999999999996</v>
      </c>
      <c r="D139" s="13"/>
      <c r="E139" s="74" t="s">
        <v>29</v>
      </c>
      <c r="F139" s="74">
        <v>2.71651</v>
      </c>
      <c r="G139" s="74">
        <v>2.9180000000000001</v>
      </c>
    </row>
    <row r="140" spans="1:251" x14ac:dyDescent="0.25">
      <c r="A140" s="28" t="s">
        <v>30</v>
      </c>
      <c r="B140" s="74">
        <v>0.38571</v>
      </c>
      <c r="C140" s="74">
        <v>0.72901899999999997</v>
      </c>
      <c r="D140" s="13"/>
      <c r="E140" s="74" t="s">
        <v>30</v>
      </c>
      <c r="F140" s="74">
        <v>1.020648</v>
      </c>
      <c r="G140" s="74">
        <v>2.224164</v>
      </c>
    </row>
    <row r="141" spans="1:251" x14ac:dyDescent="0.25">
      <c r="A141" s="28" t="s">
        <v>31</v>
      </c>
      <c r="B141" s="74">
        <v>9.5320999999999998</v>
      </c>
      <c r="C141" s="74">
        <v>11.998900000000001</v>
      </c>
      <c r="D141" s="13"/>
      <c r="E141" s="74" t="s">
        <v>31</v>
      </c>
      <c r="F141" s="74">
        <v>18.4483</v>
      </c>
      <c r="G141" s="74">
        <v>26.601400000000002</v>
      </c>
    </row>
    <row r="142" spans="1:251" x14ac:dyDescent="0.25">
      <c r="A142" s="28" t="s">
        <v>32</v>
      </c>
      <c r="B142" s="74">
        <v>0.27400000000000002</v>
      </c>
      <c r="C142" s="74">
        <v>0.156</v>
      </c>
      <c r="D142" s="13"/>
      <c r="E142" s="74" t="s">
        <v>32</v>
      </c>
      <c r="F142" s="74">
        <v>0.71099999999999997</v>
      </c>
      <c r="G142" s="74">
        <v>0.56599999999999995</v>
      </c>
    </row>
    <row r="143" spans="1:251" x14ac:dyDescent="0.25">
      <c r="A143" s="28" t="s">
        <v>33</v>
      </c>
      <c r="B143" s="74">
        <v>0.46899999999999997</v>
      </c>
      <c r="C143" s="74">
        <v>0.26500000000000001</v>
      </c>
      <c r="D143" s="13"/>
      <c r="E143" s="74" t="s">
        <v>33</v>
      </c>
      <c r="F143" s="74">
        <v>1.032</v>
      </c>
      <c r="G143" s="74">
        <v>0.76100000000000001</v>
      </c>
    </row>
    <row r="144" spans="1:251" x14ac:dyDescent="0.25">
      <c r="A144" s="28" t="s">
        <v>34</v>
      </c>
      <c r="B144" s="74">
        <v>0.22500000000000001</v>
      </c>
      <c r="C144" s="74">
        <v>0.38100000000000001</v>
      </c>
      <c r="D144" s="13"/>
      <c r="E144" s="74" t="s">
        <v>34</v>
      </c>
      <c r="F144" s="74">
        <v>0.35499999999999998</v>
      </c>
      <c r="G144" s="74">
        <v>0.57699999999999996</v>
      </c>
    </row>
    <row r="145" spans="1:7" x14ac:dyDescent="0.25">
      <c r="A145" s="28" t="s">
        <v>35</v>
      </c>
      <c r="B145" s="74">
        <v>0</v>
      </c>
      <c r="C145" s="74">
        <v>4.3999999999999997E-2</v>
      </c>
      <c r="D145" s="13"/>
      <c r="E145" s="74" t="s">
        <v>35</v>
      </c>
      <c r="F145" s="31">
        <v>7.8168557536466787E-2</v>
      </c>
      <c r="G145" s="74">
        <v>0.159</v>
      </c>
    </row>
    <row r="146" spans="1:7" x14ac:dyDescent="0.25">
      <c r="A146" s="28" t="s">
        <v>36</v>
      </c>
      <c r="B146" s="74">
        <v>2.853129</v>
      </c>
      <c r="C146" s="74">
        <v>3.8265229999999999</v>
      </c>
      <c r="D146" s="13"/>
      <c r="E146" s="74" t="s">
        <v>36</v>
      </c>
      <c r="F146" s="74">
        <v>6.2126210000000004</v>
      </c>
      <c r="G146" s="74">
        <v>8.9151349999999994</v>
      </c>
    </row>
    <row r="147" spans="1:7" x14ac:dyDescent="0.25">
      <c r="A147" s="28" t="s">
        <v>37</v>
      </c>
      <c r="B147" s="74">
        <v>3.6753200000000001</v>
      </c>
      <c r="C147" s="74">
        <v>3.93696</v>
      </c>
      <c r="D147" s="13"/>
      <c r="E147" s="74" t="s">
        <v>37</v>
      </c>
      <c r="F147" s="74">
        <v>8.2330199999999998</v>
      </c>
      <c r="G147" s="74">
        <v>9.8123100000000001</v>
      </c>
    </row>
    <row r="148" spans="1:7" x14ac:dyDescent="0.25">
      <c r="A148" s="28" t="s">
        <v>38</v>
      </c>
      <c r="B148" s="74">
        <v>0.95107399999999997</v>
      </c>
      <c r="C148" s="74">
        <v>1.481484</v>
      </c>
      <c r="D148" s="13"/>
      <c r="E148" s="74" t="s">
        <v>38</v>
      </c>
      <c r="F148" s="74">
        <v>2.0109119999999998</v>
      </c>
      <c r="G148" s="74">
        <v>4.2161039999999996</v>
      </c>
    </row>
    <row r="149" spans="1:7" x14ac:dyDescent="0.25">
      <c r="A149" s="28" t="s">
        <v>39</v>
      </c>
      <c r="B149" s="74">
        <v>3.3190105074626857</v>
      </c>
      <c r="C149" s="74">
        <v>1.966</v>
      </c>
      <c r="D149" s="13"/>
      <c r="E149" s="74" t="s">
        <v>39</v>
      </c>
      <c r="F149" s="31">
        <v>4.6758584310659366</v>
      </c>
      <c r="G149" s="74">
        <v>3.5249929999999998</v>
      </c>
    </row>
    <row r="150" spans="1:7" x14ac:dyDescent="0.25">
      <c r="A150" s="28" t="s">
        <v>73</v>
      </c>
      <c r="B150" s="74">
        <v>1.2904599999999999</v>
      </c>
      <c r="C150" s="74">
        <v>1.048</v>
      </c>
      <c r="D150" s="13"/>
      <c r="E150" s="74" t="s">
        <v>73</v>
      </c>
      <c r="F150" s="74">
        <v>2.0132500000000002</v>
      </c>
      <c r="G150" s="74">
        <v>2.1133999999999999</v>
      </c>
    </row>
    <row r="151" spans="1:7" x14ac:dyDescent="0.25">
      <c r="A151" s="28" t="s">
        <v>41</v>
      </c>
      <c r="B151" s="74">
        <v>0.51051815724815719</v>
      </c>
      <c r="C151" s="74">
        <v>0.64200000000000002</v>
      </c>
      <c r="D151" s="13"/>
      <c r="E151" s="74" t="s">
        <v>41</v>
      </c>
      <c r="F151" s="31">
        <v>0.79257703106598965</v>
      </c>
      <c r="G151" s="74">
        <v>1.1341650000000001</v>
      </c>
    </row>
    <row r="152" spans="1:7" x14ac:dyDescent="0.25">
      <c r="A152" s="28" t="s">
        <v>42</v>
      </c>
      <c r="B152" s="74">
        <v>5.5465</v>
      </c>
      <c r="C152" s="74">
        <v>9.5371000000000006</v>
      </c>
      <c r="D152" s="13"/>
      <c r="E152" s="74" t="s">
        <v>42</v>
      </c>
      <c r="F152" s="74">
        <v>10.974</v>
      </c>
      <c r="G152" s="74">
        <v>22.122199999999999</v>
      </c>
    </row>
    <row r="153" spans="1:7" x14ac:dyDescent="0.25">
      <c r="A153" s="28" t="s">
        <v>43</v>
      </c>
      <c r="B153" s="74">
        <v>4.5565689999999996</v>
      </c>
      <c r="C153" s="74">
        <v>4.9125589999999999</v>
      </c>
      <c r="D153" s="13"/>
      <c r="E153" s="74" t="s">
        <v>43</v>
      </c>
      <c r="F153" s="74">
        <v>10.265344000000001</v>
      </c>
      <c r="G153" s="74">
        <v>11.185832</v>
      </c>
    </row>
    <row r="154" spans="1:7" x14ac:dyDescent="0.25">
      <c r="A154" s="28" t="s">
        <v>44</v>
      </c>
      <c r="B154" s="74">
        <v>8.6549999999999994</v>
      </c>
      <c r="C154" s="74">
        <v>10.123239</v>
      </c>
      <c r="D154" s="13"/>
      <c r="E154" s="74" t="s">
        <v>44</v>
      </c>
      <c r="F154" s="74">
        <v>23.6</v>
      </c>
      <c r="G154" s="74">
        <v>29.402004999999999</v>
      </c>
    </row>
    <row r="155" spans="1:7" x14ac:dyDescent="0.25">
      <c r="A155" s="76" t="s">
        <v>83</v>
      </c>
      <c r="F155" s="76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 4_benchmark_steel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2011-07-05T08:32:26Z</dcterms:created>
  <dcterms:modified xsi:type="dcterms:W3CDTF">2011-07-05T08:33:09Z</dcterms:modified>
</cp:coreProperties>
</file>