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7.xml" ContentType="application/vnd.openxmlformats-officedocument.spreadsheetml.comments+xml"/>
  <Override PartName="/xl/worksheets/sheet6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10" yWindow="65446" windowWidth="15540" windowHeight="9705" tabRatio="896" activeTab="3"/>
  </bookViews>
  <sheets>
    <sheet name="All products" sheetId="1" r:id="rId1"/>
    <sheet name="Electricity" sheetId="2" r:id="rId2"/>
    <sheet name="Heat" sheetId="3" r:id="rId3"/>
    <sheet name="1A1a dataviewer" sheetId="4" r:id="rId4"/>
    <sheet name="Fig 1a CO2 per electricity KWh " sheetId="5" r:id="rId5"/>
    <sheet name="Fig 1b CO2 per electricity" sheetId="6" r:id="rId6"/>
    <sheet name="Data for Fig 1a" sheetId="7" r:id="rId7"/>
    <sheet name="Data for Fig 1b" sheetId="8" r:id="rId8"/>
  </sheets>
  <definedNames>
    <definedName name="gwh_conv" localSheetId="7">'Data for Fig 1b'!$A$35</definedName>
    <definedName name="gwh_conv">'Data for Fig 1a'!$A$35</definedName>
    <definedName name="zdxbhnj">'Data for Fig 1b'!$A$35</definedName>
  </definedNames>
  <calcPr fullCalcOnLoad="1"/>
</workbook>
</file>

<file path=xl/comments3.xml><?xml version="1.0" encoding="utf-8"?>
<comments xmlns="http://schemas.openxmlformats.org/spreadsheetml/2006/main">
  <authors>
    <author>anne_wagner</author>
  </authors>
  <commentList>
    <comment ref="E281" authorId="0">
      <text>
        <r>
          <rPr>
            <b/>
            <sz val="10"/>
            <rFont val="Tahoma"/>
            <family val="2"/>
          </rPr>
          <t>anne_wagner:</t>
        </r>
        <r>
          <rPr>
            <sz val="10"/>
            <rFont val="Tahoma"/>
            <family val="2"/>
          </rPr>
          <t xml:space="preserve">
now B_101101/2/4/6/7/8/10/11/15/09</t>
        </r>
      </text>
    </comment>
    <comment ref="H226" authorId="0">
      <text>
        <r>
          <rPr>
            <sz val="10"/>
            <rFont val="Tahoma"/>
            <family val="0"/>
          </rPr>
          <t xml:space="preserve">new 2011 EuroStat codes: 
22_108916 Gross heat production Main activity CHP plants - Municipal Waste (Renewable)
22_108917 Gross heat production Main activity heat only plants - Municipal Waste (Renewable)
22_108918 Gross heat production Autoproducer CHP plants - Municipal Waste (Renewable)
22_108919 Gross heat production Autoproducer heat only plants - Municipal Waste (Renewable)
22_108936 Gross heat production Main activity CHP plants - Wood, Wood Wastes and Other Solid Wastes
22_108937 Gross heat production Main activity heat only plants - Wood, Wood Wastes and Other Solid Wastes
22_108938 Gross heat production Autoproducer CHP plants - Wood, Wood Wastes and Other Solid Wastes
22_108939 Gross heat production Autoproducer heat only plants - Wood, Wood Wastes and Other Solid Wastes
22_108946 Gross heat production Main activity CHP plants - Landfill Gas
22_108947 Gross heat production Main activity heat only plants - Landfill Gas
22_108948 Gross heat production Autoproducer CHP plants - Landfill Gas
22_108949 Gross heat production Autoproducer heat only plants - Landfill Gas
22_108956 Gross heat production Main activity CHP plants - Sludge Gas
22_108957 Gross heat production Main activity heat only plants - Sludge Gas
22_108958 Gross heat production Autoproducer CHP plants - Sludge Gas
22_108959 Gross heat production Autoproducer heat only plants - Sludge Gas
22_108966 Gross heat production Main activity CHP plants - Other Biogas
22_108967 Gross heat production Main activity heat only plants - Other Biogas
22_108968 Gross heat production Autoproducer CHP plants - Other Biogas
22_108969 Gross heat production Autoproducer heat only plants - Other Biogas
22_108976 Gross heat production Main activity CHP plants - Other Liquid Biofuels
22_108977 Gross heat production Main activity heat only plants - Other Liquid Biofuels
22_108978 Gross heat production Autoproducer CHP plants - Other Liquid Biofuels
22_108979 Gross heat production Autoproducer heat only plants - Other Liquid Biofuels
</t>
        </r>
      </text>
    </comment>
  </commentList>
</comments>
</file>

<file path=xl/comments7.xml><?xml version="1.0" encoding="utf-8"?>
<comments xmlns="http://schemas.openxmlformats.org/spreadsheetml/2006/main">
  <authors>
    <author>Ben Pearson</author>
    <author>anne_wagner</author>
  </authors>
  <commentList>
    <comment ref="L1" authorId="0">
      <text>
        <r>
          <rPr>
            <sz val="8"/>
            <rFont val="Tahoma"/>
            <family val="2"/>
          </rPr>
          <t>Public heat + residual heat +district heat * (ratio of efficiencies of PH:DH)</t>
        </r>
      </text>
    </comment>
    <comment ref="M1" authorId="0">
      <text>
        <r>
          <rPr>
            <sz val="8"/>
            <rFont val="Tahoma"/>
            <family val="2"/>
          </rPr>
          <t>Share of Total non-auto generated heat &amp; electricity</t>
        </r>
      </text>
    </comment>
    <comment ref="G1" authorId="1">
      <text>
        <r>
          <rPr>
            <b/>
            <sz val="10"/>
            <rFont val="Tahoma"/>
            <family val="2"/>
          </rPr>
          <t>anne_wagner:</t>
        </r>
        <r>
          <rPr>
            <sz val="10"/>
            <rFont val="Tahoma"/>
            <family val="2"/>
          </rPr>
          <t xml:space="preserve">
Due to changes in EuroStat 101100 is now the sum of  B_101101/09 - thus this is 0 for all</t>
        </r>
      </text>
    </comment>
  </commentList>
</comments>
</file>

<file path=xl/comments8.xml><?xml version="1.0" encoding="utf-8"?>
<comments xmlns="http://schemas.openxmlformats.org/spreadsheetml/2006/main">
  <authors>
    <author>Ben Pearson</author>
    <author>anne_wagner</author>
  </authors>
  <commentList>
    <comment ref="L1" authorId="0">
      <text>
        <r>
          <rPr>
            <sz val="8"/>
            <rFont val="Tahoma"/>
            <family val="2"/>
          </rPr>
          <t>Public heat + residual heat +district heat * (ratio of efficiencies of PH:DH)</t>
        </r>
      </text>
    </comment>
    <comment ref="M1" authorId="0">
      <text>
        <r>
          <rPr>
            <sz val="8"/>
            <rFont val="Tahoma"/>
            <family val="2"/>
          </rPr>
          <t>Share of Total non-auto generated heat &amp; electricity</t>
        </r>
      </text>
    </comment>
    <comment ref="G1" authorId="1">
      <text>
        <r>
          <rPr>
            <b/>
            <sz val="10"/>
            <rFont val="Tahoma"/>
            <family val="2"/>
          </rPr>
          <t>anne_wagner:</t>
        </r>
        <r>
          <rPr>
            <sz val="10"/>
            <rFont val="Tahoma"/>
            <family val="2"/>
          </rPr>
          <t xml:space="preserve">
always 0 now due to changes to Eurostat codes in 2011</t>
        </r>
      </text>
    </comment>
  </commentList>
</comments>
</file>

<file path=xl/sharedStrings.xml><?xml version="1.0" encoding="utf-8"?>
<sst xmlns="http://schemas.openxmlformats.org/spreadsheetml/2006/main" count="2661" uniqueCount="265">
  <si>
    <t/>
  </si>
  <si>
    <t>Extracted on</t>
  </si>
  <si>
    <t>INDICATORS</t>
  </si>
  <si>
    <t>VALUE</t>
  </si>
  <si>
    <t>Energy indicator</t>
  </si>
  <si>
    <t>Products</t>
  </si>
  <si>
    <t>Unit</t>
  </si>
  <si>
    <t>geo/time</t>
  </si>
  <si>
    <t>AT Austria</t>
  </si>
  <si>
    <t>BE Belgium</t>
  </si>
  <si>
    <t>BG Bulgaria</t>
  </si>
  <si>
    <t>CH Switzerland</t>
  </si>
  <si>
    <t>CY Cyprus</t>
  </si>
  <si>
    <t>CZ Czech Republic</t>
  </si>
  <si>
    <t>DK Denmark</t>
  </si>
  <si>
    <t>EA12 Euro area (BE, DE, IE, GR, ES, FR, IT, LU, NL, AT, PT, FI)</t>
  </si>
  <si>
    <t>EA13 Euro area (BE, DE, IE, GR, ES, FR, IT, LU, NL, AT, PT, SI, FI)</t>
  </si>
  <si>
    <t>EA15 Euro area (BE, DE, IE, GR, ES, FR, IT, CY, LU, MT, NL, AT, PT, SI, FI)</t>
  </si>
  <si>
    <t>EA16 Euro area (BE, DE, IE, GR, ES, FR, IT, CY, LU, MT, NL, AT, PT, SK, SI, FI)</t>
  </si>
  <si>
    <t>EE Estonia</t>
  </si>
  <si>
    <t>ES Spain</t>
  </si>
  <si>
    <t>EU15 European Union (15 countries)</t>
  </si>
  <si>
    <t>EU25 European Union (25 countries)</t>
  </si>
  <si>
    <t>EU27 European Union (27 countries)</t>
  </si>
  <si>
    <t>FI Finland</t>
  </si>
  <si>
    <t>FR France</t>
  </si>
  <si>
    <t>GR Greece</t>
  </si>
  <si>
    <t>HR Croatia</t>
  </si>
  <si>
    <t>HU Hungary</t>
  </si>
  <si>
    <t>IE Ireland</t>
  </si>
  <si>
    <t>IS Iceland</t>
  </si>
  <si>
    <t>IT Italy</t>
  </si>
  <si>
    <t>LT Lithuania</t>
  </si>
  <si>
    <t>LV Latvia</t>
  </si>
  <si>
    <t>MT Malta</t>
  </si>
  <si>
    <t>NL Netherlands</t>
  </si>
  <si>
    <t>NMS10 New Member States (CZ, EE, CY, LV, LT, HU, MT, PL, SI, SK)</t>
  </si>
  <si>
    <t>NO Norway</t>
  </si>
  <si>
    <t>PL Poland</t>
  </si>
  <si>
    <t>PT Portugal</t>
  </si>
  <si>
    <t>RO Romania</t>
  </si>
  <si>
    <t>SE Sweden</t>
  </si>
  <si>
    <t>SI Slovenia</t>
  </si>
  <si>
    <t>SK Slovakia</t>
  </si>
  <si>
    <t>TR Turkey</t>
  </si>
  <si>
    <t>UK United Kingdom</t>
  </si>
  <si>
    <t>Labels</t>
  </si>
  <si>
    <t>1A1a CO2 (gr)</t>
  </si>
  <si>
    <t>CO2</t>
  </si>
  <si>
    <t>Public heat (Gwh)</t>
  </si>
  <si>
    <t>PH</t>
  </si>
  <si>
    <t>District heating (Gwh)</t>
  </si>
  <si>
    <t>DH</t>
  </si>
  <si>
    <t>Efficiency public thermal (%)</t>
  </si>
  <si>
    <t>E_PH</t>
  </si>
  <si>
    <t>Efficiency district heating (%)</t>
  </si>
  <si>
    <t>E_DH</t>
  </si>
  <si>
    <t>Residual heat (Gwh)</t>
  </si>
  <si>
    <t>res</t>
  </si>
  <si>
    <t>Total heat and electricity (Gwh)</t>
  </si>
  <si>
    <t>THE</t>
  </si>
  <si>
    <t>Electricity and heat from autoproducers (Gwh)</t>
  </si>
  <si>
    <t>aHE</t>
  </si>
  <si>
    <t>Total electricity (Gwh)</t>
  </si>
  <si>
    <t>TE</t>
  </si>
  <si>
    <t>Electricity from autoproducers (Gwh)</t>
  </si>
  <si>
    <t>aE</t>
  </si>
  <si>
    <t>Volume of heat corrected</t>
  </si>
  <si>
    <t>Share of heat corrected</t>
  </si>
  <si>
    <t>Share of electricity corrected</t>
  </si>
  <si>
    <t>CO2 heat (gr)</t>
  </si>
  <si>
    <t>CO2 electricity (gr)</t>
  </si>
  <si>
    <t>CO2 electricity (gr) per Kwh</t>
  </si>
  <si>
    <t>Formula</t>
  </si>
  <si>
    <t>E.g.</t>
  </si>
  <si>
    <t>EEA dataviewer</t>
  </si>
  <si>
    <t>101121 - Output from public thermal power stations (Derived heat)/3.6</t>
  </si>
  <si>
    <t>101109 - Output from district heating plants (Derived heat)/3.6</t>
  </si>
  <si>
    <t>101121 - Output from public thermal power stations (all products) / 101021 - Input to public thermal power stations (all products)</t>
  </si>
  <si>
    <t>101109 - Output from district heating plants (all products) / 101009 - Input to district heating plants (all products)</t>
  </si>
  <si>
    <t>107000 - Total gross electricity generation (Electrical energy)</t>
  </si>
  <si>
    <t>101122 - Output from autoproducer thermal power stations (electrical energy)</t>
  </si>
  <si>
    <t>(101100 - Transformation output (Derived heat) - 101101 - Output from conventional thermal power stations (Derived heat) - 101109 - Output from district heating plants (Derived heat))/3.6</t>
  </si>
  <si>
    <t>107000 - Total gross electricity generation + (101100 - Transformation output (Derived heat)/3.6)</t>
  </si>
  <si>
    <t>Public heat + residual heat + (district heating x (efficiency public thermal / efficiency district heating))</t>
  </si>
  <si>
    <t>volume of heat corrected / (total heat and electricity - Electricity and heat from autoproducers)</t>
  </si>
  <si>
    <t>1 - share of heat corrected</t>
  </si>
  <si>
    <t>Share of heat corrected x  1A1a</t>
  </si>
  <si>
    <t>Share of electricity x 1A1a</t>
  </si>
  <si>
    <t>CO2 electricity / ((Total electricity - electricity from autoproducers)*1000000)</t>
  </si>
  <si>
    <t>http://dataservice.eea.europa.eu/pivotapp/pivot.aspx?pivotid=475</t>
  </si>
  <si>
    <t>101101  Output from conventional thermal power stations</t>
  </si>
  <si>
    <t>5200  Derived Heat</t>
  </si>
  <si>
    <t>TJ_GCV  Terajoules (Gross calorific value = GCV)</t>
  </si>
  <si>
    <t>DE Germany (including exGDR from 1991)</t>
  </si>
  <si>
    <t>EA Euro area (EA112000, EA122006, EA132007, EA152008, EA16)</t>
  </si>
  <si>
    <t>EEA18 European Economic Area (EEA) (EU15 plus IS, LI, NO)</t>
  </si>
  <si>
    <t>LU Luxembourg (GrandDuché)</t>
  </si>
  <si>
    <t>101109  Output from district heating plants</t>
  </si>
  <si>
    <t>101121  Output from public thermal power stations</t>
  </si>
  <si>
    <t>101122  Output from autoproducer thermal power stations</t>
  </si>
  <si>
    <t>6000  Electrical Energy</t>
  </si>
  <si>
    <t>TJ_NCV  Terajoules (Net calorific value = NCV)</t>
  </si>
  <si>
    <t>107000  Total gross electricity generation</t>
  </si>
  <si>
    <t>GWH  Gigawatt hour</t>
  </si>
  <si>
    <t>107011  Gross electricity generation  Biomassfired power stations</t>
  </si>
  <si>
    <t>101009  Input to district heating plants</t>
  </si>
  <si>
    <t>0000  All Products</t>
  </si>
  <si>
    <t>101021  Input to public thermal power stations</t>
  </si>
  <si>
    <t>TJ_NCV</t>
  </si>
  <si>
    <t>101100 - Transformation output</t>
  </si>
  <si>
    <t>5200 Derived heat</t>
  </si>
  <si>
    <t>(101122 - Output from autoproducer thermal power stations (electrical energy) + 101122 - Output from autoproducer thermal power stations (Derived heat))/3.6</t>
  </si>
  <si>
    <t>Max 100</t>
  </si>
  <si>
    <t>Min 0</t>
  </si>
  <si>
    <t>1.A.1.A. Public Electricity and Heat Production CO2 only</t>
  </si>
  <si>
    <t>Austria</t>
  </si>
  <si>
    <t>Belgium</t>
  </si>
  <si>
    <t>Bulgaria</t>
  </si>
  <si>
    <t>Cyprus</t>
  </si>
  <si>
    <t>Denmark</t>
  </si>
  <si>
    <t>Estonia</t>
  </si>
  <si>
    <t>Spain</t>
  </si>
  <si>
    <t>Finland</t>
  </si>
  <si>
    <t>France</t>
  </si>
  <si>
    <t>Greece</t>
  </si>
  <si>
    <t>Hungary</t>
  </si>
  <si>
    <t>Ireland</t>
  </si>
  <si>
    <t>Iceland</t>
  </si>
  <si>
    <t>Italy</t>
  </si>
  <si>
    <t>Lithuania</t>
  </si>
  <si>
    <t>Latvia</t>
  </si>
  <si>
    <t>Malta</t>
  </si>
  <si>
    <t>Netherlands</t>
  </si>
  <si>
    <t>Norway</t>
  </si>
  <si>
    <t>Poland</t>
  </si>
  <si>
    <t>Portugal</t>
  </si>
  <si>
    <t>Romania</t>
  </si>
  <si>
    <t>Sweden</t>
  </si>
  <si>
    <t>Slovenia</t>
  </si>
  <si>
    <t>Slovakia</t>
  </si>
  <si>
    <t>Turkey</t>
  </si>
  <si>
    <t>CO2*{1[(PH+DH*E_PH/E_DH+res)/(THEaHE)}/(TEaE)</t>
  </si>
  <si>
    <t>Croatia</t>
  </si>
  <si>
    <t>Czech Republic</t>
  </si>
  <si>
    <t>United Kingdom</t>
  </si>
  <si>
    <t>1990</t>
  </si>
  <si>
    <t>Euro area (12 countries)</t>
  </si>
  <si>
    <t>Euro area (13 countries)</t>
  </si>
  <si>
    <t>Euro area (15 countries)</t>
  </si>
  <si>
    <t>Euro area (16 countries)</t>
  </si>
  <si>
    <t>Euro area (EA11-2000, EA12-2006, EA13-2007, EA15-2008, EA16)</t>
  </si>
  <si>
    <t>European Union (15 countries)</t>
  </si>
  <si>
    <t>European Union (25 countries)</t>
  </si>
  <si>
    <t>European Union (27 countries)</t>
  </si>
  <si>
    <t>Luxembourg (Grand-Duché)</t>
  </si>
  <si>
    <t>New Member States (CZ, EE, CY, LV, LT, HU, MT, PL, SI, SK)</t>
  </si>
  <si>
    <t>Germany (including ex-GDR from 1991)</t>
  </si>
  <si>
    <t>European Economic Area (EEA) (EU-15 plus IS, LI, NO)</t>
  </si>
  <si>
    <t>DS073180table nrg_100a  Supply, transformation, consumption  all products  annual data</t>
  </si>
  <si>
    <t>14/10/2009  134023</t>
  </si>
  <si>
    <t>14/10/2009  134259</t>
  </si>
  <si>
    <t>14/10/2009  134552</t>
  </si>
  <si>
    <t>14/10/2009  134943</t>
  </si>
  <si>
    <t>DS073192table nrg_106a  Supply, transformation, consumption  heat  annual data</t>
  </si>
  <si>
    <t>14/10/2009  123839</t>
  </si>
  <si>
    <t>14/10/2009  124041</t>
  </si>
  <si>
    <t>14/10/2009  124531</t>
  </si>
  <si>
    <t>14/10/2009  124842</t>
  </si>
  <si>
    <t>14/10/2009  125440</t>
  </si>
  <si>
    <t>109300  Origin  Biomass</t>
  </si>
  <si>
    <t>19/10/2009  192648</t>
  </si>
  <si>
    <t>DS073190table nrg_105a  Supply, transformation, consumption  electricity   annual data</t>
  </si>
  <si>
    <t>14/10/2009  130817</t>
  </si>
  <si>
    <t>14/10/2009  131347</t>
  </si>
  <si>
    <t>14/10/2009  131921</t>
  </si>
  <si>
    <t>14/10/2009  133144</t>
  </si>
  <si>
    <t>14/10/2009  133446</t>
  </si>
  <si>
    <t>21/10/2009  161414</t>
  </si>
  <si>
    <t>Switzerland</t>
  </si>
  <si>
    <t xml:space="preserve">Luxembourg </t>
  </si>
  <si>
    <t xml:space="preserve">Germany </t>
  </si>
  <si>
    <t xml:space="preserve">European Union </t>
  </si>
  <si>
    <t>AT</t>
  </si>
  <si>
    <t>BE</t>
  </si>
  <si>
    <t>BG</t>
  </si>
  <si>
    <t>CH</t>
  </si>
  <si>
    <t>CY</t>
  </si>
  <si>
    <t>CZ</t>
  </si>
  <si>
    <t>DE</t>
  </si>
  <si>
    <t>DK</t>
  </si>
  <si>
    <t>EA</t>
  </si>
  <si>
    <t>EA12</t>
  </si>
  <si>
    <t>EA13</t>
  </si>
  <si>
    <t>EA15</t>
  </si>
  <si>
    <t>EA16</t>
  </si>
  <si>
    <t>EE</t>
  </si>
  <si>
    <t>EEA18</t>
  </si>
  <si>
    <t>ES</t>
  </si>
  <si>
    <t>EU15</t>
  </si>
  <si>
    <t>EU25</t>
  </si>
  <si>
    <t>EU27</t>
  </si>
  <si>
    <t>FI</t>
  </si>
  <si>
    <t>FR</t>
  </si>
  <si>
    <t>GR</t>
  </si>
  <si>
    <t>HR</t>
  </si>
  <si>
    <t>HU</t>
  </si>
  <si>
    <t>IE</t>
  </si>
  <si>
    <t>IT</t>
  </si>
  <si>
    <t>LT</t>
  </si>
  <si>
    <t>LU</t>
  </si>
  <si>
    <t>LV</t>
  </si>
  <si>
    <t>MT</t>
  </si>
  <si>
    <t>NL</t>
  </si>
  <si>
    <t>NMS10</t>
  </si>
  <si>
    <t>NO</t>
  </si>
  <si>
    <t>PL</t>
  </si>
  <si>
    <t>PT</t>
  </si>
  <si>
    <t>RO</t>
  </si>
  <si>
    <t>SE</t>
  </si>
  <si>
    <t>SI</t>
  </si>
  <si>
    <t>SK</t>
  </si>
  <si>
    <t>TR</t>
  </si>
  <si>
    <t>UK</t>
  </si>
  <si>
    <t>Germany</t>
  </si>
  <si>
    <t>IS</t>
  </si>
  <si>
    <t>Luxembourg</t>
  </si>
  <si>
    <t>TJ</t>
  </si>
  <si>
    <t>GWH</t>
  </si>
  <si>
    <t>17_107000</t>
  </si>
  <si>
    <t>Output from conventional thermal power stations</t>
  </si>
  <si>
    <t>Output from public thermal power stations</t>
  </si>
  <si>
    <t>Output from autoproducer thermal power stations</t>
  </si>
  <si>
    <t>Total gross electricity generation</t>
  </si>
  <si>
    <t>Germany (including  former GDR from 1991)</t>
  </si>
  <si>
    <t>done</t>
  </si>
  <si>
    <t>Gross electricity generation  Biomassfired power stations</t>
  </si>
  <si>
    <t>B_101101</t>
  </si>
  <si>
    <t>B_101121</t>
  </si>
  <si>
    <t>B_101122</t>
  </si>
  <si>
    <t>Now: biomass is composed of wood/wood wastes (22_108931-34), all types of biogas (22_108941-44/51-54/61-64/71-74) and also renewable part of municipal wastes (22_108911-14)</t>
  </si>
  <si>
    <t xml:space="preserve"> B_101101/09</t>
  </si>
  <si>
    <t>g</t>
  </si>
  <si>
    <t>h</t>
  </si>
  <si>
    <t>k</t>
  </si>
  <si>
    <t>z</t>
  </si>
  <si>
    <t>B_101109</t>
  </si>
  <si>
    <t>B_109300</t>
  </si>
  <si>
    <t>Emissions - Gg (1000 tonnes) - 2009</t>
  </si>
  <si>
    <t>Reduction in CO2 electricity (gr) per Kwh 2005 to 2009</t>
  </si>
  <si>
    <t>CO2 electricity (gr) per Kwh 2009</t>
  </si>
  <si>
    <t>European Union</t>
  </si>
  <si>
    <t>TJ_GCV</t>
  </si>
  <si>
    <t>CO2 electricity (gr) per Kwh 2005</t>
  </si>
  <si>
    <t>gapfilled from previous year</t>
  </si>
  <si>
    <t>Emissions</t>
  </si>
  <si>
    <t>Tg (million tonnes)</t>
  </si>
  <si>
    <t>Total emissions (sectors 1-7, excluding 5. LULUCF)</t>
  </si>
  <si>
    <t>1. Energy</t>
  </si>
  <si>
    <t>2. Industrial Processes</t>
  </si>
  <si>
    <t>3. Solvent and Other Product Use</t>
  </si>
  <si>
    <t>4. Agriculture</t>
  </si>
  <si>
    <t>6. Waste</t>
  </si>
  <si>
    <t>7. Other</t>
  </si>
  <si>
    <t>NA,NO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</si>
</sst>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\ hh:mm:ss"/>
    <numFmt numFmtId="165" formatCode="0.0%"/>
    <numFmt numFmtId="166" formatCode="&quot;1 GWh = &quot;#.#&quot; TJ&quot;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12"/>
      <name val="Arial"/>
      <family val="2"/>
    </font>
    <font>
      <sz val="11"/>
      <name val="Cambria"/>
      <family val="1"/>
    </font>
    <font>
      <i/>
      <sz val="11"/>
      <name val="Cambria"/>
      <family val="1"/>
    </font>
    <font>
      <b/>
      <sz val="11"/>
      <name val="Cambria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vertAlign val="subscript"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 horizontal="center" shrinkToFit="1"/>
    </xf>
    <xf numFmtId="0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3" fillId="34" borderId="0" xfId="0" applyFont="1" applyFill="1" applyAlignment="1">
      <alignment/>
    </xf>
    <xf numFmtId="3" fontId="3" fillId="34" borderId="0" xfId="0" applyNumberFormat="1" applyFont="1" applyFill="1" applyAlignment="1">
      <alignment/>
    </xf>
    <xf numFmtId="165" fontId="3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165" fontId="3" fillId="34" borderId="0" xfId="59" applyNumberFormat="1" applyFont="1" applyFill="1" applyAlignment="1">
      <alignment/>
    </xf>
    <xf numFmtId="1" fontId="3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1" fontId="5" fillId="34" borderId="0" xfId="0" applyNumberFormat="1" applyFont="1" applyFill="1" applyAlignment="1">
      <alignment/>
    </xf>
    <xf numFmtId="0" fontId="0" fillId="0" borderId="0" xfId="0" applyNumberForma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6" fillId="0" borderId="0" xfId="53" applyNumberFormat="1" applyFill="1" applyBorder="1" applyAlignment="1" applyProtection="1">
      <alignment/>
      <protection/>
    </xf>
    <xf numFmtId="0" fontId="0" fillId="0" borderId="0" xfId="59" applyNumberFormat="1" applyFon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/>
    </xf>
    <xf numFmtId="0" fontId="0" fillId="33" borderId="10" xfId="0" applyNumberFormat="1" applyFill="1" applyBorder="1" applyAlignment="1">
      <alignment horizontal="left"/>
    </xf>
    <xf numFmtId="0" fontId="0" fillId="33" borderId="1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 horizontal="left" shrinkToFit="1"/>
    </xf>
    <xf numFmtId="0" fontId="0" fillId="0" borderId="0" xfId="0" applyAlignment="1">
      <alignment vertical="center"/>
    </xf>
    <xf numFmtId="166" fontId="7" fillId="33" borderId="0" xfId="0" applyNumberFormat="1" applyFont="1" applyFill="1" applyBorder="1" applyAlignment="1">
      <alignment horizontal="center"/>
    </xf>
    <xf numFmtId="164" fontId="0" fillId="35" borderId="0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36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3" fillId="35" borderId="0" xfId="0" applyFont="1" applyFill="1" applyAlignment="1">
      <alignment/>
    </xf>
    <xf numFmtId="0" fontId="0" fillId="37" borderId="0" xfId="0" applyNumberFormat="1" applyFont="1" applyFill="1" applyBorder="1" applyAlignment="1">
      <alignment/>
    </xf>
    <xf numFmtId="169" fontId="0" fillId="0" borderId="10" xfId="42" applyNumberFormat="1" applyFont="1" applyFill="1" applyBorder="1" applyAlignment="1">
      <alignment/>
    </xf>
    <xf numFmtId="0" fontId="51" fillId="0" borderId="0" xfId="0" applyNumberFormat="1" applyFont="1" applyFill="1" applyBorder="1" applyAlignment="1">
      <alignment/>
    </xf>
    <xf numFmtId="10" fontId="51" fillId="0" borderId="0" xfId="59" applyNumberFormat="1" applyFont="1" applyFill="1" applyBorder="1" applyAlignment="1">
      <alignment/>
    </xf>
    <xf numFmtId="0" fontId="0" fillId="17" borderId="0" xfId="59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375"/>
          <c:w val="0.8735"/>
          <c:h val="0.90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 1a'!$U$3:$U$33</c:f>
              <c:strCache>
                <c:ptCount val="31"/>
                <c:pt idx="0">
                  <c:v>Norway</c:v>
                </c:pt>
                <c:pt idx="1">
                  <c:v>Switzerland</c:v>
                </c:pt>
                <c:pt idx="2">
                  <c:v>Sweden</c:v>
                </c:pt>
                <c:pt idx="3">
                  <c:v>France</c:v>
                </c:pt>
                <c:pt idx="4">
                  <c:v>Latvia</c:v>
                </c:pt>
                <c:pt idx="5">
                  <c:v>Austria</c:v>
                </c:pt>
                <c:pt idx="6">
                  <c:v>Lithuania</c:v>
                </c:pt>
                <c:pt idx="7">
                  <c:v>Finland</c:v>
                </c:pt>
                <c:pt idx="8">
                  <c:v>Belgium</c:v>
                </c:pt>
                <c:pt idx="9">
                  <c:v>Slovakia</c:v>
                </c:pt>
                <c:pt idx="10">
                  <c:v>Denmark</c:v>
                </c:pt>
                <c:pt idx="11">
                  <c:v>Luxembourg </c:v>
                </c:pt>
                <c:pt idx="12">
                  <c:v>Slovenia</c:v>
                </c:pt>
                <c:pt idx="13">
                  <c:v>Hungary</c:v>
                </c:pt>
                <c:pt idx="14">
                  <c:v>European Union </c:v>
                </c:pt>
                <c:pt idx="15">
                  <c:v>Italy</c:v>
                </c:pt>
                <c:pt idx="16">
                  <c:v>Spain</c:v>
                </c:pt>
                <c:pt idx="17">
                  <c:v>Netherlands</c:v>
                </c:pt>
                <c:pt idx="18">
                  <c:v>Turkey</c:v>
                </c:pt>
                <c:pt idx="19">
                  <c:v>Bulgaria</c:v>
                </c:pt>
                <c:pt idx="20">
                  <c:v>United Kingdom</c:v>
                </c:pt>
                <c:pt idx="21">
                  <c:v>Germany </c:v>
                </c:pt>
                <c:pt idx="22">
                  <c:v>Portugal</c:v>
                </c:pt>
                <c:pt idx="23">
                  <c:v>Ireland</c:v>
                </c:pt>
                <c:pt idx="24">
                  <c:v>Romania</c:v>
                </c:pt>
                <c:pt idx="25">
                  <c:v>Czech Republic</c:v>
                </c:pt>
                <c:pt idx="26">
                  <c:v>Cyprus</c:v>
                </c:pt>
                <c:pt idx="27">
                  <c:v>Poland</c:v>
                </c:pt>
                <c:pt idx="28">
                  <c:v>Greece</c:v>
                </c:pt>
                <c:pt idx="29">
                  <c:v>Malta</c:v>
                </c:pt>
                <c:pt idx="30">
                  <c:v>Estonia</c:v>
                </c:pt>
              </c:strCache>
            </c:strRef>
          </c:cat>
          <c:val>
            <c:numRef>
              <c:f>'Data for Fig 1a'!$T$3:$T$33</c:f>
              <c:numCache>
                <c:ptCount val="31"/>
                <c:pt idx="0">
                  <c:v>4.541241159538874</c:v>
                </c:pt>
                <c:pt idx="1">
                  <c:v>36.90303954266022</c:v>
                </c:pt>
                <c:pt idx="2">
                  <c:v>43.60409400307904</c:v>
                </c:pt>
                <c:pt idx="3">
                  <c:v>92.40422698375404</c:v>
                </c:pt>
                <c:pt idx="4">
                  <c:v>150.1790204358674</c:v>
                </c:pt>
                <c:pt idx="5">
                  <c:v>161.1651896209302</c:v>
                </c:pt>
                <c:pt idx="6">
                  <c:v>167.70888557435964</c:v>
                </c:pt>
                <c:pt idx="7">
                  <c:v>177.7932787764605</c:v>
                </c:pt>
                <c:pt idx="8">
                  <c:v>253.60577605673376</c:v>
                </c:pt>
                <c:pt idx="9">
                  <c:v>292.49454021483825</c:v>
                </c:pt>
                <c:pt idx="10">
                  <c:v>328.84086766921007</c:v>
                </c:pt>
                <c:pt idx="11">
                  <c:v>333.98389748481645</c:v>
                </c:pt>
                <c:pt idx="12">
                  <c:v>344.61015584968715</c:v>
                </c:pt>
                <c:pt idx="13">
                  <c:v>357.3111070357608</c:v>
                </c:pt>
                <c:pt idx="14">
                  <c:v>396.073115629918</c:v>
                </c:pt>
                <c:pt idx="15">
                  <c:v>404.65166657053925</c:v>
                </c:pt>
                <c:pt idx="16">
                  <c:v>429.62853407286275</c:v>
                </c:pt>
                <c:pt idx="17">
                  <c:v>432.8566666743961</c:v>
                </c:pt>
                <c:pt idx="18">
                  <c:v>441.07214310472733</c:v>
                </c:pt>
                <c:pt idx="19">
                  <c:v>457.8295163147339</c:v>
                </c:pt>
                <c:pt idx="20">
                  <c:v>496.2775836793648</c:v>
                </c:pt>
                <c:pt idx="21">
                  <c:v>503.41530800102413</c:v>
                </c:pt>
                <c:pt idx="22">
                  <c:v>505.73596340141285</c:v>
                </c:pt>
                <c:pt idx="23">
                  <c:v>573.0897984942451</c:v>
                </c:pt>
                <c:pt idx="24">
                  <c:v>584.1404759138392</c:v>
                </c:pt>
                <c:pt idx="25">
                  <c:v>629.9374854176508</c:v>
                </c:pt>
                <c:pt idx="26">
                  <c:v>673.2293969362032</c:v>
                </c:pt>
                <c:pt idx="27">
                  <c:v>810.418174566719</c:v>
                </c:pt>
                <c:pt idx="28">
                  <c:v>904.1774416700155</c:v>
                </c:pt>
                <c:pt idx="29">
                  <c:v>905.0610921871066</c:v>
                </c:pt>
                <c:pt idx="30">
                  <c:v>989.7332005964292</c:v>
                </c:pt>
              </c:numCache>
            </c:numRef>
          </c:val>
        </c:ser>
        <c:gapWidth val="30"/>
        <c:axId val="12061175"/>
        <c:axId val="41441712"/>
      </c:barChart>
      <c:catAx>
        <c:axId val="1206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41712"/>
        <c:crosses val="autoZero"/>
        <c:auto val="1"/>
        <c:lblOffset val="100"/>
        <c:tickLblSkip val="1"/>
        <c:noMultiLvlLbl val="0"/>
      </c:catAx>
      <c:valAx>
        <c:axId val="41441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electricity (gr) per Kwh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61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46"/>
          <c:w val="0.943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 1b'!$W$2:$W$33</c:f>
              <c:strCache>
                <c:ptCount val="32"/>
                <c:pt idx="0">
                  <c:v>Cyprus</c:v>
                </c:pt>
                <c:pt idx="1">
                  <c:v>Turkey</c:v>
                </c:pt>
                <c:pt idx="2">
                  <c:v>Netherlands</c:v>
                </c:pt>
                <c:pt idx="3">
                  <c:v>Ireland</c:v>
                </c:pt>
                <c:pt idx="4">
                  <c:v>Portugal</c:v>
                </c:pt>
                <c:pt idx="5">
                  <c:v>Slovenia</c:v>
                </c:pt>
                <c:pt idx="6">
                  <c:v>Greece</c:v>
                </c:pt>
                <c:pt idx="7">
                  <c:v>Belgium</c:v>
                </c:pt>
                <c:pt idx="8">
                  <c:v>Latvia</c:v>
                </c:pt>
                <c:pt idx="9">
                  <c:v>Austria</c:v>
                </c:pt>
                <c:pt idx="10">
                  <c:v>Finland</c:v>
                </c:pt>
                <c:pt idx="11">
                  <c:v>Switzerland</c:v>
                </c:pt>
                <c:pt idx="12">
                  <c:v>Lithuania</c:v>
                </c:pt>
                <c:pt idx="13">
                  <c:v>Spain</c:v>
                </c:pt>
                <c:pt idx="14">
                  <c:v>Denmark</c:v>
                </c:pt>
                <c:pt idx="15">
                  <c:v>Norway</c:v>
                </c:pt>
                <c:pt idx="16">
                  <c:v>Bulgaria</c:v>
                </c:pt>
                <c:pt idx="17">
                  <c:v>Hungary</c:v>
                </c:pt>
                <c:pt idx="18">
                  <c:v>France</c:v>
                </c:pt>
                <c:pt idx="19">
                  <c:v>Sweden</c:v>
                </c:pt>
                <c:pt idx="20">
                  <c:v>Czech Republic</c:v>
                </c:pt>
                <c:pt idx="21">
                  <c:v>European Union</c:v>
                </c:pt>
                <c:pt idx="22">
                  <c:v>Italy</c:v>
                </c:pt>
                <c:pt idx="23">
                  <c:v>Luxembourg</c:v>
                </c:pt>
                <c:pt idx="24">
                  <c:v>Germany</c:v>
                </c:pt>
                <c:pt idx="25">
                  <c:v>United Kingdom</c:v>
                </c:pt>
                <c:pt idx="26">
                  <c:v>Malta</c:v>
                </c:pt>
                <c:pt idx="27">
                  <c:v>Poland</c:v>
                </c:pt>
                <c:pt idx="28">
                  <c:v>Romania</c:v>
                </c:pt>
                <c:pt idx="29">
                  <c:v>Slovakia</c:v>
                </c:pt>
                <c:pt idx="30">
                  <c:v>Estonia</c:v>
                </c:pt>
              </c:strCache>
            </c:strRef>
          </c:cat>
          <c:val>
            <c:numRef>
              <c:f>'Data for Fig 1b'!$V$2:$V$33</c:f>
              <c:numCache>
                <c:ptCount val="32"/>
                <c:pt idx="0">
                  <c:v>-35.534979959745556</c:v>
                </c:pt>
                <c:pt idx="1">
                  <c:v>-26.393567276522887</c:v>
                </c:pt>
                <c:pt idx="2">
                  <c:v>-11.56317275697208</c:v>
                </c:pt>
                <c:pt idx="3">
                  <c:v>-11.393842437846843</c:v>
                </c:pt>
                <c:pt idx="4">
                  <c:v>-8.94641607106658</c:v>
                </c:pt>
                <c:pt idx="5">
                  <c:v>-8.257534987006494</c:v>
                </c:pt>
                <c:pt idx="6">
                  <c:v>-4.550069004957464</c:v>
                </c:pt>
                <c:pt idx="7">
                  <c:v>-3.695367889891955</c:v>
                </c:pt>
                <c:pt idx="8">
                  <c:v>-3.512569524795765</c:v>
                </c:pt>
                <c:pt idx="9">
                  <c:v>-2.3163985818934094</c:v>
                </c:pt>
                <c:pt idx="10">
                  <c:v>-2.3044418826868878</c:v>
                </c:pt>
                <c:pt idx="11">
                  <c:v>-1.4731972882424085</c:v>
                </c:pt>
                <c:pt idx="12">
                  <c:v>-0.9351908710301302</c:v>
                </c:pt>
                <c:pt idx="13">
                  <c:v>-0.14092591655074216</c:v>
                </c:pt>
                <c:pt idx="14">
                  <c:v>0.018753637706680593</c:v>
                </c:pt>
                <c:pt idx="15">
                  <c:v>0.052003603410674115</c:v>
                </c:pt>
                <c:pt idx="16">
                  <c:v>0.9093887170964763</c:v>
                </c:pt>
                <c:pt idx="17">
                  <c:v>1.05207060563734</c:v>
                </c:pt>
                <c:pt idx="18">
                  <c:v>1.471927452925513</c:v>
                </c:pt>
                <c:pt idx="19">
                  <c:v>1.745164695307471</c:v>
                </c:pt>
                <c:pt idx="20">
                  <c:v>1.9807803066647125</c:v>
                </c:pt>
                <c:pt idx="21">
                  <c:v>3.4537441405113753</c:v>
                </c:pt>
                <c:pt idx="22">
                  <c:v>4.026523147980313</c:v>
                </c:pt>
                <c:pt idx="23">
                  <c:v>5.040001416212803</c:v>
                </c:pt>
                <c:pt idx="24">
                  <c:v>7.143588153996035</c:v>
                </c:pt>
                <c:pt idx="25">
                  <c:v>7.332200395642431</c:v>
                </c:pt>
                <c:pt idx="26">
                  <c:v>8.199582845001316</c:v>
                </c:pt>
                <c:pt idx="27">
                  <c:v>8.26983759415532</c:v>
                </c:pt>
                <c:pt idx="28">
                  <c:v>9.871914376588336</c:v>
                </c:pt>
                <c:pt idx="29">
                  <c:v>16.55384437865328</c:v>
                </c:pt>
                <c:pt idx="30">
                  <c:v>45.70669381766186</c:v>
                </c:pt>
              </c:numCache>
            </c:numRef>
          </c:val>
        </c:ser>
        <c:gapWidth val="30"/>
        <c:axId val="37431089"/>
        <c:axId val="1335482"/>
      </c:barChart>
      <c:catAx>
        <c:axId val="37431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5482"/>
        <c:crosses val="autoZero"/>
        <c:auto val="1"/>
        <c:lblOffset val="100"/>
        <c:tickLblSkip val="1"/>
        <c:noMultiLvlLbl val="0"/>
      </c:catAx>
      <c:valAx>
        <c:axId val="1335482"/>
        <c:scaling>
          <c:orientation val="minMax"/>
          <c:max val="5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Reduction in CO2 electricity (gr) per Kwh between  2005 amd 2009</a:t>
                </a:r>
              </a:p>
            </c:rich>
          </c:tx>
          <c:layout>
            <c:manualLayout>
              <c:xMode val="factor"/>
              <c:yMode val="factor"/>
              <c:x val="-0.008"/>
              <c:y val="-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3108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279</xdr:row>
      <xdr:rowOff>0</xdr:rowOff>
    </xdr:from>
    <xdr:to>
      <xdr:col>26</xdr:col>
      <xdr:colOff>295275</xdr:colOff>
      <xdr:row>286</xdr:row>
      <xdr:rowOff>133350</xdr:rowOff>
    </xdr:to>
    <xdr:pic>
      <xdr:nvPicPr>
        <xdr:cNvPr id="1" name="Picture 2" descr="ol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5577125"/>
          <a:ext cx="10048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ataservice.eea.europa.eu/pivotapp/pivot.aspx?pivotid=47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8"/>
  <sheetViews>
    <sheetView zoomScale="90" zoomScaleNormal="90" zoomScalePageLayoutView="0" workbookViewId="0" topLeftCell="A167">
      <selection activeCell="B192" sqref="B192"/>
    </sheetView>
  </sheetViews>
  <sheetFormatPr defaultColWidth="9.140625" defaultRowHeight="12.75"/>
  <cols>
    <col min="1" max="1" width="16.57421875" style="0" bestFit="1" customWidth="1"/>
    <col min="3" max="3" width="12.7109375" style="28" customWidth="1"/>
    <col min="4" max="4" width="27.00390625" style="0" customWidth="1"/>
    <col min="5" max="8" width="11.140625" style="0" customWidth="1"/>
  </cols>
  <sheetData>
    <row r="1" spans="3:4" ht="18">
      <c r="C1" s="27" t="s">
        <v>159</v>
      </c>
      <c r="D1" s="1"/>
    </row>
    <row r="2" ht="12.75">
      <c r="C2" s="28" t="s">
        <v>0</v>
      </c>
    </row>
    <row r="3" spans="3:6" ht="12.75">
      <c r="C3" s="28" t="s">
        <v>1</v>
      </c>
      <c r="E3" s="2" t="s">
        <v>160</v>
      </c>
      <c r="F3" s="2"/>
    </row>
    <row r="5" spans="3:5" ht="12.75">
      <c r="C5" s="28" t="s">
        <v>2</v>
      </c>
      <c r="E5" t="s">
        <v>3</v>
      </c>
    </row>
    <row r="6" spans="3:6" ht="12.75">
      <c r="C6" s="28" t="s">
        <v>4</v>
      </c>
      <c r="E6" s="5" t="s">
        <v>106</v>
      </c>
      <c r="F6" s="5"/>
    </row>
    <row r="7" spans="3:5" ht="12.75">
      <c r="C7" s="28" t="s">
        <v>5</v>
      </c>
      <c r="E7" t="s">
        <v>107</v>
      </c>
    </row>
    <row r="8" spans="3:8" ht="12.75">
      <c r="C8" s="28" t="s">
        <v>6</v>
      </c>
      <c r="E8" s="5" t="s">
        <v>102</v>
      </c>
      <c r="F8" s="5"/>
      <c r="G8" s="5"/>
      <c r="H8" t="s">
        <v>254</v>
      </c>
    </row>
    <row r="10" spans="5:8" ht="12.75">
      <c r="E10">
        <v>2</v>
      </c>
      <c r="F10">
        <v>12</v>
      </c>
      <c r="G10">
        <v>19</v>
      </c>
      <c r="H10">
        <v>20</v>
      </c>
    </row>
    <row r="11" spans="3:8" ht="12.75">
      <c r="C11" s="23" t="s">
        <v>7</v>
      </c>
      <c r="D11" s="6"/>
      <c r="E11" s="24" t="s">
        <v>146</v>
      </c>
      <c r="F11" s="24">
        <v>2005</v>
      </c>
      <c r="G11" s="24">
        <v>2008</v>
      </c>
      <c r="H11" s="24">
        <v>2009</v>
      </c>
    </row>
    <row r="12" spans="1:9" ht="12.75">
      <c r="A12" t="str">
        <f>B12&amp;"_"&amp;$G$7&amp;"_"&amp;$G$6&amp;"_"&amp;$G$8</f>
        <v>AT___</v>
      </c>
      <c r="B12" s="23" t="s">
        <v>183</v>
      </c>
      <c r="C12" s="23" t="s">
        <v>8</v>
      </c>
      <c r="D12" s="24" t="s">
        <v>116</v>
      </c>
      <c r="E12" s="4">
        <v>14543</v>
      </c>
      <c r="F12" s="4">
        <v>27763</v>
      </c>
      <c r="G12" s="4">
        <v>34523</v>
      </c>
      <c r="H12" s="4">
        <v>36587</v>
      </c>
      <c r="I12" s="18" t="e">
        <f>E12/'All products'!C12</f>
        <v>#VALUE!</v>
      </c>
    </row>
    <row r="13" spans="1:9" ht="12.75">
      <c r="A13" t="str">
        <f aca="true" t="shared" si="0" ref="A13:A53">B13&amp;"_"&amp;$G$7&amp;"_"&amp;$G$6&amp;"_"&amp;$G$8</f>
        <v>BE___</v>
      </c>
      <c r="B13" s="23" t="s">
        <v>184</v>
      </c>
      <c r="C13" s="23" t="s">
        <v>9</v>
      </c>
      <c r="D13" s="24" t="s">
        <v>117</v>
      </c>
      <c r="E13" s="4">
        <v>504</v>
      </c>
      <c r="F13" s="4">
        <v>1231</v>
      </c>
      <c r="G13" s="4">
        <v>187</v>
      </c>
      <c r="H13" s="4">
        <v>244</v>
      </c>
      <c r="I13" s="18" t="e">
        <f>E13/'All products'!C13</f>
        <v>#VALUE!</v>
      </c>
    </row>
    <row r="14" spans="1:9" ht="12.75">
      <c r="A14" t="str">
        <f t="shared" si="0"/>
        <v>BG___</v>
      </c>
      <c r="B14" s="23" t="s">
        <v>185</v>
      </c>
      <c r="C14" s="23" t="s">
        <v>10</v>
      </c>
      <c r="D14" s="24" t="s">
        <v>118</v>
      </c>
      <c r="E14" s="4">
        <v>116425</v>
      </c>
      <c r="F14" s="4">
        <v>15396</v>
      </c>
      <c r="G14" s="4">
        <v>10241</v>
      </c>
      <c r="H14" s="4">
        <v>11171</v>
      </c>
      <c r="I14" s="18" t="e">
        <f>E14/'All products'!C14</f>
        <v>#VALUE!</v>
      </c>
    </row>
    <row r="15" spans="1:9" ht="12.75">
      <c r="A15" t="str">
        <f t="shared" si="0"/>
        <v>CH___</v>
      </c>
      <c r="B15" s="23" t="s">
        <v>186</v>
      </c>
      <c r="C15" s="23" t="s">
        <v>11</v>
      </c>
      <c r="D15" s="24" t="s">
        <v>143</v>
      </c>
      <c r="E15" s="4">
        <v>2194</v>
      </c>
      <c r="F15" s="4">
        <v>6463</v>
      </c>
      <c r="G15" s="4">
        <v>4981</v>
      </c>
      <c r="H15" s="4">
        <v>4784</v>
      </c>
      <c r="I15" s="18" t="e">
        <f>E15/'All products'!C15</f>
        <v>#VALUE!</v>
      </c>
    </row>
    <row r="16" spans="1:9" ht="12.75">
      <c r="A16" t="str">
        <f t="shared" si="0"/>
        <v>CY___</v>
      </c>
      <c r="B16" s="23" t="s">
        <v>187</v>
      </c>
      <c r="C16" s="23" t="s">
        <v>12</v>
      </c>
      <c r="D16" s="24" t="s">
        <v>119</v>
      </c>
      <c r="E16" s="4">
        <v>0</v>
      </c>
      <c r="F16" s="4">
        <v>0</v>
      </c>
      <c r="G16" s="4">
        <v>0</v>
      </c>
      <c r="H16" s="4">
        <v>0</v>
      </c>
      <c r="I16" s="18" t="e">
        <f>E16/'All products'!C16</f>
        <v>#VALUE!</v>
      </c>
    </row>
    <row r="17" spans="1:9" ht="12.75">
      <c r="A17" t="str">
        <f t="shared" si="0"/>
        <v>CZ___</v>
      </c>
      <c r="B17" s="23" t="s">
        <v>188</v>
      </c>
      <c r="C17" s="23" t="s">
        <v>13</v>
      </c>
      <c r="D17" s="24" t="s">
        <v>144</v>
      </c>
      <c r="E17" s="4">
        <v>48769</v>
      </c>
      <c r="F17" s="4">
        <v>38586</v>
      </c>
      <c r="G17" s="4">
        <v>33699</v>
      </c>
      <c r="H17" s="4">
        <v>32782</v>
      </c>
      <c r="I17" s="18" t="e">
        <f>E17/'All products'!C17</f>
        <v>#VALUE!</v>
      </c>
    </row>
    <row r="18" spans="1:9" ht="12.75">
      <c r="A18" t="str">
        <f t="shared" si="0"/>
        <v>DE___</v>
      </c>
      <c r="B18" s="23" t="s">
        <v>189</v>
      </c>
      <c r="C18" s="23" t="s">
        <v>94</v>
      </c>
      <c r="D18" s="24" t="s">
        <v>157</v>
      </c>
      <c r="E18" s="4">
        <v>0</v>
      </c>
      <c r="F18" s="4">
        <v>37574</v>
      </c>
      <c r="G18" s="4">
        <v>162261</v>
      </c>
      <c r="H18" s="4">
        <v>158217</v>
      </c>
      <c r="I18" s="18" t="e">
        <f>E18/'All products'!C18</f>
        <v>#VALUE!</v>
      </c>
    </row>
    <row r="19" spans="1:9" ht="12.75">
      <c r="A19" t="str">
        <f t="shared" si="0"/>
        <v>DK___</v>
      </c>
      <c r="B19" s="23" t="s">
        <v>190</v>
      </c>
      <c r="C19" s="23" t="s">
        <v>14</v>
      </c>
      <c r="D19" s="24" t="s">
        <v>120</v>
      </c>
      <c r="E19" s="4">
        <v>42339</v>
      </c>
      <c r="F19" s="4">
        <v>21801</v>
      </c>
      <c r="G19" s="4">
        <v>27881</v>
      </c>
      <c r="H19" s="4">
        <v>29523</v>
      </c>
      <c r="I19" s="18" t="e">
        <f>E19/'All products'!C19</f>
        <v>#VALUE!</v>
      </c>
    </row>
    <row r="20" spans="1:9" ht="12.75">
      <c r="A20" t="str">
        <f t="shared" si="0"/>
        <v>EA___</v>
      </c>
      <c r="B20" s="23" t="s">
        <v>191</v>
      </c>
      <c r="C20" s="23" t="s">
        <v>95</v>
      </c>
      <c r="D20" s="24" t="s">
        <v>151</v>
      </c>
      <c r="E20" s="4">
        <v>85789</v>
      </c>
      <c r="F20" s="4">
        <v>136162</v>
      </c>
      <c r="G20" s="4">
        <v>268379</v>
      </c>
      <c r="H20" s="4">
        <v>294468</v>
      </c>
      <c r="I20" s="18" t="e">
        <f>E20/'All products'!C20</f>
        <v>#VALUE!</v>
      </c>
    </row>
    <row r="21" spans="1:9" ht="12.75">
      <c r="A21" t="str">
        <f t="shared" si="0"/>
        <v>EA12___</v>
      </c>
      <c r="B21" s="23" t="s">
        <v>192</v>
      </c>
      <c r="C21" s="23" t="s">
        <v>15</v>
      </c>
      <c r="D21" s="26" t="s">
        <v>147</v>
      </c>
      <c r="E21" s="4">
        <v>85789</v>
      </c>
      <c r="F21" s="4">
        <v>136162</v>
      </c>
      <c r="G21" s="4">
        <v>266139</v>
      </c>
      <c r="H21" s="4">
        <v>273232</v>
      </c>
      <c r="I21" s="18" t="e">
        <f>E21/'All products'!C21</f>
        <v>#VALUE!</v>
      </c>
    </row>
    <row r="22" spans="1:9" ht="12.75">
      <c r="A22" t="str">
        <f t="shared" si="0"/>
        <v>EA13___</v>
      </c>
      <c r="B22" s="23" t="s">
        <v>193</v>
      </c>
      <c r="C22" s="23" t="s">
        <v>16</v>
      </c>
      <c r="D22" s="24" t="s">
        <v>148</v>
      </c>
      <c r="E22" s="4">
        <v>88514</v>
      </c>
      <c r="F22" s="4">
        <v>139902</v>
      </c>
      <c r="G22" s="4">
        <v>268379</v>
      </c>
      <c r="H22" s="4">
        <v>275385</v>
      </c>
      <c r="I22" s="18" t="e">
        <f>E22/'All products'!C22</f>
        <v>#VALUE!</v>
      </c>
    </row>
    <row r="23" spans="1:9" ht="12.75">
      <c r="A23" t="str">
        <f t="shared" si="0"/>
        <v>EA15___</v>
      </c>
      <c r="B23" s="23" t="s">
        <v>194</v>
      </c>
      <c r="C23" s="23" t="s">
        <v>17</v>
      </c>
      <c r="D23" s="24" t="s">
        <v>149</v>
      </c>
      <c r="E23" s="4">
        <v>88514</v>
      </c>
      <c r="F23" s="4">
        <v>139902</v>
      </c>
      <c r="G23" s="4">
        <v>268379</v>
      </c>
      <c r="H23" s="4">
        <v>275385</v>
      </c>
      <c r="I23" s="18" t="e">
        <f>E23/'All products'!C23</f>
        <v>#VALUE!</v>
      </c>
    </row>
    <row r="24" spans="1:9" ht="12.75">
      <c r="A24" t="str">
        <f t="shared" si="0"/>
        <v>EA16___</v>
      </c>
      <c r="B24" s="23" t="s">
        <v>195</v>
      </c>
      <c r="C24" s="23" t="s">
        <v>18</v>
      </c>
      <c r="D24" s="24" t="s">
        <v>150</v>
      </c>
      <c r="E24" s="4">
        <v>99593</v>
      </c>
      <c r="F24" s="4">
        <v>169966</v>
      </c>
      <c r="G24" s="4">
        <v>289297</v>
      </c>
      <c r="H24" s="4">
        <v>294468</v>
      </c>
      <c r="I24" s="18" t="e">
        <f>E24/'All products'!C24</f>
        <v>#VALUE!</v>
      </c>
    </row>
    <row r="25" spans="1:9" ht="12.75">
      <c r="A25" t="str">
        <f t="shared" si="0"/>
        <v>EE___</v>
      </c>
      <c r="B25" s="23" t="s">
        <v>196</v>
      </c>
      <c r="C25" s="23" t="s">
        <v>19</v>
      </c>
      <c r="D25" s="24" t="s">
        <v>121</v>
      </c>
      <c r="E25" s="4">
        <v>65107</v>
      </c>
      <c r="F25" s="4">
        <v>20458</v>
      </c>
      <c r="G25" s="4">
        <v>20883</v>
      </c>
      <c r="H25" s="4">
        <v>16808</v>
      </c>
      <c r="I25" s="18" t="e">
        <f>E25/'All products'!C25</f>
        <v>#VALUE!</v>
      </c>
    </row>
    <row r="26" spans="1:9" ht="12.75">
      <c r="A26" t="str">
        <f t="shared" si="0"/>
        <v>EEA18___</v>
      </c>
      <c r="B26" s="23" t="s">
        <v>197</v>
      </c>
      <c r="C26" s="23" t="s">
        <v>96</v>
      </c>
      <c r="D26" s="24" t="s">
        <v>158</v>
      </c>
      <c r="E26" s="4">
        <v>179521</v>
      </c>
      <c r="F26" s="4">
        <v>318854</v>
      </c>
      <c r="G26" s="4">
        <v>465404</v>
      </c>
      <c r="H26" s="4">
        <v>473559</v>
      </c>
      <c r="I26" s="18" t="e">
        <f>E26/'All products'!C26</f>
        <v>#VALUE!</v>
      </c>
    </row>
    <row r="27" spans="1:9" ht="12.75">
      <c r="A27" t="str">
        <f t="shared" si="0"/>
        <v>ES___</v>
      </c>
      <c r="B27" s="23" t="s">
        <v>198</v>
      </c>
      <c r="C27" s="23" t="s">
        <v>20</v>
      </c>
      <c r="D27" s="24" t="s">
        <v>122</v>
      </c>
      <c r="E27" s="4"/>
      <c r="F27" s="4"/>
      <c r="G27" s="4"/>
      <c r="H27" s="4"/>
      <c r="I27" s="18" t="e">
        <f>E27/'All products'!C27</f>
        <v>#VALUE!</v>
      </c>
    </row>
    <row r="28" spans="1:9" ht="12.75">
      <c r="A28" t="str">
        <f t="shared" si="0"/>
        <v>EU15___</v>
      </c>
      <c r="B28" s="23" t="s">
        <v>199</v>
      </c>
      <c r="C28" s="23" t="s">
        <v>21</v>
      </c>
      <c r="D28" s="24" t="s">
        <v>152</v>
      </c>
      <c r="E28" s="4">
        <v>175559</v>
      </c>
      <c r="F28" s="4">
        <v>310572</v>
      </c>
      <c r="G28" s="4">
        <v>454915</v>
      </c>
      <c r="H28" s="4">
        <v>460553</v>
      </c>
      <c r="I28" s="18" t="e">
        <f>E28/'All products'!C28</f>
        <v>#VALUE!</v>
      </c>
    </row>
    <row r="29" spans="1:9" ht="12.75">
      <c r="A29" t="str">
        <f t="shared" si="0"/>
        <v>EU25___</v>
      </c>
      <c r="B29" s="23" t="s">
        <v>200</v>
      </c>
      <c r="C29" s="23" t="s">
        <v>22</v>
      </c>
      <c r="D29" s="24" t="s">
        <v>153</v>
      </c>
      <c r="E29" s="4">
        <v>981152</v>
      </c>
      <c r="F29" s="4">
        <v>616301</v>
      </c>
      <c r="G29" s="4">
        <v>717992</v>
      </c>
      <c r="H29" s="4">
        <v>720025</v>
      </c>
      <c r="I29" s="18" t="e">
        <f>E29/'All products'!C29</f>
        <v>#VALUE!</v>
      </c>
    </row>
    <row r="30" spans="1:9" ht="12.75">
      <c r="A30" t="str">
        <f t="shared" si="0"/>
        <v>EU27___</v>
      </c>
      <c r="B30" s="23" t="s">
        <v>201</v>
      </c>
      <c r="C30" s="23" t="s">
        <v>23</v>
      </c>
      <c r="D30" s="24" t="s">
        <v>154</v>
      </c>
      <c r="E30" s="4">
        <v>1097577</v>
      </c>
      <c r="F30" s="4">
        <v>666193</v>
      </c>
      <c r="G30" s="4">
        <v>752713</v>
      </c>
      <c r="H30" s="4">
        <v>760442</v>
      </c>
      <c r="I30" s="18" t="e">
        <f>E30/'All products'!C30</f>
        <v>#VALUE!</v>
      </c>
    </row>
    <row r="31" spans="1:9" ht="12.75">
      <c r="A31" t="str">
        <f t="shared" si="0"/>
        <v>FI___</v>
      </c>
      <c r="B31" s="23" t="s">
        <v>202</v>
      </c>
      <c r="C31" s="23" t="s">
        <v>24</v>
      </c>
      <c r="D31" s="24" t="s">
        <v>123</v>
      </c>
      <c r="E31" s="4">
        <v>28076</v>
      </c>
      <c r="F31" s="4">
        <v>39985</v>
      </c>
      <c r="G31" s="4">
        <v>42809</v>
      </c>
      <c r="H31" s="4">
        <v>49388</v>
      </c>
      <c r="I31" s="18" t="e">
        <f>E31/'All products'!C31</f>
        <v>#VALUE!</v>
      </c>
    </row>
    <row r="32" spans="1:9" ht="12.75">
      <c r="A32" t="str">
        <f t="shared" si="0"/>
        <v>FR___</v>
      </c>
      <c r="B32" s="23" t="s">
        <v>203</v>
      </c>
      <c r="C32" s="23" t="s">
        <v>25</v>
      </c>
      <c r="D32" s="24" t="s">
        <v>124</v>
      </c>
      <c r="E32" s="4">
        <v>42666</v>
      </c>
      <c r="F32" s="4">
        <v>11354</v>
      </c>
      <c r="G32" s="4">
        <v>8500</v>
      </c>
      <c r="H32" s="4">
        <v>8672</v>
      </c>
      <c r="I32" s="18" t="e">
        <f>E32/'All products'!C32</f>
        <v>#VALUE!</v>
      </c>
    </row>
    <row r="33" spans="1:9" ht="12.75">
      <c r="A33" t="str">
        <f t="shared" si="0"/>
        <v>GR___</v>
      </c>
      <c r="B33" s="23" t="s">
        <v>204</v>
      </c>
      <c r="C33" s="23" t="s">
        <v>26</v>
      </c>
      <c r="D33" s="24" t="s">
        <v>125</v>
      </c>
      <c r="E33" s="4">
        <v>0</v>
      </c>
      <c r="F33" s="4">
        <v>0</v>
      </c>
      <c r="G33" s="4">
        <v>0</v>
      </c>
      <c r="H33" s="4">
        <v>0</v>
      </c>
      <c r="I33" s="18" t="e">
        <f>E33/'All products'!C33</f>
        <v>#VALUE!</v>
      </c>
    </row>
    <row r="34" spans="1:9" ht="12.75">
      <c r="A34" t="str">
        <f t="shared" si="0"/>
        <v>HR___</v>
      </c>
      <c r="B34" s="23" t="s">
        <v>205</v>
      </c>
      <c r="C34" s="23" t="s">
        <v>27</v>
      </c>
      <c r="D34" s="24" t="s">
        <v>143</v>
      </c>
      <c r="E34" s="4">
        <v>3270</v>
      </c>
      <c r="F34" s="4">
        <v>4334</v>
      </c>
      <c r="G34" s="4">
        <v>3597</v>
      </c>
      <c r="H34" s="4">
        <v>3573</v>
      </c>
      <c r="I34" s="18" t="e">
        <f>E34/'All products'!C34</f>
        <v>#VALUE!</v>
      </c>
    </row>
    <row r="35" spans="1:9" ht="12.75">
      <c r="A35" t="str">
        <f t="shared" si="0"/>
        <v>HU___</v>
      </c>
      <c r="B35" s="23" t="s">
        <v>206</v>
      </c>
      <c r="C35" s="23" t="s">
        <v>28</v>
      </c>
      <c r="D35" s="24" t="s">
        <v>126</v>
      </c>
      <c r="E35" s="4">
        <v>48465</v>
      </c>
      <c r="F35" s="4">
        <v>26265</v>
      </c>
      <c r="G35" s="4">
        <v>20087</v>
      </c>
      <c r="H35" s="4">
        <v>17321</v>
      </c>
      <c r="I35" s="18" t="e">
        <f>E35/'All products'!C35</f>
        <v>#VALUE!</v>
      </c>
    </row>
    <row r="36" spans="1:9" ht="12.75">
      <c r="A36" t="str">
        <f t="shared" si="0"/>
        <v>IE___</v>
      </c>
      <c r="B36" s="23" t="s">
        <v>207</v>
      </c>
      <c r="C36" s="23" t="s">
        <v>29</v>
      </c>
      <c r="D36" s="24" t="s">
        <v>127</v>
      </c>
      <c r="E36" s="4"/>
      <c r="F36" s="4"/>
      <c r="G36" s="4"/>
      <c r="H36" s="4"/>
      <c r="I36" s="18" t="e">
        <f>E36/'All products'!C36</f>
        <v>#VALUE!</v>
      </c>
    </row>
    <row r="37" spans="1:9" ht="12.75">
      <c r="A37" t="str">
        <f t="shared" si="0"/>
        <v>IS___</v>
      </c>
      <c r="B37" s="23" t="s">
        <v>225</v>
      </c>
      <c r="C37" s="23" t="s">
        <v>30</v>
      </c>
      <c r="D37" s="24" t="s">
        <v>128</v>
      </c>
      <c r="E37" s="4"/>
      <c r="F37" s="4"/>
      <c r="G37" s="4"/>
      <c r="H37" s="4"/>
      <c r="I37" s="18" t="e">
        <f>E37/'All products'!C37</f>
        <v>#VALUE!</v>
      </c>
    </row>
    <row r="38" spans="1:9" ht="12.75">
      <c r="A38" t="str">
        <f t="shared" si="0"/>
        <v>IT___</v>
      </c>
      <c r="B38" s="23" t="s">
        <v>208</v>
      </c>
      <c r="C38" s="23" t="s">
        <v>31</v>
      </c>
      <c r="D38" s="24" t="s">
        <v>129</v>
      </c>
      <c r="E38" s="4"/>
      <c r="F38" s="4"/>
      <c r="G38" s="4"/>
      <c r="H38" s="4"/>
      <c r="I38" s="18" t="e">
        <f>E38/'All products'!C38</f>
        <v>#VALUE!</v>
      </c>
    </row>
    <row r="39" spans="1:9" ht="12.75">
      <c r="A39" t="str">
        <f t="shared" si="0"/>
        <v>LT___</v>
      </c>
      <c r="B39" s="23" t="s">
        <v>209</v>
      </c>
      <c r="C39" s="23" t="s">
        <v>32</v>
      </c>
      <c r="D39" s="24" t="s">
        <v>130</v>
      </c>
      <c r="E39" s="4">
        <v>76284</v>
      </c>
      <c r="F39" s="4">
        <v>21775</v>
      </c>
      <c r="G39" s="4">
        <v>19244</v>
      </c>
      <c r="H39" s="4">
        <v>19514</v>
      </c>
      <c r="I39" s="18" t="e">
        <f>E39/'All products'!C39</f>
        <v>#VALUE!</v>
      </c>
    </row>
    <row r="40" spans="1:9" ht="12.75">
      <c r="A40" t="str">
        <f t="shared" si="0"/>
        <v>LU___</v>
      </c>
      <c r="B40" s="23" t="s">
        <v>210</v>
      </c>
      <c r="C40" s="23" t="s">
        <v>97</v>
      </c>
      <c r="D40" s="24" t="s">
        <v>155</v>
      </c>
      <c r="E40" s="4">
        <v>0</v>
      </c>
      <c r="F40" s="4">
        <v>21</v>
      </c>
      <c r="G40" s="4">
        <v>33</v>
      </c>
      <c r="H40" s="4">
        <v>38</v>
      </c>
      <c r="I40" s="18" t="e">
        <f>E40/'All products'!C40</f>
        <v>#VALUE!</v>
      </c>
    </row>
    <row r="41" spans="1:9" ht="12.75">
      <c r="A41" t="str">
        <f t="shared" si="0"/>
        <v>LV___</v>
      </c>
      <c r="B41" s="23" t="s">
        <v>211</v>
      </c>
      <c r="C41" s="23" t="s">
        <v>33</v>
      </c>
      <c r="D41" s="24" t="s">
        <v>131</v>
      </c>
      <c r="E41" s="4">
        <v>106567</v>
      </c>
      <c r="F41" s="4">
        <v>19778</v>
      </c>
      <c r="G41" s="4">
        <v>15427</v>
      </c>
      <c r="H41" s="4">
        <v>14663</v>
      </c>
      <c r="I41" s="18" t="e">
        <f>E41/'All products'!C41</f>
        <v>#VALUE!</v>
      </c>
    </row>
    <row r="42" spans="1:9" ht="12.75">
      <c r="A42" t="str">
        <f t="shared" si="0"/>
        <v>MT___</v>
      </c>
      <c r="B42" s="23" t="s">
        <v>212</v>
      </c>
      <c r="C42" s="23" t="s">
        <v>34</v>
      </c>
      <c r="D42" s="24" t="s">
        <v>132</v>
      </c>
      <c r="E42" s="4">
        <v>0</v>
      </c>
      <c r="F42" s="4">
        <v>0</v>
      </c>
      <c r="G42" s="4">
        <v>0</v>
      </c>
      <c r="H42" s="4">
        <v>0</v>
      </c>
      <c r="I42" s="18" t="e">
        <f>E42/'All products'!C42</f>
        <v>#VALUE!</v>
      </c>
    </row>
    <row r="43" spans="1:9" ht="12.75">
      <c r="A43" t="str">
        <f t="shared" si="0"/>
        <v>NL___</v>
      </c>
      <c r="B43" s="23" t="s">
        <v>213</v>
      </c>
      <c r="C43" s="23" t="s">
        <v>35</v>
      </c>
      <c r="D43" s="24" t="s">
        <v>133</v>
      </c>
      <c r="E43" s="4">
        <v>0</v>
      </c>
      <c r="F43" s="4">
        <v>18234</v>
      </c>
      <c r="G43" s="4">
        <v>17825</v>
      </c>
      <c r="H43" s="4">
        <v>20086</v>
      </c>
      <c r="I43" s="18" t="e">
        <f>E43/'All products'!C43</f>
        <v>#VALUE!</v>
      </c>
    </row>
    <row r="44" spans="1:9" ht="12.75">
      <c r="A44" t="str">
        <f t="shared" si="0"/>
        <v>NMS10___</v>
      </c>
      <c r="B44" s="23" t="s">
        <v>214</v>
      </c>
      <c r="C44" s="23" t="s">
        <v>36</v>
      </c>
      <c r="D44" s="24" t="s">
        <v>156</v>
      </c>
      <c r="E44" s="4">
        <v>805593</v>
      </c>
      <c r="F44" s="4">
        <v>305729</v>
      </c>
      <c r="G44" s="4">
        <v>263077</v>
      </c>
      <c r="H44" s="4">
        <v>259471</v>
      </c>
      <c r="I44" s="18" t="e">
        <f>E44/'All products'!C44</f>
        <v>#VALUE!</v>
      </c>
    </row>
    <row r="45" spans="1:9" ht="12.75">
      <c r="A45" t="str">
        <f t="shared" si="0"/>
        <v>NO___</v>
      </c>
      <c r="B45" s="23" t="s">
        <v>215</v>
      </c>
      <c r="C45" s="23" t="s">
        <v>37</v>
      </c>
      <c r="D45" s="24" t="s">
        <v>134</v>
      </c>
      <c r="E45" s="4">
        <v>3962</v>
      </c>
      <c r="F45" s="4">
        <v>8282</v>
      </c>
      <c r="G45" s="4">
        <v>10489</v>
      </c>
      <c r="H45" s="4">
        <v>13006</v>
      </c>
      <c r="I45" s="18" t="e">
        <f>E45/'All products'!C45</f>
        <v>#VALUE!</v>
      </c>
    </row>
    <row r="46" spans="1:9" ht="12.75">
      <c r="A46" t="str">
        <f t="shared" si="0"/>
        <v>PL___</v>
      </c>
      <c r="B46" s="23" t="s">
        <v>216</v>
      </c>
      <c r="C46" s="23" t="s">
        <v>38</v>
      </c>
      <c r="D46" s="24" t="s">
        <v>135</v>
      </c>
      <c r="E46" s="4">
        <v>446596</v>
      </c>
      <c r="F46" s="4">
        <v>145063</v>
      </c>
      <c r="G46" s="4">
        <v>130578</v>
      </c>
      <c r="H46" s="4">
        <v>137148</v>
      </c>
      <c r="I46" s="18" t="e">
        <f>E46/'All products'!C46</f>
        <v>#VALUE!</v>
      </c>
    </row>
    <row r="47" spans="1:9" ht="12.75">
      <c r="A47" t="str">
        <f t="shared" si="0"/>
        <v>PT___</v>
      </c>
      <c r="B47" s="23" t="s">
        <v>217</v>
      </c>
      <c r="C47" s="23" t="s">
        <v>39</v>
      </c>
      <c r="D47" s="24" t="s">
        <v>136</v>
      </c>
      <c r="E47" s="4">
        <v>0</v>
      </c>
      <c r="F47" s="4">
        <v>0</v>
      </c>
      <c r="G47" s="4">
        <v>0</v>
      </c>
      <c r="H47" s="4">
        <v>0</v>
      </c>
      <c r="I47" s="18" t="e">
        <f>E47/'All products'!C47</f>
        <v>#VALUE!</v>
      </c>
    </row>
    <row r="48" spans="1:9" ht="12.75">
      <c r="A48" t="str">
        <f t="shared" si="0"/>
        <v>RO___</v>
      </c>
      <c r="B48" s="23" t="s">
        <v>218</v>
      </c>
      <c r="C48" s="23" t="s">
        <v>40</v>
      </c>
      <c r="D48" s="24" t="s">
        <v>137</v>
      </c>
      <c r="E48" s="4">
        <v>0</v>
      </c>
      <c r="F48" s="4">
        <v>34496</v>
      </c>
      <c r="G48" s="4">
        <v>24480</v>
      </c>
      <c r="H48" s="4">
        <v>29247</v>
      </c>
      <c r="I48" s="18" t="e">
        <f>E48/'All products'!C48</f>
        <v>#VALUE!</v>
      </c>
    </row>
    <row r="49" spans="1:9" ht="12.75">
      <c r="A49" t="str">
        <f t="shared" si="0"/>
        <v>SE___</v>
      </c>
      <c r="B49" s="23" t="s">
        <v>219</v>
      </c>
      <c r="C49" s="23" t="s">
        <v>41</v>
      </c>
      <c r="D49" s="24" t="s">
        <v>138</v>
      </c>
      <c r="E49" s="4">
        <v>47431</v>
      </c>
      <c r="F49" s="4">
        <v>63816</v>
      </c>
      <c r="G49" s="4">
        <v>61558</v>
      </c>
      <c r="H49" s="4">
        <v>61272</v>
      </c>
      <c r="I49" s="18" t="e">
        <f>E49/'All products'!C49</f>
        <v>#VALUE!</v>
      </c>
    </row>
    <row r="50" spans="1:9" ht="12.75">
      <c r="A50" t="str">
        <f t="shared" si="0"/>
        <v>SI___</v>
      </c>
      <c r="B50" s="23" t="s">
        <v>220</v>
      </c>
      <c r="C50" s="23" t="s">
        <v>42</v>
      </c>
      <c r="D50" s="24" t="s">
        <v>139</v>
      </c>
      <c r="E50" s="4">
        <v>2725</v>
      </c>
      <c r="F50" s="4">
        <v>3740</v>
      </c>
      <c r="G50" s="4">
        <v>2240</v>
      </c>
      <c r="H50" s="4">
        <v>2153</v>
      </c>
      <c r="I50" s="18" t="e">
        <f>E50/'All products'!C50</f>
        <v>#VALUE!</v>
      </c>
    </row>
    <row r="51" spans="1:9" ht="12.75">
      <c r="A51" t="str">
        <f t="shared" si="0"/>
        <v>SK___</v>
      </c>
      <c r="B51" s="23" t="s">
        <v>221</v>
      </c>
      <c r="C51" s="23" t="s">
        <v>43</v>
      </c>
      <c r="D51" s="24" t="s">
        <v>140</v>
      </c>
      <c r="E51" s="4">
        <v>11079</v>
      </c>
      <c r="F51" s="4">
        <v>30064</v>
      </c>
      <c r="G51" s="4">
        <v>20918</v>
      </c>
      <c r="H51" s="4">
        <v>19082</v>
      </c>
      <c r="I51" s="18" t="e">
        <f>E51/'All products'!C51</f>
        <v>#VALUE!</v>
      </c>
    </row>
    <row r="52" spans="1:9" ht="12.75">
      <c r="A52" t="str">
        <f t="shared" si="0"/>
        <v>TR___</v>
      </c>
      <c r="B52" s="23" t="s">
        <v>222</v>
      </c>
      <c r="C52" s="23" t="s">
        <v>44</v>
      </c>
      <c r="D52" s="24" t="s">
        <v>141</v>
      </c>
      <c r="E52" s="4">
        <v>0</v>
      </c>
      <c r="F52" s="4">
        <v>0</v>
      </c>
      <c r="G52" s="4">
        <v>0</v>
      </c>
      <c r="H52" s="4">
        <v>0</v>
      </c>
      <c r="I52" s="18" t="e">
        <f>E52/'All products'!C52</f>
        <v>#VALUE!</v>
      </c>
    </row>
    <row r="53" spans="1:9" ht="12.75">
      <c r="A53" t="str">
        <f t="shared" si="0"/>
        <v>UK___</v>
      </c>
      <c r="B53" s="23" t="s">
        <v>223</v>
      </c>
      <c r="C53" s="23" t="s">
        <v>45</v>
      </c>
      <c r="D53" s="24" t="s">
        <v>145</v>
      </c>
      <c r="E53" s="4">
        <v>0</v>
      </c>
      <c r="F53" s="4">
        <v>88793</v>
      </c>
      <c r="G53" s="4">
        <v>99337</v>
      </c>
      <c r="H53" s="4">
        <v>96526</v>
      </c>
      <c r="I53" s="18" t="e">
        <f>E53/'All products'!C53</f>
        <v>#VALUE!</v>
      </c>
    </row>
    <row r="56" spans="3:4" ht="18">
      <c r="C56" s="27" t="s">
        <v>159</v>
      </c>
      <c r="D56" s="1"/>
    </row>
    <row r="57" ht="12.75">
      <c r="C57" s="28" t="s">
        <v>0</v>
      </c>
    </row>
    <row r="58" spans="3:6" ht="12.75">
      <c r="C58" s="28" t="s">
        <v>1</v>
      </c>
      <c r="E58" s="2" t="s">
        <v>161</v>
      </c>
      <c r="F58" s="2"/>
    </row>
    <row r="60" spans="3:5" ht="12.75">
      <c r="C60" s="28" t="s">
        <v>2</v>
      </c>
      <c r="E60" t="s">
        <v>3</v>
      </c>
    </row>
    <row r="61" spans="3:7" ht="12.75">
      <c r="C61" s="28" t="s">
        <v>4</v>
      </c>
      <c r="E61" s="15" t="s">
        <v>108</v>
      </c>
      <c r="F61" s="15"/>
      <c r="G61">
        <v>101021</v>
      </c>
    </row>
    <row r="62" spans="3:7" ht="12.75">
      <c r="C62" s="28" t="s">
        <v>5</v>
      </c>
      <c r="E62" t="s">
        <v>107</v>
      </c>
      <c r="G62">
        <v>0</v>
      </c>
    </row>
    <row r="63" spans="3:5" ht="12.75">
      <c r="C63" s="28" t="s">
        <v>6</v>
      </c>
      <c r="E63" t="s">
        <v>102</v>
      </c>
    </row>
    <row r="66" spans="3:8" ht="12.75">
      <c r="C66" s="23" t="s">
        <v>7</v>
      </c>
      <c r="D66" s="6"/>
      <c r="E66" s="24" t="s">
        <v>146</v>
      </c>
      <c r="F66" s="24">
        <v>2005</v>
      </c>
      <c r="G66" s="24">
        <v>2008</v>
      </c>
      <c r="H66" s="24">
        <v>2009</v>
      </c>
    </row>
    <row r="67" spans="1:8" ht="12.75">
      <c r="A67" t="str">
        <f>B67&amp;"_"&amp;$G$62&amp;"_"&amp;$G$61&amp;"_"&amp;$G$8</f>
        <v>AT_0_101021_</v>
      </c>
      <c r="B67" s="23" t="s">
        <v>183</v>
      </c>
      <c r="C67" s="23" t="s">
        <v>8</v>
      </c>
      <c r="D67" s="24" t="s">
        <v>116</v>
      </c>
      <c r="E67" s="4">
        <v>125427</v>
      </c>
      <c r="F67" s="4">
        <v>178863</v>
      </c>
      <c r="G67" s="4">
        <v>162762</v>
      </c>
      <c r="H67" s="4">
        <v>154953</v>
      </c>
    </row>
    <row r="68" spans="1:8" ht="12.75">
      <c r="A68" t="str">
        <f aca="true" t="shared" si="1" ref="A68:A108">B68&amp;"_"&amp;$G$62&amp;"_"&amp;$G$61&amp;"_"&amp;$G$8</f>
        <v>BE_0_101021_</v>
      </c>
      <c r="B68" s="23" t="s">
        <v>184</v>
      </c>
      <c r="C68" s="23" t="s">
        <v>9</v>
      </c>
      <c r="D68" s="24" t="s">
        <v>117</v>
      </c>
      <c r="E68" s="4">
        <v>244409</v>
      </c>
      <c r="F68" s="4">
        <v>306688</v>
      </c>
      <c r="G68" s="4">
        <v>280183</v>
      </c>
      <c r="H68" s="4">
        <v>313169</v>
      </c>
    </row>
    <row r="69" spans="1:8" ht="12.75">
      <c r="A69" t="str">
        <f t="shared" si="1"/>
        <v>BG_0_101021_</v>
      </c>
      <c r="B69" s="23" t="s">
        <v>185</v>
      </c>
      <c r="C69" s="23" t="s">
        <v>10</v>
      </c>
      <c r="D69" s="24" t="s">
        <v>118</v>
      </c>
      <c r="E69" s="4">
        <v>379467</v>
      </c>
      <c r="F69" s="4">
        <v>262896</v>
      </c>
      <c r="G69" s="4">
        <v>323674</v>
      </c>
      <c r="H69" s="4">
        <v>298365</v>
      </c>
    </row>
    <row r="70" spans="1:8" ht="12.75">
      <c r="A70" t="str">
        <f t="shared" si="1"/>
        <v>CH_0_101021_</v>
      </c>
      <c r="B70" s="23" t="s">
        <v>186</v>
      </c>
      <c r="C70" s="23" t="s">
        <v>11</v>
      </c>
      <c r="D70" s="24" t="s">
        <v>143</v>
      </c>
      <c r="E70" s="4">
        <v>6272</v>
      </c>
      <c r="F70" s="4">
        <v>2205</v>
      </c>
      <c r="G70" s="4">
        <v>4124</v>
      </c>
      <c r="H70" s="4">
        <v>4599</v>
      </c>
    </row>
    <row r="71" spans="1:8" ht="12.75">
      <c r="A71" t="str">
        <f t="shared" si="1"/>
        <v>CY_0_101021_</v>
      </c>
      <c r="B71" s="23" t="s">
        <v>187</v>
      </c>
      <c r="C71" s="23" t="s">
        <v>12</v>
      </c>
      <c r="D71" s="24" t="s">
        <v>119</v>
      </c>
      <c r="E71" s="4">
        <v>21600</v>
      </c>
      <c r="F71" s="4">
        <v>44842</v>
      </c>
      <c r="G71" s="4">
        <v>49740</v>
      </c>
      <c r="H71" s="4">
        <v>50439</v>
      </c>
    </row>
    <row r="72" spans="1:8" ht="12.75">
      <c r="A72" t="str">
        <f t="shared" si="1"/>
        <v>CZ_0_101021_</v>
      </c>
      <c r="B72" s="23" t="s">
        <v>188</v>
      </c>
      <c r="C72" s="23" t="s">
        <v>13</v>
      </c>
      <c r="D72" s="24" t="s">
        <v>144</v>
      </c>
      <c r="E72" s="4">
        <v>545042</v>
      </c>
      <c r="F72" s="4">
        <v>578080</v>
      </c>
      <c r="G72" s="4">
        <v>558621</v>
      </c>
      <c r="H72" s="4">
        <v>524316</v>
      </c>
    </row>
    <row r="73" spans="1:8" ht="12.75">
      <c r="A73" t="str">
        <f t="shared" si="1"/>
        <v>DE_0_101021_</v>
      </c>
      <c r="B73" s="23" t="s">
        <v>189</v>
      </c>
      <c r="C73" s="23" t="s">
        <v>94</v>
      </c>
      <c r="D73" s="24" t="s">
        <v>157</v>
      </c>
      <c r="E73" s="4">
        <v>3425486</v>
      </c>
      <c r="F73" s="4">
        <v>3329524</v>
      </c>
      <c r="G73" s="4">
        <v>3545577</v>
      </c>
      <c r="H73" s="4">
        <v>3411823</v>
      </c>
    </row>
    <row r="74" spans="1:8" ht="12.75">
      <c r="A74" t="str">
        <f t="shared" si="1"/>
        <v>DK_0_101021_</v>
      </c>
      <c r="B74" s="23" t="s">
        <v>190</v>
      </c>
      <c r="C74" s="23" t="s">
        <v>14</v>
      </c>
      <c r="D74" s="24" t="s">
        <v>120</v>
      </c>
      <c r="E74" s="4">
        <v>246065</v>
      </c>
      <c r="F74" s="4">
        <v>262832</v>
      </c>
      <c r="G74" s="4">
        <v>266959</v>
      </c>
      <c r="H74" s="4">
        <v>267813</v>
      </c>
    </row>
    <row r="75" spans="1:8" ht="12.75">
      <c r="A75" t="str">
        <f t="shared" si="1"/>
        <v>EA_0_101021_</v>
      </c>
      <c r="B75" s="23" t="s">
        <v>191</v>
      </c>
      <c r="C75" s="23" t="s">
        <v>95</v>
      </c>
      <c r="D75" s="24" t="s">
        <v>151</v>
      </c>
      <c r="E75" s="4">
        <v>7198055</v>
      </c>
      <c r="F75" s="4">
        <v>9619365</v>
      </c>
      <c r="G75" s="4">
        <v>9784171</v>
      </c>
      <c r="H75" s="4">
        <v>9298517</v>
      </c>
    </row>
    <row r="76" spans="1:8" ht="12.75">
      <c r="A76" t="str">
        <f t="shared" si="1"/>
        <v>EA12_0_101021_</v>
      </c>
      <c r="B76" s="23" t="s">
        <v>192</v>
      </c>
      <c r="C76" s="23" t="s">
        <v>15</v>
      </c>
      <c r="D76" s="26" t="s">
        <v>147</v>
      </c>
      <c r="E76" s="4">
        <v>7556804</v>
      </c>
      <c r="F76" s="4">
        <v>9619365</v>
      </c>
      <c r="G76" s="4">
        <v>9643468</v>
      </c>
      <c r="H76" s="4">
        <v>9084675</v>
      </c>
    </row>
    <row r="77" spans="1:8" ht="12.75">
      <c r="A77" t="str">
        <f t="shared" si="1"/>
        <v>EA13_0_101021_</v>
      </c>
      <c r="B77" s="23" t="s">
        <v>193</v>
      </c>
      <c r="C77" s="23" t="s">
        <v>16</v>
      </c>
      <c r="D77" s="24" t="s">
        <v>148</v>
      </c>
      <c r="E77" s="4">
        <v>7611533</v>
      </c>
      <c r="F77" s="4">
        <v>9680086</v>
      </c>
      <c r="G77" s="4">
        <v>9708676</v>
      </c>
      <c r="H77" s="4">
        <v>9146874</v>
      </c>
    </row>
    <row r="78" spans="1:8" ht="12.75">
      <c r="A78" t="str">
        <f t="shared" si="1"/>
        <v>EA15_0_101021_</v>
      </c>
      <c r="B78" s="23" t="s">
        <v>194</v>
      </c>
      <c r="C78" s="23" t="s">
        <v>17</v>
      </c>
      <c r="D78" s="24" t="s">
        <v>149</v>
      </c>
      <c r="E78" s="4">
        <v>7646598</v>
      </c>
      <c r="F78" s="4">
        <v>9752144</v>
      </c>
      <c r="G78" s="4">
        <v>9784171</v>
      </c>
      <c r="H78" s="4">
        <v>9221513</v>
      </c>
    </row>
    <row r="79" spans="1:8" ht="12.75">
      <c r="A79" t="str">
        <f t="shared" si="1"/>
        <v>EA16_0_101021_</v>
      </c>
      <c r="B79" s="23" t="s">
        <v>195</v>
      </c>
      <c r="C79" s="23" t="s">
        <v>18</v>
      </c>
      <c r="D79" s="24" t="s">
        <v>150</v>
      </c>
      <c r="E79" s="4">
        <v>7767875</v>
      </c>
      <c r="F79" s="4">
        <v>9841761</v>
      </c>
      <c r="G79" s="4">
        <v>9855776</v>
      </c>
      <c r="H79" s="4">
        <v>9298517</v>
      </c>
    </row>
    <row r="80" spans="1:8" ht="12.75">
      <c r="A80" t="str">
        <f t="shared" si="1"/>
        <v>EE_0_101021_</v>
      </c>
      <c r="B80" s="23" t="s">
        <v>196</v>
      </c>
      <c r="C80" s="23" t="s">
        <v>19</v>
      </c>
      <c r="D80" s="24" t="s">
        <v>121</v>
      </c>
      <c r="E80" s="4">
        <v>214103</v>
      </c>
      <c r="F80" s="4">
        <v>107651</v>
      </c>
      <c r="G80" s="4">
        <v>110706</v>
      </c>
      <c r="H80" s="4">
        <v>103713</v>
      </c>
    </row>
    <row r="81" spans="1:8" ht="12.75">
      <c r="A81" t="str">
        <f t="shared" si="1"/>
        <v>EEA18_0_101021_</v>
      </c>
      <c r="B81" s="23" t="s">
        <v>197</v>
      </c>
      <c r="C81" s="23" t="s">
        <v>96</v>
      </c>
      <c r="D81" s="24" t="s">
        <v>158</v>
      </c>
      <c r="E81" s="4">
        <v>10079960</v>
      </c>
      <c r="F81" s="4">
        <v>12168535</v>
      </c>
      <c r="G81" s="4">
        <v>12281125</v>
      </c>
      <c r="H81" s="4">
        <v>11522275</v>
      </c>
    </row>
    <row r="82" spans="1:8" ht="12.75">
      <c r="A82" t="str">
        <f t="shared" si="1"/>
        <v>ES_0_101021_</v>
      </c>
      <c r="B82" s="23" t="s">
        <v>198</v>
      </c>
      <c r="C82" s="23" t="s">
        <v>20</v>
      </c>
      <c r="D82" s="24" t="s">
        <v>122</v>
      </c>
      <c r="E82" s="4">
        <v>675610</v>
      </c>
      <c r="F82" s="4">
        <v>1292164</v>
      </c>
      <c r="G82" s="4">
        <v>1205306</v>
      </c>
      <c r="H82" s="4">
        <v>1005398</v>
      </c>
    </row>
    <row r="83" spans="1:8" ht="12.75">
      <c r="A83" t="str">
        <f t="shared" si="1"/>
        <v>EU15_0_101021_</v>
      </c>
      <c r="B83" s="23" t="s">
        <v>199</v>
      </c>
      <c r="C83" s="23" t="s">
        <v>21</v>
      </c>
      <c r="D83" s="24" t="s">
        <v>152</v>
      </c>
      <c r="E83" s="4">
        <v>10076988</v>
      </c>
      <c r="F83" s="4">
        <v>12163479</v>
      </c>
      <c r="G83" s="4">
        <v>12275259</v>
      </c>
      <c r="H83" s="4">
        <v>11501995</v>
      </c>
    </row>
    <row r="84" spans="1:8" ht="12.75">
      <c r="A84" t="str">
        <f t="shared" si="1"/>
        <v>EU25_0_101021_</v>
      </c>
      <c r="B84" s="23" t="s">
        <v>200</v>
      </c>
      <c r="C84" s="23" t="s">
        <v>22</v>
      </c>
      <c r="D84" s="24" t="s">
        <v>153</v>
      </c>
      <c r="E84" s="4">
        <v>12858974</v>
      </c>
      <c r="F84" s="4">
        <v>14888631</v>
      </c>
      <c r="G84" s="4">
        <v>15009152</v>
      </c>
      <c r="H84" s="4">
        <v>14107032</v>
      </c>
    </row>
    <row r="85" spans="1:8" ht="12.75">
      <c r="A85" t="str">
        <f t="shared" si="1"/>
        <v>EU27_0_101021_</v>
      </c>
      <c r="B85" s="23" t="s">
        <v>201</v>
      </c>
      <c r="C85" s="23" t="s">
        <v>23</v>
      </c>
      <c r="D85" s="24" t="s">
        <v>154</v>
      </c>
      <c r="E85" s="4">
        <v>14108143</v>
      </c>
      <c r="F85" s="4">
        <v>15541232</v>
      </c>
      <c r="G85" s="4">
        <v>15752865</v>
      </c>
      <c r="H85" s="4">
        <v>14760405</v>
      </c>
    </row>
    <row r="86" spans="1:8" ht="12.75">
      <c r="A86" t="str">
        <f t="shared" si="1"/>
        <v>FI_0_101021_</v>
      </c>
      <c r="B86" s="23" t="s">
        <v>202</v>
      </c>
      <c r="C86" s="23" t="s">
        <v>24</v>
      </c>
      <c r="D86" s="24" t="s">
        <v>123</v>
      </c>
      <c r="E86" s="4">
        <v>164051</v>
      </c>
      <c r="F86" s="4">
        <v>253894</v>
      </c>
      <c r="G86" s="4">
        <v>290948</v>
      </c>
      <c r="H86" s="4">
        <v>285330</v>
      </c>
    </row>
    <row r="87" spans="1:8" ht="12.75">
      <c r="A87" t="str">
        <f t="shared" si="1"/>
        <v>FR_0_101021_</v>
      </c>
      <c r="B87" s="23" t="s">
        <v>203</v>
      </c>
      <c r="C87" s="23" t="s">
        <v>25</v>
      </c>
      <c r="D87" s="24" t="s">
        <v>124</v>
      </c>
      <c r="E87" s="4">
        <v>258010</v>
      </c>
      <c r="F87" s="4">
        <v>420755</v>
      </c>
      <c r="G87" s="4">
        <v>373336</v>
      </c>
      <c r="H87" s="4">
        <v>414136</v>
      </c>
    </row>
    <row r="88" spans="1:8" ht="12.75">
      <c r="A88" t="str">
        <f t="shared" si="1"/>
        <v>GR_0_101021_</v>
      </c>
      <c r="B88" s="23" t="s">
        <v>204</v>
      </c>
      <c r="C88" s="23" t="s">
        <v>26</v>
      </c>
      <c r="D88" s="24" t="s">
        <v>125</v>
      </c>
      <c r="E88" s="4">
        <v>358748</v>
      </c>
      <c r="F88" s="4">
        <v>513332</v>
      </c>
      <c r="G88" s="4">
        <v>522556</v>
      </c>
      <c r="H88" s="4">
        <v>484916</v>
      </c>
    </row>
    <row r="89" spans="1:8" ht="12.75">
      <c r="A89" t="str">
        <f t="shared" si="1"/>
        <v>HR_0_101021_</v>
      </c>
      <c r="B89" s="23" t="s">
        <v>205</v>
      </c>
      <c r="C89" s="23" t="s">
        <v>27</v>
      </c>
      <c r="D89" s="24" t="s">
        <v>143</v>
      </c>
      <c r="E89" s="4">
        <v>51737</v>
      </c>
      <c r="F89" s="4">
        <v>58106</v>
      </c>
      <c r="G89" s="4">
        <v>64686</v>
      </c>
      <c r="H89" s="4">
        <v>55946</v>
      </c>
    </row>
    <row r="90" spans="1:8" ht="12.75">
      <c r="A90" t="str">
        <f t="shared" si="1"/>
        <v>HU_0_101021_</v>
      </c>
      <c r="B90" s="23" t="s">
        <v>206</v>
      </c>
      <c r="C90" s="23" t="s">
        <v>28</v>
      </c>
      <c r="D90" s="24" t="s">
        <v>126</v>
      </c>
      <c r="E90" s="4">
        <v>213394</v>
      </c>
      <c r="F90" s="4">
        <v>233494</v>
      </c>
      <c r="G90" s="4">
        <v>253088</v>
      </c>
      <c r="H90" s="4">
        <v>210449</v>
      </c>
    </row>
    <row r="91" spans="1:8" ht="12.75">
      <c r="A91" t="str">
        <f t="shared" si="1"/>
        <v>IE_0_101021_</v>
      </c>
      <c r="B91" s="23" t="s">
        <v>207</v>
      </c>
      <c r="C91" s="23" t="s">
        <v>29</v>
      </c>
      <c r="D91" s="24" t="s">
        <v>127</v>
      </c>
      <c r="E91" s="4">
        <v>126117</v>
      </c>
      <c r="F91" s="4">
        <v>194870</v>
      </c>
      <c r="G91" s="4">
        <v>190790</v>
      </c>
      <c r="H91" s="4">
        <v>175240</v>
      </c>
    </row>
    <row r="92" spans="1:8" ht="12.75">
      <c r="A92" t="str">
        <f t="shared" si="1"/>
        <v>IS_0_101021_</v>
      </c>
      <c r="B92" s="23" t="s">
        <v>225</v>
      </c>
      <c r="C92" s="23" t="s">
        <v>30</v>
      </c>
      <c r="D92" s="24" t="s">
        <v>128</v>
      </c>
      <c r="E92" s="4"/>
      <c r="F92" s="4"/>
      <c r="G92" s="4"/>
      <c r="H92" s="4"/>
    </row>
    <row r="93" spans="1:8" ht="12.75">
      <c r="A93" t="str">
        <f t="shared" si="1"/>
        <v>IT_0_101021_</v>
      </c>
      <c r="B93" s="23" t="s">
        <v>208</v>
      </c>
      <c r="C93" s="23" t="s">
        <v>31</v>
      </c>
      <c r="D93" s="24" t="s">
        <v>129</v>
      </c>
      <c r="E93" s="4">
        <v>1523866</v>
      </c>
      <c r="F93" s="4">
        <v>2136082</v>
      </c>
      <c r="G93" s="4">
        <v>2176330</v>
      </c>
      <c r="H93" s="4">
        <v>1889514</v>
      </c>
    </row>
    <row r="94" spans="1:8" ht="12.75">
      <c r="A94" t="str">
        <f t="shared" si="1"/>
        <v>LT_0_101021_</v>
      </c>
      <c r="B94" s="23" t="s">
        <v>209</v>
      </c>
      <c r="C94" s="23" t="s">
        <v>32</v>
      </c>
      <c r="D94" s="24" t="s">
        <v>130</v>
      </c>
      <c r="E94" s="4">
        <v>106865</v>
      </c>
      <c r="F94" s="4">
        <v>49987</v>
      </c>
      <c r="G94" s="4">
        <v>39993</v>
      </c>
      <c r="H94" s="4">
        <v>41237</v>
      </c>
    </row>
    <row r="95" spans="1:8" ht="12.75">
      <c r="A95" t="str">
        <f t="shared" si="1"/>
        <v>LU_0_101021_</v>
      </c>
      <c r="B95" s="23" t="s">
        <v>210</v>
      </c>
      <c r="C95" s="23" t="s">
        <v>97</v>
      </c>
      <c r="D95" s="24" t="s">
        <v>155</v>
      </c>
      <c r="E95" s="4">
        <v>954</v>
      </c>
      <c r="F95" s="4">
        <v>19912</v>
      </c>
      <c r="G95" s="4">
        <v>15778</v>
      </c>
      <c r="H95" s="4">
        <v>19504</v>
      </c>
    </row>
    <row r="96" spans="1:8" ht="12.75">
      <c r="A96" t="str">
        <f t="shared" si="1"/>
        <v>LV_0_101021_</v>
      </c>
      <c r="B96" s="23" t="s">
        <v>211</v>
      </c>
      <c r="C96" s="23" t="s">
        <v>33</v>
      </c>
      <c r="D96" s="24" t="s">
        <v>131</v>
      </c>
      <c r="E96" s="4">
        <v>31575</v>
      </c>
      <c r="F96" s="4">
        <v>23147</v>
      </c>
      <c r="G96" s="4">
        <v>25498</v>
      </c>
      <c r="H96" s="4">
        <v>25164</v>
      </c>
    </row>
    <row r="97" spans="1:8" ht="12.75">
      <c r="A97" t="str">
        <f t="shared" si="1"/>
        <v>MT_0_101021_</v>
      </c>
      <c r="B97" s="23" t="s">
        <v>212</v>
      </c>
      <c r="C97" s="23" t="s">
        <v>34</v>
      </c>
      <c r="D97" s="24" t="s">
        <v>132</v>
      </c>
      <c r="E97" s="4">
        <v>13465</v>
      </c>
      <c r="F97" s="4">
        <v>27217</v>
      </c>
      <c r="G97" s="4">
        <v>25755</v>
      </c>
      <c r="H97" s="4">
        <v>24200</v>
      </c>
    </row>
    <row r="98" spans="1:8" ht="12.75">
      <c r="A98" t="str">
        <f t="shared" si="1"/>
        <v>NL_0_101021_</v>
      </c>
      <c r="B98" s="23" t="s">
        <v>213</v>
      </c>
      <c r="C98" s="23" t="s">
        <v>35</v>
      </c>
      <c r="D98" s="24" t="s">
        <v>133</v>
      </c>
      <c r="E98" s="4">
        <v>486277</v>
      </c>
      <c r="F98" s="4">
        <v>687535</v>
      </c>
      <c r="G98" s="4">
        <v>661938</v>
      </c>
      <c r="H98" s="4">
        <v>705464</v>
      </c>
    </row>
    <row r="99" spans="1:8" ht="12.75">
      <c r="A99" t="str">
        <f t="shared" si="1"/>
        <v>NMS10_0_101021_</v>
      </c>
      <c r="B99" s="23" t="s">
        <v>214</v>
      </c>
      <c r="C99" s="23" t="s">
        <v>36</v>
      </c>
      <c r="D99" s="24" t="s">
        <v>156</v>
      </c>
      <c r="E99" s="4">
        <v>2781986</v>
      </c>
      <c r="F99" s="4">
        <v>2725152</v>
      </c>
      <c r="G99" s="4">
        <v>2733893</v>
      </c>
      <c r="H99" s="4">
        <v>2605036</v>
      </c>
    </row>
    <row r="100" spans="1:8" ht="12.75">
      <c r="A100" t="str">
        <f t="shared" si="1"/>
        <v>NO_0_101021_</v>
      </c>
      <c r="B100" s="23" t="s">
        <v>215</v>
      </c>
      <c r="C100" s="23" t="s">
        <v>37</v>
      </c>
      <c r="D100" s="24" t="s">
        <v>134</v>
      </c>
      <c r="E100" s="4">
        <v>2972</v>
      </c>
      <c r="F100" s="4">
        <v>5056</v>
      </c>
      <c r="G100" s="4">
        <v>5866</v>
      </c>
      <c r="H100" s="4">
        <v>20279</v>
      </c>
    </row>
    <row r="101" spans="1:8" ht="12.75">
      <c r="A101" t="str">
        <f t="shared" si="1"/>
        <v>PL_0_101021_</v>
      </c>
      <c r="B101" s="23" t="s">
        <v>216</v>
      </c>
      <c r="C101" s="23" t="s">
        <v>38</v>
      </c>
      <c r="D101" s="24" t="s">
        <v>135</v>
      </c>
      <c r="E101" s="4">
        <v>1459936</v>
      </c>
      <c r="F101" s="4">
        <v>1510396</v>
      </c>
      <c r="G101" s="4">
        <v>1533679</v>
      </c>
      <c r="H101" s="4">
        <v>1486316</v>
      </c>
    </row>
    <row r="102" spans="1:8" ht="12.75">
      <c r="A102" t="str">
        <f t="shared" si="1"/>
        <v>PT_0_101021_</v>
      </c>
      <c r="B102" s="23" t="s">
        <v>217</v>
      </c>
      <c r="C102" s="23" t="s">
        <v>39</v>
      </c>
      <c r="D102" s="24" t="s">
        <v>136</v>
      </c>
      <c r="E102" s="4">
        <v>167850</v>
      </c>
      <c r="F102" s="4">
        <v>285747</v>
      </c>
      <c r="G102" s="4">
        <v>217964</v>
      </c>
      <c r="H102" s="4">
        <v>225227</v>
      </c>
    </row>
    <row r="103" spans="1:8" ht="12.75">
      <c r="A103" t="str">
        <f t="shared" si="1"/>
        <v>RO_0_101021_</v>
      </c>
      <c r="B103" s="23" t="s">
        <v>218</v>
      </c>
      <c r="C103" s="23" t="s">
        <v>40</v>
      </c>
      <c r="D103" s="24" t="s">
        <v>137</v>
      </c>
      <c r="E103" s="4">
        <v>869702</v>
      </c>
      <c r="F103" s="4">
        <v>389705</v>
      </c>
      <c r="G103" s="4">
        <v>420039</v>
      </c>
      <c r="H103" s="4">
        <v>355008</v>
      </c>
    </row>
    <row r="104" spans="1:8" ht="12.75">
      <c r="A104" t="str">
        <f t="shared" si="1"/>
        <v>SE_0_101021_</v>
      </c>
      <c r="B104" s="23" t="s">
        <v>219</v>
      </c>
      <c r="C104" s="23" t="s">
        <v>41</v>
      </c>
      <c r="D104" s="24" t="s">
        <v>138</v>
      </c>
      <c r="E104" s="4">
        <v>51627</v>
      </c>
      <c r="F104" s="4">
        <v>128694</v>
      </c>
      <c r="G104" s="4">
        <v>146827</v>
      </c>
      <c r="H104" s="4">
        <v>177392</v>
      </c>
    </row>
    <row r="105" spans="1:8" ht="12.75">
      <c r="A105" t="str">
        <f t="shared" si="1"/>
        <v>SI_0_101021_</v>
      </c>
      <c r="B105" s="23" t="s">
        <v>220</v>
      </c>
      <c r="C105" s="23" t="s">
        <v>42</v>
      </c>
      <c r="D105" s="24" t="s">
        <v>139</v>
      </c>
      <c r="E105" s="4">
        <v>54729</v>
      </c>
      <c r="F105" s="4">
        <v>60721</v>
      </c>
      <c r="G105" s="4">
        <v>65209</v>
      </c>
      <c r="H105" s="4">
        <v>62199</v>
      </c>
    </row>
    <row r="106" spans="1:8" ht="12.75">
      <c r="A106" t="str">
        <f t="shared" si="1"/>
        <v>SK_0_101021_</v>
      </c>
      <c r="B106" s="23" t="s">
        <v>221</v>
      </c>
      <c r="C106" s="23" t="s">
        <v>43</v>
      </c>
      <c r="D106" s="24" t="s">
        <v>140</v>
      </c>
      <c r="E106" s="4">
        <v>121277</v>
      </c>
      <c r="F106" s="4">
        <v>89617</v>
      </c>
      <c r="G106" s="4">
        <v>71605</v>
      </c>
      <c r="H106" s="4">
        <v>77004</v>
      </c>
    </row>
    <row r="107" spans="1:8" ht="12.75">
      <c r="A107" t="str">
        <f t="shared" si="1"/>
        <v>TR_0_101021_</v>
      </c>
      <c r="B107" s="23" t="s">
        <v>222</v>
      </c>
      <c r="C107" s="23" t="s">
        <v>44</v>
      </c>
      <c r="D107" s="24" t="s">
        <v>141</v>
      </c>
      <c r="E107" s="4">
        <v>326000</v>
      </c>
      <c r="F107" s="4">
        <v>841373</v>
      </c>
      <c r="G107" s="4">
        <v>1225228</v>
      </c>
      <c r="H107" s="4">
        <v>1264096</v>
      </c>
    </row>
    <row r="108" spans="1:8" ht="12.75">
      <c r="A108" t="str">
        <f t="shared" si="1"/>
        <v>UK_0_101021_</v>
      </c>
      <c r="B108" s="23" t="s">
        <v>223</v>
      </c>
      <c r="C108" s="23" t="s">
        <v>45</v>
      </c>
      <c r="D108" s="24" t="s">
        <v>145</v>
      </c>
      <c r="E108" s="4">
        <v>2222492</v>
      </c>
      <c r="F108" s="4">
        <v>2152588</v>
      </c>
      <c r="G108" s="4">
        <v>2218005</v>
      </c>
      <c r="H108" s="4">
        <v>1972115</v>
      </c>
    </row>
    <row r="111" spans="3:4" ht="18">
      <c r="C111" s="27" t="s">
        <v>159</v>
      </c>
      <c r="D111" s="1"/>
    </row>
    <row r="112" ht="12.75">
      <c r="C112" s="28" t="s">
        <v>0</v>
      </c>
    </row>
    <row r="113" spans="3:6" ht="12.75">
      <c r="C113" s="28" t="s">
        <v>1</v>
      </c>
      <c r="E113" s="2" t="s">
        <v>162</v>
      </c>
      <c r="F113" s="2"/>
    </row>
    <row r="115" spans="3:5" ht="12.75">
      <c r="C115" s="28" t="s">
        <v>2</v>
      </c>
      <c r="E115" t="s">
        <v>3</v>
      </c>
    </row>
    <row r="116" spans="3:7" ht="12.75">
      <c r="C116" s="28" t="s">
        <v>4</v>
      </c>
      <c r="E116" s="15" t="s">
        <v>98</v>
      </c>
      <c r="F116" s="15"/>
      <c r="G116">
        <v>101109</v>
      </c>
    </row>
    <row r="117" spans="3:7" ht="12.75">
      <c r="C117" s="28" t="s">
        <v>5</v>
      </c>
      <c r="E117" t="s">
        <v>107</v>
      </c>
      <c r="G117">
        <v>0</v>
      </c>
    </row>
    <row r="118" spans="3:5" ht="12.75">
      <c r="C118" s="28" t="s">
        <v>6</v>
      </c>
      <c r="E118" t="s">
        <v>102</v>
      </c>
    </row>
    <row r="121" spans="3:8" ht="12.75">
      <c r="C121" s="23" t="s">
        <v>7</v>
      </c>
      <c r="D121" s="6"/>
      <c r="E121" s="24" t="s">
        <v>146</v>
      </c>
      <c r="F121" s="24"/>
      <c r="G121" s="24">
        <v>2008</v>
      </c>
      <c r="H121" s="24">
        <v>2009</v>
      </c>
    </row>
    <row r="122" spans="1:8" ht="12.75">
      <c r="A122" t="str">
        <f>B122&amp;"_"&amp;$G$117&amp;"_"&amp;$G$116&amp;"_"&amp;$G$8</f>
        <v>AT_0_101109_</v>
      </c>
      <c r="B122" s="23" t="s">
        <v>183</v>
      </c>
      <c r="C122" s="23" t="s">
        <v>8</v>
      </c>
      <c r="D122" s="24" t="s">
        <v>116</v>
      </c>
      <c r="E122" s="4">
        <v>11219</v>
      </c>
      <c r="F122" s="4">
        <v>20133</v>
      </c>
      <c r="G122" s="4">
        <v>22675</v>
      </c>
      <c r="H122" s="4">
        <v>24302</v>
      </c>
    </row>
    <row r="123" spans="1:8" ht="12.75">
      <c r="A123" t="str">
        <f aca="true" t="shared" si="2" ref="A123:A163">B123&amp;"_"&amp;$G$117&amp;"_"&amp;$G$116&amp;"_"&amp;$G$8</f>
        <v>BE_0_101109_</v>
      </c>
      <c r="B123" s="23" t="s">
        <v>184</v>
      </c>
      <c r="C123" s="23" t="s">
        <v>9</v>
      </c>
      <c r="D123" s="24" t="s">
        <v>117</v>
      </c>
      <c r="E123" s="4">
        <v>411</v>
      </c>
      <c r="F123" s="4">
        <v>3194</v>
      </c>
      <c r="G123" s="4">
        <v>2781</v>
      </c>
      <c r="H123" s="4">
        <v>155</v>
      </c>
    </row>
    <row r="124" spans="1:8" ht="12.75">
      <c r="A124" t="str">
        <f t="shared" si="2"/>
        <v>BG_0_101109_</v>
      </c>
      <c r="B124" s="23" t="s">
        <v>185</v>
      </c>
      <c r="C124" s="23" t="s">
        <v>10</v>
      </c>
      <c r="D124" s="24" t="s">
        <v>118</v>
      </c>
      <c r="E124" s="4">
        <v>102251</v>
      </c>
      <c r="F124" s="4">
        <v>13087</v>
      </c>
      <c r="G124" s="4">
        <v>9469</v>
      </c>
      <c r="H124" s="4">
        <v>12187</v>
      </c>
    </row>
    <row r="125" spans="1:8" ht="12.75">
      <c r="A125" t="str">
        <f t="shared" si="2"/>
        <v>CH_0_101109_</v>
      </c>
      <c r="B125" s="23" t="s">
        <v>186</v>
      </c>
      <c r="C125" s="23" t="s">
        <v>11</v>
      </c>
      <c r="D125" s="24" t="s">
        <v>143</v>
      </c>
      <c r="E125" s="4">
        <v>2134</v>
      </c>
      <c r="F125" s="4">
        <v>5352</v>
      </c>
      <c r="G125" s="4">
        <v>4280</v>
      </c>
      <c r="H125" s="4">
        <v>4150</v>
      </c>
    </row>
    <row r="126" spans="1:8" ht="12.75">
      <c r="A126" t="str">
        <f t="shared" si="2"/>
        <v>CY_0_101109_</v>
      </c>
      <c r="B126" s="23" t="s">
        <v>187</v>
      </c>
      <c r="C126" s="23" t="s">
        <v>12</v>
      </c>
      <c r="D126" s="24" t="s">
        <v>119</v>
      </c>
      <c r="E126" s="4">
        <v>0</v>
      </c>
      <c r="F126" s="4">
        <v>0</v>
      </c>
      <c r="G126" s="4">
        <v>0</v>
      </c>
      <c r="H126" s="4">
        <v>0</v>
      </c>
    </row>
    <row r="127" spans="1:8" ht="12.75">
      <c r="A127" t="str">
        <f t="shared" si="2"/>
        <v>CZ_0_101109_</v>
      </c>
      <c r="B127" s="23" t="s">
        <v>188</v>
      </c>
      <c r="C127" s="23" t="s">
        <v>13</v>
      </c>
      <c r="D127" s="24" t="s">
        <v>144</v>
      </c>
      <c r="E127" s="4">
        <v>37259</v>
      </c>
      <c r="F127" s="4">
        <v>32179</v>
      </c>
      <c r="G127" s="4">
        <v>28707</v>
      </c>
      <c r="H127" s="4">
        <v>27827</v>
      </c>
    </row>
    <row r="128" spans="1:8" ht="12.75">
      <c r="A128" t="str">
        <f t="shared" si="2"/>
        <v>DE_0_101109_</v>
      </c>
      <c r="B128" s="23" t="s">
        <v>189</v>
      </c>
      <c r="C128" s="23" t="s">
        <v>94</v>
      </c>
      <c r="D128" s="24" t="s">
        <v>157</v>
      </c>
      <c r="E128" s="4">
        <v>0</v>
      </c>
      <c r="F128" s="4">
        <v>166173</v>
      </c>
      <c r="G128" s="4">
        <v>124366</v>
      </c>
      <c r="H128" s="4">
        <v>127251</v>
      </c>
    </row>
    <row r="129" spans="1:8" ht="12.75">
      <c r="A129" t="str">
        <f t="shared" si="2"/>
        <v>DK_0_101109_</v>
      </c>
      <c r="B129" s="23" t="s">
        <v>190</v>
      </c>
      <c r="C129" s="23" t="s">
        <v>14</v>
      </c>
      <c r="D129" s="24" t="s">
        <v>120</v>
      </c>
      <c r="E129" s="4">
        <v>38061</v>
      </c>
      <c r="F129" s="4">
        <v>22503</v>
      </c>
      <c r="G129" s="4">
        <v>27849</v>
      </c>
      <c r="H129" s="4">
        <v>29846</v>
      </c>
    </row>
    <row r="130" spans="1:8" ht="12.75">
      <c r="A130" t="str">
        <f t="shared" si="2"/>
        <v>EA_0_101109_</v>
      </c>
      <c r="B130" s="23" t="s">
        <v>191</v>
      </c>
      <c r="C130" s="23" t="s">
        <v>95</v>
      </c>
      <c r="D130" s="24" t="s">
        <v>151</v>
      </c>
      <c r="E130" s="4">
        <v>56899</v>
      </c>
      <c r="F130" s="4">
        <v>252135</v>
      </c>
      <c r="G130" s="4">
        <v>220483</v>
      </c>
      <c r="H130" s="4">
        <v>234064</v>
      </c>
    </row>
    <row r="131" spans="1:8" ht="12.75">
      <c r="A131" t="str">
        <f t="shared" si="2"/>
        <v>EA12_0_101109_</v>
      </c>
      <c r="B131" s="23" t="s">
        <v>192</v>
      </c>
      <c r="C131" s="23" t="s">
        <v>15</v>
      </c>
      <c r="D131" s="26" t="s">
        <v>147</v>
      </c>
      <c r="E131" s="4">
        <v>56899</v>
      </c>
      <c r="F131" s="4">
        <v>252135</v>
      </c>
      <c r="G131" s="4">
        <v>218421</v>
      </c>
      <c r="H131" s="4">
        <v>215091</v>
      </c>
    </row>
    <row r="132" spans="1:8" ht="12.75">
      <c r="A132" t="str">
        <f t="shared" si="2"/>
        <v>EA13_0_101109_</v>
      </c>
      <c r="B132" s="23" t="s">
        <v>193</v>
      </c>
      <c r="C132" s="23" t="s">
        <v>16</v>
      </c>
      <c r="D132" s="24" t="s">
        <v>148</v>
      </c>
      <c r="E132" s="4">
        <v>59126</v>
      </c>
      <c r="F132" s="4">
        <v>255135</v>
      </c>
      <c r="G132" s="4">
        <v>220483</v>
      </c>
      <c r="H132" s="4">
        <v>217081</v>
      </c>
    </row>
    <row r="133" spans="1:8" ht="12.75">
      <c r="A133" t="str">
        <f t="shared" si="2"/>
        <v>EA15_0_101109_</v>
      </c>
      <c r="B133" s="23" t="s">
        <v>194</v>
      </c>
      <c r="C133" s="23" t="s">
        <v>17</v>
      </c>
      <c r="D133" s="24" t="s">
        <v>149</v>
      </c>
      <c r="E133" s="4">
        <v>59126</v>
      </c>
      <c r="F133" s="4">
        <v>255135</v>
      </c>
      <c r="G133" s="4">
        <v>220483</v>
      </c>
      <c r="H133" s="4">
        <v>217081</v>
      </c>
    </row>
    <row r="134" spans="1:8" ht="12.75">
      <c r="A134" t="str">
        <f t="shared" si="2"/>
        <v>EA16_0_101109_</v>
      </c>
      <c r="B134" s="23" t="s">
        <v>195</v>
      </c>
      <c r="C134" s="23" t="s">
        <v>18</v>
      </c>
      <c r="D134" s="24" t="s">
        <v>150</v>
      </c>
      <c r="E134" s="4">
        <v>67389</v>
      </c>
      <c r="F134" s="4">
        <v>281529</v>
      </c>
      <c r="G134" s="4">
        <v>239247</v>
      </c>
      <c r="H134" s="4">
        <v>234064</v>
      </c>
    </row>
    <row r="135" spans="1:8" ht="12.75">
      <c r="A135" t="str">
        <f t="shared" si="2"/>
        <v>EE_0_101109_</v>
      </c>
      <c r="B135" s="23" t="s">
        <v>196</v>
      </c>
      <c r="C135" s="23" t="s">
        <v>19</v>
      </c>
      <c r="D135" s="24" t="s">
        <v>121</v>
      </c>
      <c r="E135" s="4">
        <v>54473</v>
      </c>
      <c r="F135" s="4">
        <v>17255</v>
      </c>
      <c r="G135" s="4">
        <v>17913</v>
      </c>
      <c r="H135" s="4">
        <v>14918</v>
      </c>
    </row>
    <row r="136" spans="1:8" ht="12.75">
      <c r="A136" t="str">
        <f t="shared" si="2"/>
        <v>EEA18_0_101109_</v>
      </c>
      <c r="B136" s="23" t="s">
        <v>197</v>
      </c>
      <c r="C136" s="23" t="s">
        <v>96</v>
      </c>
      <c r="D136" s="24" t="s">
        <v>158</v>
      </c>
      <c r="E136" s="4">
        <v>141257</v>
      </c>
      <c r="F136" s="4">
        <v>408167</v>
      </c>
      <c r="G136" s="4">
        <v>384548</v>
      </c>
      <c r="H136" s="4">
        <v>382061</v>
      </c>
    </row>
    <row r="137" spans="1:8" ht="12.75">
      <c r="A137" t="str">
        <f t="shared" si="2"/>
        <v>ES_0_101109_</v>
      </c>
      <c r="B137" s="23" t="s">
        <v>198</v>
      </c>
      <c r="C137" s="23" t="s">
        <v>20</v>
      </c>
      <c r="D137" s="24" t="s">
        <v>122</v>
      </c>
      <c r="E137" s="4">
        <v>0</v>
      </c>
      <c r="F137" s="4">
        <v>0</v>
      </c>
      <c r="G137" s="4">
        <v>0</v>
      </c>
      <c r="H137" s="4">
        <v>0</v>
      </c>
    </row>
    <row r="138" spans="1:8" ht="12.75">
      <c r="A138" t="str">
        <f t="shared" si="2"/>
        <v>EU15_0_101109_</v>
      </c>
      <c r="B138" s="23" t="s">
        <v>199</v>
      </c>
      <c r="C138" s="23" t="s">
        <v>21</v>
      </c>
      <c r="D138" s="24" t="s">
        <v>152</v>
      </c>
      <c r="E138" s="4">
        <v>136315</v>
      </c>
      <c r="F138" s="4">
        <v>400313</v>
      </c>
      <c r="G138" s="4">
        <v>373063</v>
      </c>
      <c r="H138" s="4">
        <v>368925</v>
      </c>
    </row>
    <row r="139" spans="1:8" ht="12.75">
      <c r="A139" t="str">
        <f t="shared" si="2"/>
        <v>EU25_0_101109_</v>
      </c>
      <c r="B139" s="23" t="s">
        <v>200</v>
      </c>
      <c r="C139" s="23" t="s">
        <v>22</v>
      </c>
      <c r="D139" s="24" t="s">
        <v>153</v>
      </c>
      <c r="E139" s="4">
        <v>727540</v>
      </c>
      <c r="F139" s="4">
        <v>658455</v>
      </c>
      <c r="G139" s="4">
        <v>600650</v>
      </c>
      <c r="H139" s="4">
        <v>590748</v>
      </c>
    </row>
    <row r="140" spans="1:8" ht="12.75">
      <c r="A140" t="str">
        <f t="shared" si="2"/>
        <v>EU27_0_101109_</v>
      </c>
      <c r="B140" s="23" t="s">
        <v>201</v>
      </c>
      <c r="C140" s="23" t="s">
        <v>23</v>
      </c>
      <c r="D140" s="24" t="s">
        <v>154</v>
      </c>
      <c r="E140" s="4">
        <v>829791</v>
      </c>
      <c r="F140" s="4">
        <v>699118</v>
      </c>
      <c r="G140" s="4">
        <v>632169</v>
      </c>
      <c r="H140" s="4">
        <v>623846</v>
      </c>
    </row>
    <row r="141" spans="1:8" ht="12.75">
      <c r="A141" t="str">
        <f t="shared" si="2"/>
        <v>FI_0_101109_</v>
      </c>
      <c r="B141" s="23" t="s">
        <v>202</v>
      </c>
      <c r="C141" s="23" t="s">
        <v>24</v>
      </c>
      <c r="D141" s="24" t="s">
        <v>123</v>
      </c>
      <c r="E141" s="4">
        <v>25272</v>
      </c>
      <c r="F141" s="4">
        <v>41409</v>
      </c>
      <c r="G141" s="4">
        <v>48603</v>
      </c>
      <c r="H141" s="4">
        <v>46645</v>
      </c>
    </row>
    <row r="142" spans="1:8" ht="12.75">
      <c r="A142" t="str">
        <f t="shared" si="2"/>
        <v>FR_0_101109_</v>
      </c>
      <c r="B142" s="23" t="s">
        <v>203</v>
      </c>
      <c r="C142" s="23" t="s">
        <v>25</v>
      </c>
      <c r="D142" s="24" t="s">
        <v>124</v>
      </c>
      <c r="E142" s="4">
        <v>19997</v>
      </c>
      <c r="F142" s="4">
        <v>5534</v>
      </c>
      <c r="G142" s="4">
        <v>4762</v>
      </c>
      <c r="H142" s="4">
        <v>6</v>
      </c>
    </row>
    <row r="143" spans="1:8" ht="12.75">
      <c r="A143" t="str">
        <f t="shared" si="2"/>
        <v>GR_0_101109_</v>
      </c>
      <c r="B143" s="23" t="s">
        <v>204</v>
      </c>
      <c r="C143" s="23" t="s">
        <v>26</v>
      </c>
      <c r="D143" s="24" t="s">
        <v>125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t="str">
        <f t="shared" si="2"/>
        <v>HR_0_101109_</v>
      </c>
      <c r="B144" s="23" t="s">
        <v>205</v>
      </c>
      <c r="C144" s="23" t="s">
        <v>27</v>
      </c>
      <c r="D144" s="24" t="s">
        <v>143</v>
      </c>
      <c r="E144" s="4">
        <v>2710</v>
      </c>
      <c r="F144" s="4">
        <v>3478</v>
      </c>
      <c r="G144" s="4">
        <v>2964</v>
      </c>
      <c r="H144" s="4">
        <v>2903</v>
      </c>
    </row>
    <row r="145" spans="1:8" ht="12.75">
      <c r="A145" t="str">
        <f t="shared" si="2"/>
        <v>HU_0_101109_</v>
      </c>
      <c r="B145" s="23" t="s">
        <v>206</v>
      </c>
      <c r="C145" s="23" t="s">
        <v>28</v>
      </c>
      <c r="D145" s="24" t="s">
        <v>126</v>
      </c>
      <c r="E145" s="4">
        <v>34341</v>
      </c>
      <c r="F145" s="4">
        <v>21918</v>
      </c>
      <c r="G145" s="4">
        <v>16683</v>
      </c>
      <c r="H145" s="4">
        <v>14639</v>
      </c>
    </row>
    <row r="146" spans="1:8" ht="12.75">
      <c r="A146" t="str">
        <f t="shared" si="2"/>
        <v>IE_0_101109_</v>
      </c>
      <c r="B146" s="23" t="s">
        <v>207</v>
      </c>
      <c r="C146" s="23" t="s">
        <v>29</v>
      </c>
      <c r="D146" s="24" t="s">
        <v>127</v>
      </c>
      <c r="E146" s="4">
        <v>0</v>
      </c>
      <c r="F146" s="4">
        <v>0</v>
      </c>
      <c r="G146" s="4">
        <v>0</v>
      </c>
      <c r="H146" s="4">
        <v>0</v>
      </c>
    </row>
    <row r="147" spans="1:8" ht="12.75">
      <c r="A147" t="str">
        <f t="shared" si="2"/>
        <v>IS_0_101109_</v>
      </c>
      <c r="B147" s="23" t="s">
        <v>225</v>
      </c>
      <c r="C147" s="23" t="s">
        <v>30</v>
      </c>
      <c r="D147" s="24" t="s">
        <v>128</v>
      </c>
      <c r="E147" s="4"/>
      <c r="F147" s="4"/>
      <c r="G147" s="4"/>
      <c r="H147" s="4"/>
    </row>
    <row r="148" spans="1:8" ht="12.75">
      <c r="A148" t="str">
        <f t="shared" si="2"/>
        <v>IT_0_101109_</v>
      </c>
      <c r="B148" s="23" t="s">
        <v>208</v>
      </c>
      <c r="C148" s="23" t="s">
        <v>31</v>
      </c>
      <c r="D148" s="24" t="s">
        <v>129</v>
      </c>
      <c r="E148" s="4">
        <v>0</v>
      </c>
      <c r="F148" s="4">
        <v>0</v>
      </c>
      <c r="G148" s="4">
        <v>0</v>
      </c>
      <c r="H148" s="4">
        <v>0</v>
      </c>
    </row>
    <row r="149" spans="1:8" ht="12.75">
      <c r="A149" t="str">
        <f t="shared" si="2"/>
        <v>LT_0_101109_</v>
      </c>
      <c r="B149" s="23" t="s">
        <v>209</v>
      </c>
      <c r="C149" s="23" t="s">
        <v>32</v>
      </c>
      <c r="D149" s="24" t="s">
        <v>130</v>
      </c>
      <c r="E149" s="4">
        <v>62163</v>
      </c>
      <c r="F149" s="4">
        <v>20188</v>
      </c>
      <c r="G149" s="4">
        <v>19039</v>
      </c>
      <c r="H149" s="4">
        <v>18772</v>
      </c>
    </row>
    <row r="150" spans="1:8" ht="12.75">
      <c r="A150" t="str">
        <f t="shared" si="2"/>
        <v>LU_0_101109_</v>
      </c>
      <c r="B150" s="23" t="s">
        <v>210</v>
      </c>
      <c r="C150" s="23" t="s">
        <v>97</v>
      </c>
      <c r="D150" s="24" t="s">
        <v>155</v>
      </c>
      <c r="E150" s="4">
        <v>0</v>
      </c>
      <c r="F150" s="4">
        <v>18</v>
      </c>
      <c r="G150" s="4">
        <v>28</v>
      </c>
      <c r="H150" s="4">
        <v>33</v>
      </c>
    </row>
    <row r="151" spans="1:8" ht="12.75">
      <c r="A151" t="str">
        <f t="shared" si="2"/>
        <v>LV_0_101109_</v>
      </c>
      <c r="B151" s="23" t="s">
        <v>211</v>
      </c>
      <c r="C151" s="23" t="s">
        <v>33</v>
      </c>
      <c r="D151" s="24" t="s">
        <v>131</v>
      </c>
      <c r="E151" s="4">
        <v>77049</v>
      </c>
      <c r="F151" s="4">
        <v>16467</v>
      </c>
      <c r="G151" s="4">
        <v>12520</v>
      </c>
      <c r="H151" s="4">
        <v>11851</v>
      </c>
    </row>
    <row r="152" spans="1:8" ht="12.75">
      <c r="A152" t="str">
        <f t="shared" si="2"/>
        <v>MT_0_101109_</v>
      </c>
      <c r="B152" s="23" t="s">
        <v>212</v>
      </c>
      <c r="C152" s="23" t="s">
        <v>34</v>
      </c>
      <c r="D152" s="24" t="s">
        <v>132</v>
      </c>
      <c r="E152" s="4">
        <v>0</v>
      </c>
      <c r="F152" s="4">
        <v>0</v>
      </c>
      <c r="G152" s="4">
        <v>0</v>
      </c>
      <c r="H152" s="4">
        <v>0</v>
      </c>
    </row>
    <row r="153" spans="1:8" ht="12.75">
      <c r="A153" t="str">
        <f t="shared" si="2"/>
        <v>NL_0_101109_</v>
      </c>
      <c r="B153" s="23" t="s">
        <v>213</v>
      </c>
      <c r="C153" s="23" t="s">
        <v>35</v>
      </c>
      <c r="D153" s="24" t="s">
        <v>133</v>
      </c>
      <c r="E153" s="4">
        <v>0</v>
      </c>
      <c r="F153" s="4">
        <v>15674</v>
      </c>
      <c r="G153" s="4">
        <v>15206</v>
      </c>
      <c r="H153" s="4">
        <v>16699</v>
      </c>
    </row>
    <row r="154" spans="1:8" ht="12.75">
      <c r="A154" t="str">
        <f t="shared" si="2"/>
        <v>NMS10_0_101109_</v>
      </c>
      <c r="B154" s="23" t="s">
        <v>214</v>
      </c>
      <c r="C154" s="23" t="s">
        <v>36</v>
      </c>
      <c r="D154" s="24" t="s">
        <v>156</v>
      </c>
      <c r="E154" s="4">
        <v>591225</v>
      </c>
      <c r="F154" s="4">
        <v>258142</v>
      </c>
      <c r="G154" s="4">
        <v>227587</v>
      </c>
      <c r="H154" s="4">
        <v>221823</v>
      </c>
    </row>
    <row r="155" spans="1:8" ht="12.75">
      <c r="A155" t="str">
        <f t="shared" si="2"/>
        <v>NO_0_101109_</v>
      </c>
      <c r="B155" s="23" t="s">
        <v>215</v>
      </c>
      <c r="C155" s="23" t="s">
        <v>37</v>
      </c>
      <c r="D155" s="24" t="s">
        <v>134</v>
      </c>
      <c r="E155" s="4">
        <v>4942</v>
      </c>
      <c r="F155" s="4">
        <v>7854</v>
      </c>
      <c r="G155" s="4">
        <v>11485</v>
      </c>
      <c r="H155" s="4">
        <v>13136</v>
      </c>
    </row>
    <row r="156" spans="1:8" ht="12.75">
      <c r="A156" t="str">
        <f t="shared" si="2"/>
        <v>PL_0_101109_</v>
      </c>
      <c r="B156" s="23" t="s">
        <v>216</v>
      </c>
      <c r="C156" s="23" t="s">
        <v>38</v>
      </c>
      <c r="D156" s="24" t="s">
        <v>135</v>
      </c>
      <c r="E156" s="4">
        <v>315450</v>
      </c>
      <c r="F156" s="4">
        <v>120741</v>
      </c>
      <c r="G156" s="4">
        <v>111899</v>
      </c>
      <c r="H156" s="4">
        <v>114843</v>
      </c>
    </row>
    <row r="157" spans="1:8" ht="12.75">
      <c r="A157" t="str">
        <f t="shared" si="2"/>
        <v>PT_0_101109_</v>
      </c>
      <c r="B157" s="23" t="s">
        <v>217</v>
      </c>
      <c r="C157" s="23" t="s">
        <v>39</v>
      </c>
      <c r="D157" s="24" t="s">
        <v>136</v>
      </c>
      <c r="E157" s="4">
        <v>0</v>
      </c>
      <c r="F157" s="4">
        <v>0</v>
      </c>
      <c r="G157" s="4">
        <v>0</v>
      </c>
      <c r="H157" s="4">
        <v>0</v>
      </c>
    </row>
    <row r="158" spans="1:8" ht="12.75">
      <c r="A158" t="str">
        <f t="shared" si="2"/>
        <v>RO_0_101109_</v>
      </c>
      <c r="B158" s="23" t="s">
        <v>218</v>
      </c>
      <c r="C158" s="23" t="s">
        <v>40</v>
      </c>
      <c r="D158" s="24" t="s">
        <v>137</v>
      </c>
      <c r="E158" s="4">
        <v>0</v>
      </c>
      <c r="F158" s="4">
        <v>27576</v>
      </c>
      <c r="G158" s="4">
        <v>22050</v>
      </c>
      <c r="H158" s="4">
        <v>20911</v>
      </c>
    </row>
    <row r="159" spans="1:8" ht="12.75">
      <c r="A159" t="str">
        <f t="shared" si="2"/>
        <v>SE_0_101109_</v>
      </c>
      <c r="B159" s="23" t="s">
        <v>219</v>
      </c>
      <c r="C159" s="23" t="s">
        <v>41</v>
      </c>
      <c r="D159" s="24" t="s">
        <v>138</v>
      </c>
      <c r="E159" s="4">
        <v>41355</v>
      </c>
      <c r="F159" s="4">
        <v>68480</v>
      </c>
      <c r="G159" s="4">
        <v>62777</v>
      </c>
      <c r="H159" s="4">
        <v>63711</v>
      </c>
    </row>
    <row r="160" spans="1:8" ht="12.75">
      <c r="A160" t="str">
        <f t="shared" si="2"/>
        <v>SI_0_101109_</v>
      </c>
      <c r="B160" s="23" t="s">
        <v>220</v>
      </c>
      <c r="C160" s="23" t="s">
        <v>42</v>
      </c>
      <c r="D160" s="24" t="s">
        <v>139</v>
      </c>
      <c r="E160" s="4">
        <v>2227</v>
      </c>
      <c r="F160" s="4">
        <v>3000</v>
      </c>
      <c r="G160" s="4">
        <v>2062</v>
      </c>
      <c r="H160" s="4">
        <v>1990</v>
      </c>
    </row>
    <row r="161" spans="1:8" ht="12.75">
      <c r="A161" t="str">
        <f t="shared" si="2"/>
        <v>SK_0_101109_</v>
      </c>
      <c r="B161" s="23" t="s">
        <v>221</v>
      </c>
      <c r="C161" s="23" t="s">
        <v>43</v>
      </c>
      <c r="D161" s="24" t="s">
        <v>140</v>
      </c>
      <c r="E161" s="4">
        <v>8263</v>
      </c>
      <c r="F161" s="4">
        <v>26394</v>
      </c>
      <c r="G161" s="4">
        <v>18764</v>
      </c>
      <c r="H161" s="4">
        <v>16983</v>
      </c>
    </row>
    <row r="162" spans="1:8" ht="12.75">
      <c r="A162" t="str">
        <f t="shared" si="2"/>
        <v>TR_0_101109_</v>
      </c>
      <c r="B162" s="23" t="s">
        <v>222</v>
      </c>
      <c r="C162" s="23" t="s">
        <v>44</v>
      </c>
      <c r="D162" s="24" t="s">
        <v>141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t="str">
        <f t="shared" si="2"/>
        <v>UK_0_101109_</v>
      </c>
      <c r="B163" s="23" t="s">
        <v>223</v>
      </c>
      <c r="C163" s="23" t="s">
        <v>45</v>
      </c>
      <c r="D163" s="24" t="s">
        <v>145</v>
      </c>
      <c r="E163" s="4">
        <v>0</v>
      </c>
      <c r="F163" s="4">
        <v>57195</v>
      </c>
      <c r="G163" s="4">
        <v>64016</v>
      </c>
      <c r="H163" s="4">
        <v>60277</v>
      </c>
    </row>
    <row r="166" spans="3:4" ht="18">
      <c r="C166" s="27" t="s">
        <v>159</v>
      </c>
      <c r="D166" s="1"/>
    </row>
    <row r="167" ht="12.75">
      <c r="C167" s="28" t="s">
        <v>0</v>
      </c>
    </row>
    <row r="168" spans="3:6" ht="12.75">
      <c r="C168" s="28" t="s">
        <v>1</v>
      </c>
      <c r="E168" s="2" t="s">
        <v>163</v>
      </c>
      <c r="F168" s="2"/>
    </row>
    <row r="170" spans="3:5" ht="12.75">
      <c r="C170" s="28" t="s">
        <v>2</v>
      </c>
      <c r="E170" t="s">
        <v>3</v>
      </c>
    </row>
    <row r="171" spans="3:7" ht="12.75">
      <c r="C171" s="28" t="s">
        <v>4</v>
      </c>
      <c r="E171" s="5" t="s">
        <v>99</v>
      </c>
      <c r="F171" s="5"/>
      <c r="G171">
        <v>101121</v>
      </c>
    </row>
    <row r="172" spans="3:7" ht="12.75">
      <c r="C172" s="28" t="s">
        <v>5</v>
      </c>
      <c r="E172" t="s">
        <v>107</v>
      </c>
      <c r="G172">
        <v>0</v>
      </c>
    </row>
    <row r="173" spans="3:5" ht="12.75">
      <c r="C173" s="28" t="s">
        <v>6</v>
      </c>
      <c r="E173" t="s">
        <v>102</v>
      </c>
    </row>
    <row r="176" spans="3:8" ht="12.75">
      <c r="C176" s="23" t="s">
        <v>7</v>
      </c>
      <c r="D176" s="6"/>
      <c r="E176" s="24" t="s">
        <v>146</v>
      </c>
      <c r="F176" s="24">
        <v>2005</v>
      </c>
      <c r="G176" s="24">
        <v>2008</v>
      </c>
      <c r="H176" s="24">
        <v>2009</v>
      </c>
    </row>
    <row r="177" spans="1:8" ht="12.75">
      <c r="A177" t="str">
        <f>B177&amp;"_"&amp;$G$172&amp;"_"&amp;$G$171&amp;"_"&amp;$G$8</f>
        <v>AT_0_101121_</v>
      </c>
      <c r="B177" s="23" t="s">
        <v>183</v>
      </c>
      <c r="C177" s="23" t="s">
        <v>8</v>
      </c>
      <c r="D177" s="24" t="s">
        <v>116</v>
      </c>
      <c r="E177" s="4">
        <v>61098</v>
      </c>
      <c r="F177" s="4">
        <v>105813</v>
      </c>
      <c r="G177" s="4">
        <v>98507</v>
      </c>
      <c r="H177" s="4">
        <v>97603</v>
      </c>
    </row>
    <row r="178" spans="1:8" ht="12.75">
      <c r="A178" t="str">
        <f aca="true" t="shared" si="3" ref="A178:A218">B178&amp;"_"&amp;$G$172&amp;"_"&amp;$G$171&amp;"_"&amp;$G$8</f>
        <v>BE_0_101121_</v>
      </c>
      <c r="B178" s="23" t="s">
        <v>184</v>
      </c>
      <c r="C178" s="23" t="s">
        <v>9</v>
      </c>
      <c r="D178" s="24" t="s">
        <v>117</v>
      </c>
      <c r="E178" s="4">
        <v>97718</v>
      </c>
      <c r="F178" s="4">
        <v>148484</v>
      </c>
      <c r="G178" s="4">
        <v>151236</v>
      </c>
      <c r="H178" s="4">
        <v>165675</v>
      </c>
    </row>
    <row r="179" spans="1:8" ht="12.75">
      <c r="A179" t="str">
        <f t="shared" si="3"/>
        <v>BG_0_101121_</v>
      </c>
      <c r="B179" s="23" t="s">
        <v>185</v>
      </c>
      <c r="C179" s="23" t="s">
        <v>10</v>
      </c>
      <c r="D179" s="24" t="s">
        <v>118</v>
      </c>
      <c r="E179" s="4">
        <v>125983</v>
      </c>
      <c r="F179" s="4">
        <v>107420</v>
      </c>
      <c r="G179" s="4">
        <v>140053</v>
      </c>
      <c r="H179" s="4">
        <v>131780</v>
      </c>
    </row>
    <row r="180" spans="1:8" ht="12.75">
      <c r="A180" t="str">
        <f t="shared" si="3"/>
        <v>CH_0_101121_</v>
      </c>
      <c r="B180" s="23" t="s">
        <v>186</v>
      </c>
      <c r="C180" s="23" t="s">
        <v>11</v>
      </c>
      <c r="D180" s="24" t="s">
        <v>143</v>
      </c>
      <c r="E180" s="4">
        <v>3775</v>
      </c>
      <c r="F180" s="4">
        <v>1606</v>
      </c>
      <c r="G180" s="4">
        <v>1910</v>
      </c>
      <c r="H180" s="4">
        <v>2341</v>
      </c>
    </row>
    <row r="181" spans="1:8" ht="12.75">
      <c r="A181" t="str">
        <f t="shared" si="3"/>
        <v>CY_0_101121_</v>
      </c>
      <c r="B181" s="23" t="s">
        <v>187</v>
      </c>
      <c r="C181" s="23" t="s">
        <v>12</v>
      </c>
      <c r="D181" s="24" t="s">
        <v>119</v>
      </c>
      <c r="E181" s="4">
        <v>7106</v>
      </c>
      <c r="F181" s="4">
        <v>15653</v>
      </c>
      <c r="G181" s="4">
        <v>18014</v>
      </c>
      <c r="H181" s="4">
        <v>18551</v>
      </c>
    </row>
    <row r="182" spans="1:8" ht="12.75">
      <c r="A182" t="str">
        <f t="shared" si="3"/>
        <v>CZ_0_101121_</v>
      </c>
      <c r="B182" s="23" t="s">
        <v>188</v>
      </c>
      <c r="C182" s="23" t="s">
        <v>13</v>
      </c>
      <c r="D182" s="24" t="s">
        <v>144</v>
      </c>
      <c r="E182" s="4">
        <v>236956</v>
      </c>
      <c r="F182" s="4">
        <v>252826</v>
      </c>
      <c r="G182" s="4">
        <v>249401</v>
      </c>
      <c r="H182" s="4">
        <v>236215</v>
      </c>
    </row>
    <row r="183" spans="1:8" ht="12.75">
      <c r="A183" t="str">
        <f t="shared" si="3"/>
        <v>DE_0_101121_</v>
      </c>
      <c r="B183" s="23" t="s">
        <v>189</v>
      </c>
      <c r="C183" s="23" t="s">
        <v>94</v>
      </c>
      <c r="D183" s="24" t="s">
        <v>157</v>
      </c>
      <c r="E183" s="4">
        <v>1513005</v>
      </c>
      <c r="F183" s="4">
        <v>1650053</v>
      </c>
      <c r="G183" s="4">
        <v>1679486</v>
      </c>
      <c r="H183" s="4">
        <v>1574795</v>
      </c>
    </row>
    <row r="184" spans="1:8" ht="12.75">
      <c r="A184" t="str">
        <f t="shared" si="3"/>
        <v>DK_0_101121_</v>
      </c>
      <c r="B184" s="23" t="s">
        <v>190</v>
      </c>
      <c r="C184" s="23" t="s">
        <v>14</v>
      </c>
      <c r="D184" s="24" t="s">
        <v>120</v>
      </c>
      <c r="E184" s="4">
        <v>142806</v>
      </c>
      <c r="F184" s="4">
        <v>187194</v>
      </c>
      <c r="G184" s="4">
        <v>181684</v>
      </c>
      <c r="H184" s="4">
        <v>181980</v>
      </c>
    </row>
    <row r="185" spans="1:8" ht="12.75">
      <c r="A185" t="str">
        <f t="shared" si="3"/>
        <v>EA_0_101121_</v>
      </c>
      <c r="B185" s="23" t="s">
        <v>191</v>
      </c>
      <c r="C185" s="23" t="s">
        <v>95</v>
      </c>
      <c r="D185" s="24" t="s">
        <v>151</v>
      </c>
      <c r="E185" s="4">
        <v>3041281</v>
      </c>
      <c r="F185" s="4">
        <v>4634868</v>
      </c>
      <c r="G185" s="4">
        <v>4714015</v>
      </c>
      <c r="H185" s="4">
        <v>4455267</v>
      </c>
    </row>
    <row r="186" spans="1:8" ht="12.75">
      <c r="A186" t="str">
        <f t="shared" si="3"/>
        <v>EA12_0_101121_</v>
      </c>
      <c r="B186" s="23" t="s">
        <v>192</v>
      </c>
      <c r="C186" s="23" t="s">
        <v>15</v>
      </c>
      <c r="D186" s="26" t="s">
        <v>147</v>
      </c>
      <c r="E186" s="4">
        <v>3156945</v>
      </c>
      <c r="F186" s="4">
        <v>4634868</v>
      </c>
      <c r="G186" s="4">
        <v>4659566</v>
      </c>
      <c r="H186" s="4">
        <v>4367167</v>
      </c>
    </row>
    <row r="187" spans="1:8" ht="12.75">
      <c r="A187" t="str">
        <f t="shared" si="3"/>
        <v>EA13_0_101121_</v>
      </c>
      <c r="B187" s="23" t="s">
        <v>193</v>
      </c>
      <c r="C187" s="23" t="s">
        <v>16</v>
      </c>
      <c r="D187" s="24" t="s">
        <v>148</v>
      </c>
      <c r="E187" s="4">
        <v>3176103</v>
      </c>
      <c r="F187" s="4">
        <v>4661284</v>
      </c>
      <c r="G187" s="4">
        <v>4687677</v>
      </c>
      <c r="H187" s="4">
        <v>4394464</v>
      </c>
    </row>
    <row r="188" spans="1:8" ht="12.75">
      <c r="A188" t="str">
        <f t="shared" si="3"/>
        <v>EA15_0_101121_</v>
      </c>
      <c r="B188" s="23" t="s">
        <v>194</v>
      </c>
      <c r="C188" s="23" t="s">
        <v>17</v>
      </c>
      <c r="D188" s="24" t="s">
        <v>149</v>
      </c>
      <c r="E188" s="4">
        <v>3187169</v>
      </c>
      <c r="F188" s="4">
        <v>4685001</v>
      </c>
      <c r="G188" s="4">
        <v>4714015</v>
      </c>
      <c r="H188" s="4">
        <v>4420816</v>
      </c>
    </row>
    <row r="189" spans="1:8" ht="12.75">
      <c r="A189" t="str">
        <f t="shared" si="3"/>
        <v>EA16_0_101121_</v>
      </c>
      <c r="B189" s="23" t="s">
        <v>195</v>
      </c>
      <c r="C189" s="23" t="s">
        <v>18</v>
      </c>
      <c r="D189" s="24" t="s">
        <v>150</v>
      </c>
      <c r="E189" s="4">
        <v>3241467</v>
      </c>
      <c r="F189" s="4">
        <v>4730667</v>
      </c>
      <c r="G189" s="4">
        <v>4749804</v>
      </c>
      <c r="H189" s="4">
        <v>4455267</v>
      </c>
    </row>
    <row r="190" spans="1:8" ht="12.75">
      <c r="A190" t="str">
        <f t="shared" si="3"/>
        <v>EE_0_101121_</v>
      </c>
      <c r="B190" s="23" t="s">
        <v>196</v>
      </c>
      <c r="C190" s="23" t="s">
        <v>19</v>
      </c>
      <c r="D190" s="24" t="s">
        <v>121</v>
      </c>
      <c r="E190" s="4">
        <v>109495</v>
      </c>
      <c r="F190" s="4">
        <v>45214</v>
      </c>
      <c r="G190" s="4">
        <v>44171</v>
      </c>
      <c r="H190" s="4">
        <v>40097</v>
      </c>
    </row>
    <row r="191" spans="1:8" ht="12.75">
      <c r="A191" t="str">
        <f t="shared" si="3"/>
        <v>EEA18_0_101121_</v>
      </c>
      <c r="B191" s="23" t="s">
        <v>197</v>
      </c>
      <c r="C191" s="23" t="s">
        <v>96</v>
      </c>
      <c r="D191" s="24" t="s">
        <v>158</v>
      </c>
      <c r="E191" s="4">
        <v>4178900</v>
      </c>
      <c r="F191" s="4">
        <v>5892708</v>
      </c>
      <c r="G191" s="4">
        <v>5983526</v>
      </c>
      <c r="H191" s="4">
        <v>5607284</v>
      </c>
    </row>
    <row r="192" spans="1:8" ht="12.75">
      <c r="A192" t="str">
        <f t="shared" si="3"/>
        <v>ES_0_101121_</v>
      </c>
      <c r="B192" s="23" t="s">
        <v>198</v>
      </c>
      <c r="C192" s="23" t="s">
        <v>20</v>
      </c>
      <c r="D192" s="24" t="s">
        <v>122</v>
      </c>
      <c r="E192" s="4">
        <v>246065</v>
      </c>
      <c r="F192" s="4">
        <v>548888</v>
      </c>
      <c r="G192" s="4">
        <v>561111</v>
      </c>
      <c r="H192" s="4">
        <v>469674</v>
      </c>
    </row>
    <row r="193" spans="1:8" ht="12.75">
      <c r="A193" t="str">
        <f t="shared" si="3"/>
        <v>EU15_0_101121_</v>
      </c>
      <c r="B193" s="23" t="s">
        <v>199</v>
      </c>
      <c r="C193" s="23" t="s">
        <v>21</v>
      </c>
      <c r="D193" s="24" t="s">
        <v>152</v>
      </c>
      <c r="E193" s="4">
        <v>4176611</v>
      </c>
      <c r="F193" s="4">
        <v>5886870</v>
      </c>
      <c r="G193" s="4">
        <v>5978615</v>
      </c>
      <c r="H193" s="4">
        <v>5593441</v>
      </c>
    </row>
    <row r="194" spans="1:8" ht="12.75">
      <c r="A194" t="str">
        <f t="shared" si="3"/>
        <v>EU25_0_101121_</v>
      </c>
      <c r="B194" s="23" t="s">
        <v>200</v>
      </c>
      <c r="C194" s="23" t="s">
        <v>22</v>
      </c>
      <c r="D194" s="24" t="s">
        <v>153</v>
      </c>
      <c r="E194" s="4">
        <v>5415469</v>
      </c>
      <c r="F194" s="4">
        <v>7157945</v>
      </c>
      <c r="G194" s="4">
        <v>7248657</v>
      </c>
      <c r="H194" s="4">
        <v>6808399</v>
      </c>
    </row>
    <row r="195" spans="1:8" ht="12.75">
      <c r="A195" t="str">
        <f t="shared" si="3"/>
        <v>EU27_0_101121_</v>
      </c>
      <c r="B195" s="23" t="s">
        <v>201</v>
      </c>
      <c r="C195" s="23" t="s">
        <v>23</v>
      </c>
      <c r="D195" s="24" t="s">
        <v>154</v>
      </c>
      <c r="E195" s="4">
        <v>5958685</v>
      </c>
      <c r="F195" s="4">
        <v>7472635</v>
      </c>
      <c r="G195" s="4">
        <v>7584926</v>
      </c>
      <c r="H195" s="4">
        <v>7114457</v>
      </c>
    </row>
    <row r="196" spans="1:8" ht="12.75">
      <c r="A196" t="str">
        <f t="shared" si="3"/>
        <v>FI_0_101121_</v>
      </c>
      <c r="B196" s="23" t="s">
        <v>202</v>
      </c>
      <c r="C196" s="23" t="s">
        <v>24</v>
      </c>
      <c r="D196" s="24" t="s">
        <v>123</v>
      </c>
      <c r="E196" s="4">
        <v>117778</v>
      </c>
      <c r="F196" s="4">
        <v>195424</v>
      </c>
      <c r="G196" s="4">
        <v>213942</v>
      </c>
      <c r="H196" s="4">
        <v>215384</v>
      </c>
    </row>
    <row r="197" spans="1:8" ht="12.75">
      <c r="A197" t="str">
        <f t="shared" si="3"/>
        <v>FR_0_101121_</v>
      </c>
      <c r="B197" s="23" t="s">
        <v>203</v>
      </c>
      <c r="C197" s="23" t="s">
        <v>25</v>
      </c>
      <c r="D197" s="24" t="s">
        <v>124</v>
      </c>
      <c r="E197" s="4">
        <v>99025</v>
      </c>
      <c r="F197" s="4">
        <v>224713</v>
      </c>
      <c r="G197" s="4">
        <v>200562</v>
      </c>
      <c r="H197" s="4">
        <v>220529</v>
      </c>
    </row>
    <row r="198" spans="1:8" ht="12.75">
      <c r="A198" t="str">
        <f t="shared" si="3"/>
        <v>GR_0_101121_</v>
      </c>
      <c r="B198" s="23" t="s">
        <v>204</v>
      </c>
      <c r="C198" s="23" t="s">
        <v>26</v>
      </c>
      <c r="D198" s="24" t="s">
        <v>125</v>
      </c>
      <c r="E198" s="4">
        <v>115664</v>
      </c>
      <c r="F198" s="4">
        <v>189454</v>
      </c>
      <c r="G198" s="4">
        <v>203588</v>
      </c>
      <c r="H198" s="4">
        <v>186258</v>
      </c>
    </row>
    <row r="199" spans="1:8" ht="12.75">
      <c r="A199" t="str">
        <f t="shared" si="3"/>
        <v>HR_0_101121_</v>
      </c>
      <c r="B199" s="23" t="s">
        <v>205</v>
      </c>
      <c r="C199" s="23" t="s">
        <v>27</v>
      </c>
      <c r="D199" s="24" t="s">
        <v>143</v>
      </c>
      <c r="E199" s="4">
        <v>23906</v>
      </c>
      <c r="F199" s="4">
        <v>29665</v>
      </c>
      <c r="G199" s="4">
        <v>32386</v>
      </c>
      <c r="H199" s="4">
        <v>28520</v>
      </c>
    </row>
    <row r="200" spans="1:8" ht="12.75">
      <c r="A200" t="str">
        <f t="shared" si="3"/>
        <v>HU_0_101121_</v>
      </c>
      <c r="B200" s="23" t="s">
        <v>206</v>
      </c>
      <c r="C200" s="23" t="s">
        <v>28</v>
      </c>
      <c r="D200" s="24" t="s">
        <v>126</v>
      </c>
      <c r="E200" s="4">
        <v>84966</v>
      </c>
      <c r="F200" s="4">
        <v>117385</v>
      </c>
      <c r="G200" s="4">
        <v>126591</v>
      </c>
      <c r="H200" s="4">
        <v>108360</v>
      </c>
    </row>
    <row r="201" spans="1:8" ht="12.75">
      <c r="A201" t="str">
        <f t="shared" si="3"/>
        <v>IE_0_101121_</v>
      </c>
      <c r="B201" s="23" t="s">
        <v>207</v>
      </c>
      <c r="C201" s="23" t="s">
        <v>29</v>
      </c>
      <c r="D201" s="24" t="s">
        <v>127</v>
      </c>
      <c r="E201" s="4">
        <v>47952</v>
      </c>
      <c r="F201" s="4">
        <v>83711</v>
      </c>
      <c r="G201" s="4">
        <v>88567</v>
      </c>
      <c r="H201" s="4">
        <v>79920</v>
      </c>
    </row>
    <row r="202" spans="1:8" ht="12.75">
      <c r="A202" t="str">
        <f t="shared" si="3"/>
        <v>IS_0_101121_</v>
      </c>
      <c r="B202" s="23" t="s">
        <v>225</v>
      </c>
      <c r="C202" s="23" t="s">
        <v>30</v>
      </c>
      <c r="D202" s="24" t="s">
        <v>128</v>
      </c>
      <c r="E202" s="4"/>
      <c r="F202" s="4"/>
      <c r="G202" s="4"/>
      <c r="H202" s="4"/>
    </row>
    <row r="203" spans="1:8" ht="12.75">
      <c r="A203" t="str">
        <f t="shared" si="3"/>
        <v>IT_0_101121_</v>
      </c>
      <c r="B203" s="23" t="s">
        <v>208</v>
      </c>
      <c r="C203" s="23" t="s">
        <v>31</v>
      </c>
      <c r="D203" s="24" t="s">
        <v>129</v>
      </c>
      <c r="E203" s="4">
        <v>579568</v>
      </c>
      <c r="F203" s="4">
        <v>934513</v>
      </c>
      <c r="G203" s="4">
        <v>977082</v>
      </c>
      <c r="H203" s="4">
        <v>842255</v>
      </c>
    </row>
    <row r="204" spans="1:8" ht="12.75">
      <c r="A204" t="str">
        <f t="shared" si="3"/>
        <v>LT_0_101121_</v>
      </c>
      <c r="B204" s="23" t="s">
        <v>209</v>
      </c>
      <c r="C204" s="23" t="s">
        <v>32</v>
      </c>
      <c r="D204" s="24" t="s">
        <v>130</v>
      </c>
      <c r="E204" s="4">
        <v>72921</v>
      </c>
      <c r="F204" s="4">
        <v>34519</v>
      </c>
      <c r="G204" s="4">
        <v>28868</v>
      </c>
      <c r="H204" s="4">
        <v>29775</v>
      </c>
    </row>
    <row r="205" spans="1:8" ht="12.75">
      <c r="A205" t="str">
        <f t="shared" si="3"/>
        <v>LU_0_101121_</v>
      </c>
      <c r="B205" s="23" t="s">
        <v>210</v>
      </c>
      <c r="C205" s="23" t="s">
        <v>97</v>
      </c>
      <c r="D205" s="24" t="s">
        <v>155</v>
      </c>
      <c r="E205" s="4">
        <v>122</v>
      </c>
      <c r="F205" s="4">
        <v>10653</v>
      </c>
      <c r="G205" s="4">
        <v>8432</v>
      </c>
      <c r="H205" s="4">
        <v>10182</v>
      </c>
    </row>
    <row r="206" spans="1:8" ht="12.75">
      <c r="A206" t="str">
        <f t="shared" si="3"/>
        <v>LV_0_101121_</v>
      </c>
      <c r="B206" s="23" t="s">
        <v>211</v>
      </c>
      <c r="C206" s="23" t="s">
        <v>33</v>
      </c>
      <c r="D206" s="24" t="s">
        <v>131</v>
      </c>
      <c r="E206" s="4">
        <v>25635</v>
      </c>
      <c r="F206" s="4">
        <v>19472</v>
      </c>
      <c r="G206" s="4">
        <v>21042</v>
      </c>
      <c r="H206" s="4">
        <v>21405</v>
      </c>
    </row>
    <row r="207" spans="1:8" ht="12.75">
      <c r="A207" t="str">
        <f t="shared" si="3"/>
        <v>MT_0_101121_</v>
      </c>
      <c r="B207" s="23" t="s">
        <v>212</v>
      </c>
      <c r="C207" s="23" t="s">
        <v>34</v>
      </c>
      <c r="D207" s="24" t="s">
        <v>132</v>
      </c>
      <c r="E207" s="4">
        <v>3960</v>
      </c>
      <c r="F207" s="4">
        <v>8064</v>
      </c>
      <c r="G207" s="4">
        <v>8323</v>
      </c>
      <c r="H207" s="4">
        <v>7801</v>
      </c>
    </row>
    <row r="208" spans="1:8" ht="12.75">
      <c r="A208" t="str">
        <f t="shared" si="3"/>
        <v>NL_0_101121_</v>
      </c>
      <c r="B208" s="23" t="s">
        <v>213</v>
      </c>
      <c r="C208" s="23" t="s">
        <v>35</v>
      </c>
      <c r="D208" s="24" t="s">
        <v>133</v>
      </c>
      <c r="E208" s="4">
        <v>213725</v>
      </c>
      <c r="F208" s="4">
        <v>416358</v>
      </c>
      <c r="G208" s="4">
        <v>378706</v>
      </c>
      <c r="H208" s="4">
        <v>406394</v>
      </c>
    </row>
    <row r="209" spans="1:8" ht="12.75">
      <c r="A209" t="str">
        <f t="shared" si="3"/>
        <v>NMS10_0_101121_</v>
      </c>
      <c r="B209" s="23" t="s">
        <v>214</v>
      </c>
      <c r="C209" s="23" t="s">
        <v>36</v>
      </c>
      <c r="D209" s="24" t="s">
        <v>156</v>
      </c>
      <c r="E209" s="4">
        <v>1238858</v>
      </c>
      <c r="F209" s="4">
        <v>1271075</v>
      </c>
      <c r="G209" s="4">
        <v>1270042</v>
      </c>
      <c r="H209" s="4">
        <v>1214957</v>
      </c>
    </row>
    <row r="210" spans="1:8" ht="12.75">
      <c r="A210" t="str">
        <f t="shared" si="3"/>
        <v>NO_0_101121_</v>
      </c>
      <c r="B210" s="23" t="s">
        <v>215</v>
      </c>
      <c r="C210" s="23" t="s">
        <v>37</v>
      </c>
      <c r="D210" s="24" t="s">
        <v>134</v>
      </c>
      <c r="E210" s="4">
        <v>2289</v>
      </c>
      <c r="F210" s="4">
        <v>5838</v>
      </c>
      <c r="G210" s="4">
        <v>4911</v>
      </c>
      <c r="H210" s="4">
        <v>13842</v>
      </c>
    </row>
    <row r="211" spans="1:8" ht="12.75">
      <c r="A211" t="str">
        <f t="shared" si="3"/>
        <v>PL_0_101121_</v>
      </c>
      <c r="B211" s="23" t="s">
        <v>216</v>
      </c>
      <c r="C211" s="23" t="s">
        <v>38</v>
      </c>
      <c r="D211" s="24" t="s">
        <v>135</v>
      </c>
      <c r="E211" s="4">
        <v>624362</v>
      </c>
      <c r="F211" s="4">
        <v>705859</v>
      </c>
      <c r="G211" s="4">
        <v>709730</v>
      </c>
      <c r="H211" s="4">
        <v>691003</v>
      </c>
    </row>
    <row r="212" spans="1:8" ht="12.75">
      <c r="A212" t="str">
        <f t="shared" si="3"/>
        <v>PT_0_101121_</v>
      </c>
      <c r="B212" s="23" t="s">
        <v>217</v>
      </c>
      <c r="C212" s="23" t="s">
        <v>39</v>
      </c>
      <c r="D212" s="24" t="s">
        <v>136</v>
      </c>
      <c r="E212" s="4">
        <v>65225</v>
      </c>
      <c r="F212" s="4">
        <v>126804</v>
      </c>
      <c r="G212" s="4">
        <v>98346</v>
      </c>
      <c r="H212" s="4">
        <v>98498</v>
      </c>
    </row>
    <row r="213" spans="1:8" ht="12.75">
      <c r="A213" t="str">
        <f t="shared" si="3"/>
        <v>RO_0_101121_</v>
      </c>
      <c r="B213" s="23" t="s">
        <v>218</v>
      </c>
      <c r="C213" s="23" t="s">
        <v>40</v>
      </c>
      <c r="D213" s="24" t="s">
        <v>137</v>
      </c>
      <c r="E213" s="4">
        <v>417234</v>
      </c>
      <c r="F213" s="4">
        <v>207269</v>
      </c>
      <c r="G213" s="4">
        <v>196216</v>
      </c>
      <c r="H213" s="4">
        <v>174279</v>
      </c>
    </row>
    <row r="214" spans="1:8" ht="12.75">
      <c r="A214" t="str">
        <f t="shared" si="3"/>
        <v>SE_0_101121_</v>
      </c>
      <c r="B214" s="23" t="s">
        <v>219</v>
      </c>
      <c r="C214" s="23" t="s">
        <v>41</v>
      </c>
      <c r="D214" s="24" t="s">
        <v>138</v>
      </c>
      <c r="E214" s="4">
        <v>45937</v>
      </c>
      <c r="F214" s="4">
        <v>112274</v>
      </c>
      <c r="G214" s="4">
        <v>127374</v>
      </c>
      <c r="H214" s="4">
        <v>150162</v>
      </c>
    </row>
    <row r="215" spans="1:8" ht="12.75">
      <c r="A215" t="str">
        <f t="shared" si="3"/>
        <v>SI_0_101121_</v>
      </c>
      <c r="B215" s="23" t="s">
        <v>220</v>
      </c>
      <c r="C215" s="23" t="s">
        <v>42</v>
      </c>
      <c r="D215" s="24" t="s">
        <v>139</v>
      </c>
      <c r="E215" s="4">
        <v>19158</v>
      </c>
      <c r="F215" s="4">
        <v>26416</v>
      </c>
      <c r="G215" s="4">
        <v>28111</v>
      </c>
      <c r="H215" s="4">
        <v>27297</v>
      </c>
    </row>
    <row r="216" spans="1:8" ht="12.75">
      <c r="A216" t="str">
        <f t="shared" si="3"/>
        <v>SK_0_101121_</v>
      </c>
      <c r="B216" s="23" t="s">
        <v>221</v>
      </c>
      <c r="C216" s="23" t="s">
        <v>43</v>
      </c>
      <c r="D216" s="24" t="s">
        <v>140</v>
      </c>
      <c r="E216" s="4">
        <v>54298</v>
      </c>
      <c r="F216" s="4">
        <v>45666</v>
      </c>
      <c r="G216" s="4">
        <v>35789</v>
      </c>
      <c r="H216" s="4">
        <v>34452</v>
      </c>
    </row>
    <row r="217" spans="1:8" ht="12.75">
      <c r="A217" t="str">
        <f t="shared" si="3"/>
        <v>TR_0_101121_</v>
      </c>
      <c r="B217" s="23" t="s">
        <v>222</v>
      </c>
      <c r="C217" s="23" t="s">
        <v>44</v>
      </c>
      <c r="D217" s="24" t="s">
        <v>141</v>
      </c>
      <c r="E217" s="4">
        <v>111758</v>
      </c>
      <c r="F217" s="4">
        <v>396589</v>
      </c>
      <c r="G217" s="4">
        <v>559873</v>
      </c>
      <c r="H217" s="4">
        <v>548157</v>
      </c>
    </row>
    <row r="218" spans="1:8" ht="12.75">
      <c r="A218" t="str">
        <f t="shared" si="3"/>
        <v>UK_0_101121_</v>
      </c>
      <c r="B218" s="23" t="s">
        <v>223</v>
      </c>
      <c r="C218" s="23" t="s">
        <v>45</v>
      </c>
      <c r="D218" s="24" t="s">
        <v>145</v>
      </c>
      <c r="E218" s="4">
        <v>830923</v>
      </c>
      <c r="F218" s="4">
        <v>952535</v>
      </c>
      <c r="G218" s="4">
        <v>1009991</v>
      </c>
      <c r="H218" s="4">
        <v>894132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6"/>
  <sheetViews>
    <sheetView zoomScale="90" zoomScaleNormal="90" zoomScalePageLayoutView="0" workbookViewId="0" topLeftCell="A285">
      <selection activeCell="K142" sqref="K142"/>
    </sheetView>
  </sheetViews>
  <sheetFormatPr defaultColWidth="9.140625" defaultRowHeight="12.75"/>
  <cols>
    <col min="1" max="1" width="28.7109375" style="0" bestFit="1" customWidth="1"/>
    <col min="2" max="2" width="10.8515625" style="0" bestFit="1" customWidth="1"/>
    <col min="3" max="3" width="9.00390625" style="28" customWidth="1"/>
    <col min="4" max="4" width="15.7109375" style="28" customWidth="1"/>
    <col min="5" max="8" width="11.7109375" style="0" customWidth="1"/>
  </cols>
  <sheetData>
    <row r="1" spans="3:4" ht="18">
      <c r="C1" s="27" t="s">
        <v>172</v>
      </c>
      <c r="D1" s="27"/>
    </row>
    <row r="2" ht="12.75">
      <c r="C2" s="28" t="s">
        <v>0</v>
      </c>
    </row>
    <row r="3" spans="3:6" ht="12.75">
      <c r="C3" s="28" t="s">
        <v>1</v>
      </c>
      <c r="E3" s="32" t="s">
        <v>173</v>
      </c>
      <c r="F3" s="32"/>
    </row>
    <row r="5" spans="3:5" ht="12.75">
      <c r="C5" s="28" t="s">
        <v>2</v>
      </c>
      <c r="E5" t="s">
        <v>3</v>
      </c>
    </row>
    <row r="6" spans="3:7" ht="12.75">
      <c r="C6" s="28" t="s">
        <v>4</v>
      </c>
      <c r="E6" s="15" t="s">
        <v>91</v>
      </c>
      <c r="F6" s="15"/>
      <c r="G6" s="15" t="s">
        <v>237</v>
      </c>
    </row>
    <row r="7" spans="3:7" ht="12.75">
      <c r="C7" s="28" t="s">
        <v>5</v>
      </c>
      <c r="E7" t="s">
        <v>101</v>
      </c>
      <c r="G7">
        <v>6000</v>
      </c>
    </row>
    <row r="8" spans="3:7" ht="12.75">
      <c r="C8" s="28" t="s">
        <v>6</v>
      </c>
      <c r="E8" t="s">
        <v>102</v>
      </c>
      <c r="G8" s="5" t="s">
        <v>227</v>
      </c>
    </row>
    <row r="10" spans="5:8" ht="12.75">
      <c r="E10">
        <v>26</v>
      </c>
      <c r="F10">
        <v>11</v>
      </c>
      <c r="G10">
        <v>8</v>
      </c>
      <c r="H10">
        <v>7</v>
      </c>
    </row>
    <row r="11" spans="3:8" ht="12.75">
      <c r="C11" s="23" t="s">
        <v>7</v>
      </c>
      <c r="D11" s="23"/>
      <c r="E11" s="3">
        <v>1990</v>
      </c>
      <c r="F11" s="3">
        <v>2005</v>
      </c>
      <c r="G11" s="3">
        <v>2008</v>
      </c>
      <c r="H11" s="3">
        <v>2009</v>
      </c>
    </row>
    <row r="12" spans="1:8" ht="12.75">
      <c r="A12" t="str">
        <f>B12&amp;"_"&amp;$G$7&amp;"_"&amp;$G$6&amp;"_"&amp;$G$8</f>
        <v>AT_6000_B_101101_TJ</v>
      </c>
      <c r="B12" s="23" t="s">
        <v>183</v>
      </c>
      <c r="C12" s="23" t="s">
        <v>8</v>
      </c>
      <c r="D12" s="23" t="s">
        <v>116</v>
      </c>
      <c r="E12" s="4">
        <v>64033</v>
      </c>
      <c r="F12" s="4">
        <v>93730</v>
      </c>
      <c r="G12" s="4">
        <v>86897</v>
      </c>
      <c r="H12" s="4">
        <v>83970</v>
      </c>
    </row>
    <row r="13" spans="1:8" ht="12.75">
      <c r="A13" t="str">
        <f aca="true" t="shared" si="0" ref="A13:A53">B13&amp;"_"&amp;$G$7&amp;"_"&amp;$G$6&amp;"_"&amp;$G$8</f>
        <v>BE_6000_B_101101_TJ</v>
      </c>
      <c r="B13" s="23" t="s">
        <v>184</v>
      </c>
      <c r="C13" s="23" t="s">
        <v>9</v>
      </c>
      <c r="D13" s="23" t="s">
        <v>117</v>
      </c>
      <c r="E13" s="4">
        <v>98269</v>
      </c>
      <c r="F13" s="4">
        <v>135353</v>
      </c>
      <c r="G13" s="4">
        <v>132934</v>
      </c>
      <c r="H13" s="4">
        <v>147895</v>
      </c>
    </row>
    <row r="14" spans="1:8" ht="12.75">
      <c r="A14" t="str">
        <f t="shared" si="0"/>
        <v>BG_6000_B_101101_TJ</v>
      </c>
      <c r="B14" s="23" t="s">
        <v>185</v>
      </c>
      <c r="C14" s="23" t="s">
        <v>10</v>
      </c>
      <c r="D14" s="23" t="s">
        <v>118</v>
      </c>
      <c r="E14" s="4">
        <v>92153</v>
      </c>
      <c r="F14" s="4">
        <v>75517</v>
      </c>
      <c r="G14" s="4">
        <v>93143</v>
      </c>
      <c r="H14" s="4">
        <v>84294</v>
      </c>
    </row>
    <row r="15" spans="1:8" ht="12.75">
      <c r="A15" t="str">
        <f t="shared" si="0"/>
        <v>CH_6000_B_101101_TJ</v>
      </c>
      <c r="B15" s="23" t="s">
        <v>186</v>
      </c>
      <c r="C15" s="23" t="s">
        <v>11</v>
      </c>
      <c r="D15" s="23" t="s">
        <v>143</v>
      </c>
      <c r="E15" s="4">
        <v>5623</v>
      </c>
      <c r="F15" s="4">
        <v>11502</v>
      </c>
      <c r="G15" s="4">
        <v>11704</v>
      </c>
      <c r="H15" s="4">
        <v>11473</v>
      </c>
    </row>
    <row r="16" spans="1:8" ht="12.75">
      <c r="A16" t="str">
        <f t="shared" si="0"/>
        <v>CY_6000_B_101101_TJ</v>
      </c>
      <c r="B16" s="23" t="s">
        <v>187</v>
      </c>
      <c r="C16" s="23" t="s">
        <v>12</v>
      </c>
      <c r="D16" s="23" t="s">
        <v>119</v>
      </c>
      <c r="E16" s="4">
        <v>7106</v>
      </c>
      <c r="F16" s="4">
        <v>15754</v>
      </c>
      <c r="G16" s="4">
        <v>18270</v>
      </c>
      <c r="H16" s="4">
        <v>18803</v>
      </c>
    </row>
    <row r="17" spans="1:8" ht="12.75">
      <c r="A17" t="str">
        <f t="shared" si="0"/>
        <v>CZ_6000_B_101101_TJ</v>
      </c>
      <c r="B17" s="23" t="s">
        <v>188</v>
      </c>
      <c r="C17" s="23" t="s">
        <v>13</v>
      </c>
      <c r="D17" s="23" t="s">
        <v>144</v>
      </c>
      <c r="E17" s="4">
        <v>174690</v>
      </c>
      <c r="F17" s="4">
        <v>197287</v>
      </c>
      <c r="G17" s="4">
        <v>195599</v>
      </c>
      <c r="H17" s="4">
        <v>186059</v>
      </c>
    </row>
    <row r="18" spans="1:8" ht="12.75">
      <c r="A18" t="str">
        <f t="shared" si="0"/>
        <v>DE_6000_B_101101_TJ</v>
      </c>
      <c r="B18" s="23" t="s">
        <v>189</v>
      </c>
      <c r="C18" s="23" t="s">
        <v>94</v>
      </c>
      <c r="D18" s="23" t="s">
        <v>157</v>
      </c>
      <c r="E18" s="4">
        <v>1359662</v>
      </c>
      <c r="F18" s="4">
        <v>1448248</v>
      </c>
      <c r="G18" s="4">
        <v>1500408</v>
      </c>
      <c r="H18" s="4">
        <v>1395374</v>
      </c>
    </row>
    <row r="19" spans="1:8" ht="12.75">
      <c r="A19" t="str">
        <f t="shared" si="0"/>
        <v>DK_6000_B_101101_TJ</v>
      </c>
      <c r="B19" s="23" t="s">
        <v>190</v>
      </c>
      <c r="C19" s="23" t="s">
        <v>14</v>
      </c>
      <c r="D19" s="23" t="s">
        <v>120</v>
      </c>
      <c r="E19" s="4">
        <v>91238</v>
      </c>
      <c r="F19" s="4">
        <v>106585</v>
      </c>
      <c r="G19" s="4">
        <v>106848</v>
      </c>
      <c r="H19" s="4">
        <v>106632</v>
      </c>
    </row>
    <row r="20" spans="1:8" ht="12.75">
      <c r="A20" t="str">
        <f t="shared" si="0"/>
        <v>EA_6000_B_101101_TJ</v>
      </c>
      <c r="B20" s="23" t="s">
        <v>191</v>
      </c>
      <c r="C20" s="23" t="s">
        <v>95</v>
      </c>
      <c r="D20" s="23" t="s">
        <v>151</v>
      </c>
      <c r="E20" s="4">
        <v>3061296</v>
      </c>
      <c r="F20" s="4">
        <v>4430081</v>
      </c>
      <c r="G20" s="4">
        <v>4562666</v>
      </c>
      <c r="H20" s="4">
        <v>4278744</v>
      </c>
    </row>
    <row r="21" spans="1:8" ht="12.75">
      <c r="A21" t="str">
        <f t="shared" si="0"/>
        <v>EA12_6000_B_101101_TJ</v>
      </c>
      <c r="B21" s="23" t="s">
        <v>192</v>
      </c>
      <c r="C21" s="23" t="s">
        <v>15</v>
      </c>
      <c r="D21" s="25" t="s">
        <v>147</v>
      </c>
      <c r="E21" s="4">
        <v>3180110</v>
      </c>
      <c r="F21" s="4">
        <v>4430081</v>
      </c>
      <c r="G21" s="4">
        <v>4514087</v>
      </c>
      <c r="H21" s="4">
        <v>4203868</v>
      </c>
    </row>
    <row r="22" spans="1:8" ht="12.75">
      <c r="A22" t="str">
        <f t="shared" si="0"/>
        <v>EA13_6000_B_101101_TJ</v>
      </c>
      <c r="B22" s="23" t="s">
        <v>193</v>
      </c>
      <c r="C22" s="23" t="s">
        <v>16</v>
      </c>
      <c r="D22" s="23" t="s">
        <v>148</v>
      </c>
      <c r="E22" s="4">
        <v>3197650</v>
      </c>
      <c r="F22" s="4">
        <v>4450860</v>
      </c>
      <c r="G22" s="4">
        <v>4536073</v>
      </c>
      <c r="H22" s="4">
        <v>4225270</v>
      </c>
    </row>
    <row r="23" spans="1:8" ht="12.75">
      <c r="A23" t="str">
        <f t="shared" si="0"/>
        <v>EA15_6000_B_101101_TJ</v>
      </c>
      <c r="B23" s="23" t="s">
        <v>194</v>
      </c>
      <c r="C23" s="23" t="s">
        <v>17</v>
      </c>
      <c r="D23" s="23" t="s">
        <v>149</v>
      </c>
      <c r="E23" s="4">
        <v>3208716</v>
      </c>
      <c r="F23" s="4">
        <v>4474678</v>
      </c>
      <c r="G23" s="4">
        <v>4562666</v>
      </c>
      <c r="H23" s="4">
        <v>4251874</v>
      </c>
    </row>
    <row r="24" spans="1:8" ht="12.75">
      <c r="A24" t="str">
        <f t="shared" si="0"/>
        <v>EA16_6000_B_101101_TJ</v>
      </c>
      <c r="B24" s="23" t="s">
        <v>195</v>
      </c>
      <c r="C24" s="23" t="s">
        <v>18</v>
      </c>
      <c r="D24" s="23" t="s">
        <v>150</v>
      </c>
      <c r="E24" s="4">
        <v>3250408</v>
      </c>
      <c r="F24" s="4">
        <v>4507009</v>
      </c>
      <c r="G24" s="4">
        <v>4591505</v>
      </c>
      <c r="H24" s="4">
        <v>4278744</v>
      </c>
    </row>
    <row r="25" spans="1:8" ht="12.75">
      <c r="A25" t="str">
        <f t="shared" si="0"/>
        <v>EE_6000_B_101101_TJ</v>
      </c>
      <c r="B25" s="23" t="s">
        <v>196</v>
      </c>
      <c r="C25" s="23" t="s">
        <v>19</v>
      </c>
      <c r="D25" s="23" t="s">
        <v>121</v>
      </c>
      <c r="E25" s="4">
        <v>62611</v>
      </c>
      <c r="F25" s="4">
        <v>36464</v>
      </c>
      <c r="G25" s="4">
        <v>37512</v>
      </c>
      <c r="H25" s="4">
        <v>30787</v>
      </c>
    </row>
    <row r="26" spans="1:8" ht="12.75">
      <c r="A26" t="str">
        <f t="shared" si="0"/>
        <v>EEA18_6000_B_101101_TJ</v>
      </c>
      <c r="B26" s="23" t="s">
        <v>197</v>
      </c>
      <c r="C26" s="23" t="s">
        <v>96</v>
      </c>
      <c r="D26" s="23" t="s">
        <v>158</v>
      </c>
      <c r="E26" s="4">
        <v>4180514</v>
      </c>
      <c r="F26" s="4">
        <v>5686067</v>
      </c>
      <c r="G26" s="4">
        <v>5830492</v>
      </c>
      <c r="H26" s="4">
        <v>5423252</v>
      </c>
    </row>
    <row r="27" spans="1:8" ht="12.75">
      <c r="A27" t="str">
        <f t="shared" si="0"/>
        <v>ES_6000_B_101101_TJ</v>
      </c>
      <c r="B27" s="23" t="s">
        <v>198</v>
      </c>
      <c r="C27" s="23" t="s">
        <v>20</v>
      </c>
      <c r="D27" s="23" t="s">
        <v>122</v>
      </c>
      <c r="E27" s="4">
        <v>257213</v>
      </c>
      <c r="F27" s="4">
        <v>692266</v>
      </c>
      <c r="G27" s="4">
        <v>695279</v>
      </c>
      <c r="H27" s="4">
        <v>605279</v>
      </c>
    </row>
    <row r="28" spans="1:8" ht="12.75">
      <c r="A28" t="str">
        <f t="shared" si="0"/>
        <v>EU15_6000_B_101101_TJ</v>
      </c>
      <c r="B28" s="23" t="s">
        <v>199</v>
      </c>
      <c r="C28" s="23" t="s">
        <v>21</v>
      </c>
      <c r="D28" s="23" t="s">
        <v>152</v>
      </c>
      <c r="E28" s="4">
        <v>4178837</v>
      </c>
      <c r="F28" s="4">
        <v>5682258</v>
      </c>
      <c r="G28" s="4">
        <v>5826028</v>
      </c>
      <c r="H28" s="4">
        <v>5406235</v>
      </c>
    </row>
    <row r="29" spans="1:8" ht="12.75">
      <c r="A29" t="str">
        <f t="shared" si="0"/>
        <v>EU25_6000_B_101101_TJ</v>
      </c>
      <c r="B29" s="23" t="s">
        <v>200</v>
      </c>
      <c r="C29" s="23" t="s">
        <v>22</v>
      </c>
      <c r="D29" s="23" t="s">
        <v>153</v>
      </c>
      <c r="E29" s="4">
        <v>5064721</v>
      </c>
      <c r="F29" s="4">
        <v>6640546</v>
      </c>
      <c r="G29" s="4">
        <v>6790007</v>
      </c>
      <c r="H29" s="4">
        <v>6320261</v>
      </c>
    </row>
    <row r="30" spans="1:8" ht="12.75">
      <c r="A30" t="str">
        <f t="shared" si="0"/>
        <v>EU27_6000_B_101101_TJ</v>
      </c>
      <c r="B30" s="23" t="s">
        <v>201</v>
      </c>
      <c r="C30" s="23" t="s">
        <v>23</v>
      </c>
      <c r="D30" s="23" t="s">
        <v>154</v>
      </c>
      <c r="E30" s="4">
        <v>5347307</v>
      </c>
      <c r="F30" s="4">
        <v>6837206</v>
      </c>
      <c r="G30" s="4">
        <v>7014658</v>
      </c>
      <c r="H30" s="4">
        <v>6514168</v>
      </c>
    </row>
    <row r="31" spans="1:8" ht="12.75">
      <c r="A31" t="str">
        <f t="shared" si="0"/>
        <v>FI_6000_B_101101_TJ</v>
      </c>
      <c r="B31" s="23" t="s">
        <v>202</v>
      </c>
      <c r="C31" s="23" t="s">
        <v>24</v>
      </c>
      <c r="D31" s="23" t="s">
        <v>123</v>
      </c>
      <c r="E31" s="4">
        <v>87487</v>
      </c>
      <c r="F31" s="4">
        <v>119959</v>
      </c>
      <c r="G31" s="4">
        <v>133045</v>
      </c>
      <c r="H31" s="4">
        <v>127847</v>
      </c>
    </row>
    <row r="32" spans="1:8" ht="12.75">
      <c r="A32" t="str">
        <f t="shared" si="0"/>
        <v>FR_6000_B_101101_TJ</v>
      </c>
      <c r="B32" s="23" t="s">
        <v>203</v>
      </c>
      <c r="C32" s="23" t="s">
        <v>25</v>
      </c>
      <c r="D32" s="23" t="s">
        <v>124</v>
      </c>
      <c r="E32" s="4">
        <v>175500</v>
      </c>
      <c r="F32" s="4">
        <v>240178</v>
      </c>
      <c r="G32" s="4">
        <v>218995</v>
      </c>
      <c r="H32" s="4">
        <v>223114</v>
      </c>
    </row>
    <row r="33" spans="1:8" ht="12.75">
      <c r="A33" t="str">
        <f t="shared" si="0"/>
        <v>GR_6000_B_101101_TJ</v>
      </c>
      <c r="B33" s="23" t="s">
        <v>204</v>
      </c>
      <c r="C33" s="23" t="s">
        <v>26</v>
      </c>
      <c r="D33" s="23" t="s">
        <v>125</v>
      </c>
      <c r="E33" s="4">
        <v>118814</v>
      </c>
      <c r="F33" s="4">
        <v>191315</v>
      </c>
      <c r="G33" s="4">
        <v>206471</v>
      </c>
      <c r="H33" s="4">
        <v>191257</v>
      </c>
    </row>
    <row r="34" spans="1:8" ht="12.75">
      <c r="A34" t="str">
        <f t="shared" si="0"/>
        <v>HR_6000_B_101101_TJ</v>
      </c>
      <c r="B34" s="23" t="s">
        <v>205</v>
      </c>
      <c r="C34" s="23" t="s">
        <v>27</v>
      </c>
      <c r="D34" s="23" t="s">
        <v>143</v>
      </c>
      <c r="E34" s="4">
        <v>19483</v>
      </c>
      <c r="F34" s="4">
        <v>21640</v>
      </c>
      <c r="G34" s="4">
        <v>25056</v>
      </c>
      <c r="H34" s="4">
        <v>21269</v>
      </c>
    </row>
    <row r="35" spans="1:8" ht="12.75">
      <c r="A35" t="str">
        <f t="shared" si="0"/>
        <v>HU_6000_B_101101_TJ</v>
      </c>
      <c r="B35" s="23" t="s">
        <v>206</v>
      </c>
      <c r="C35" s="23" t="s">
        <v>28</v>
      </c>
      <c r="D35" s="23" t="s">
        <v>126</v>
      </c>
      <c r="E35" s="4">
        <v>52297</v>
      </c>
      <c r="F35" s="4">
        <v>78156</v>
      </c>
      <c r="G35" s="4">
        <v>89237</v>
      </c>
      <c r="H35" s="4">
        <v>71719</v>
      </c>
    </row>
    <row r="36" spans="1:8" ht="12.75">
      <c r="A36" t="str">
        <f t="shared" si="0"/>
        <v>IE_6000_B_101101_TJ</v>
      </c>
      <c r="B36" s="23" t="s">
        <v>207</v>
      </c>
      <c r="C36" s="23" t="s">
        <v>29</v>
      </c>
      <c r="D36" s="23" t="s">
        <v>127</v>
      </c>
      <c r="E36" s="4">
        <v>48715</v>
      </c>
      <c r="F36" s="4">
        <v>85979</v>
      </c>
      <c r="G36" s="4">
        <v>95328</v>
      </c>
      <c r="H36" s="4">
        <v>86508</v>
      </c>
    </row>
    <row r="37" spans="1:8" ht="12.75">
      <c r="A37" t="str">
        <f t="shared" si="0"/>
        <v>IS_6000_B_101101_TJ</v>
      </c>
      <c r="B37" s="23" t="s">
        <v>225</v>
      </c>
      <c r="C37" s="23" t="s">
        <v>30</v>
      </c>
      <c r="D37" s="23" t="s">
        <v>128</v>
      </c>
      <c r="E37" s="4"/>
      <c r="F37" s="4"/>
      <c r="G37" s="4"/>
      <c r="H37" s="4"/>
    </row>
    <row r="38" spans="1:8" ht="12.75">
      <c r="A38" t="str">
        <f t="shared" si="0"/>
        <v>IT_6000_B_101101_TJ</v>
      </c>
      <c r="B38" s="23" t="s">
        <v>208</v>
      </c>
      <c r="C38" s="23" t="s">
        <v>31</v>
      </c>
      <c r="D38" s="23" t="s">
        <v>129</v>
      </c>
      <c r="E38" s="4">
        <v>653454</v>
      </c>
      <c r="F38" s="4">
        <v>930229</v>
      </c>
      <c r="G38" s="4">
        <v>960656</v>
      </c>
      <c r="H38" s="4">
        <v>835124</v>
      </c>
    </row>
    <row r="39" spans="1:8" ht="12.75">
      <c r="A39" t="str">
        <f t="shared" si="0"/>
        <v>LT_6000_B_101101_TJ</v>
      </c>
      <c r="B39" s="23" t="s">
        <v>209</v>
      </c>
      <c r="C39" s="23" t="s">
        <v>32</v>
      </c>
      <c r="D39" s="23" t="s">
        <v>130</v>
      </c>
      <c r="E39" s="4">
        <v>39449</v>
      </c>
      <c r="F39" s="4">
        <v>13050</v>
      </c>
      <c r="G39" s="4">
        <v>10436</v>
      </c>
      <c r="H39" s="4">
        <v>11552</v>
      </c>
    </row>
    <row r="40" spans="1:8" ht="12.75">
      <c r="A40" t="str">
        <f t="shared" si="0"/>
        <v>LU_6000_B_101101_TJ</v>
      </c>
      <c r="B40" s="23" t="s">
        <v>210</v>
      </c>
      <c r="C40" s="23" t="s">
        <v>97</v>
      </c>
      <c r="D40" s="23" t="s">
        <v>155</v>
      </c>
      <c r="E40" s="4">
        <v>1994</v>
      </c>
      <c r="F40" s="4">
        <v>11455</v>
      </c>
      <c r="G40" s="4">
        <v>9040</v>
      </c>
      <c r="H40" s="4">
        <v>10663</v>
      </c>
    </row>
    <row r="41" spans="1:8" ht="12.75">
      <c r="A41" t="str">
        <f t="shared" si="0"/>
        <v>LV_6000_B_101101_TJ</v>
      </c>
      <c r="B41" s="23" t="s">
        <v>211</v>
      </c>
      <c r="C41" s="23" t="s">
        <v>33</v>
      </c>
      <c r="D41" s="23" t="s">
        <v>131</v>
      </c>
      <c r="E41" s="4">
        <v>7747</v>
      </c>
      <c r="F41" s="4">
        <v>5519</v>
      </c>
      <c r="G41" s="4">
        <v>7582</v>
      </c>
      <c r="H41" s="4">
        <v>7423</v>
      </c>
    </row>
    <row r="42" spans="1:8" ht="12.75">
      <c r="A42" t="str">
        <f t="shared" si="0"/>
        <v>MT_6000_B_101101_TJ</v>
      </c>
      <c r="B42" s="23" t="s">
        <v>212</v>
      </c>
      <c r="C42" s="23" t="s">
        <v>34</v>
      </c>
      <c r="D42" s="23" t="s">
        <v>132</v>
      </c>
      <c r="E42" s="4">
        <v>3960</v>
      </c>
      <c r="F42" s="4">
        <v>8064</v>
      </c>
      <c r="G42" s="4">
        <v>8323</v>
      </c>
      <c r="H42" s="4">
        <v>7801</v>
      </c>
    </row>
    <row r="43" spans="1:8" ht="12.75">
      <c r="A43" t="str">
        <f t="shared" si="0"/>
        <v>NL_6000_B_101101_TJ</v>
      </c>
      <c r="B43" s="23" t="s">
        <v>213</v>
      </c>
      <c r="C43" s="23" t="s">
        <v>35</v>
      </c>
      <c r="D43" s="23" t="s">
        <v>133</v>
      </c>
      <c r="E43" s="4">
        <v>245862</v>
      </c>
      <c r="F43" s="4">
        <v>338519</v>
      </c>
      <c r="G43" s="4">
        <v>356674</v>
      </c>
      <c r="H43" s="4">
        <v>376376</v>
      </c>
    </row>
    <row r="44" spans="1:8" ht="12.75">
      <c r="A44" t="str">
        <f t="shared" si="0"/>
        <v>NMS10_6000_B_101101_TJ</v>
      </c>
      <c r="B44" s="23" t="s">
        <v>214</v>
      </c>
      <c r="C44" s="23" t="s">
        <v>36</v>
      </c>
      <c r="D44" s="23" t="s">
        <v>156</v>
      </c>
      <c r="E44" s="4">
        <v>885884</v>
      </c>
      <c r="F44" s="4">
        <v>958288</v>
      </c>
      <c r="G44" s="4">
        <v>963979</v>
      </c>
      <c r="H44" s="4">
        <v>914026</v>
      </c>
    </row>
    <row r="45" spans="1:8" ht="12.75">
      <c r="A45" t="str">
        <f t="shared" si="0"/>
        <v>NO_6000_B_101101_TJ</v>
      </c>
      <c r="B45" s="23" t="s">
        <v>215</v>
      </c>
      <c r="C45" s="23" t="s">
        <v>37</v>
      </c>
      <c r="D45" s="23" t="s">
        <v>134</v>
      </c>
      <c r="E45" s="4">
        <v>1678</v>
      </c>
      <c r="F45" s="4">
        <v>3809</v>
      </c>
      <c r="G45" s="4">
        <v>4464</v>
      </c>
      <c r="H45" s="4">
        <v>17017</v>
      </c>
    </row>
    <row r="46" spans="1:8" ht="12.75">
      <c r="A46" t="str">
        <f t="shared" si="0"/>
        <v>PL_6000_B_101101_TJ</v>
      </c>
      <c r="B46" s="23" t="s">
        <v>216</v>
      </c>
      <c r="C46" s="23" t="s">
        <v>38</v>
      </c>
      <c r="D46" s="23" t="s">
        <v>135</v>
      </c>
      <c r="E46" s="4">
        <v>478793</v>
      </c>
      <c r="F46" s="4">
        <v>550883</v>
      </c>
      <c r="G46" s="4">
        <v>546196</v>
      </c>
      <c r="H46" s="4">
        <v>531608</v>
      </c>
    </row>
    <row r="47" spans="1:8" ht="12.75">
      <c r="A47" t="str">
        <f t="shared" si="0"/>
        <v>PT_6000_B_101101_TJ</v>
      </c>
      <c r="B47" s="23" t="s">
        <v>217</v>
      </c>
      <c r="C47" s="23" t="s">
        <v>39</v>
      </c>
      <c r="D47" s="23" t="s">
        <v>136</v>
      </c>
      <c r="E47" s="4">
        <v>69106</v>
      </c>
      <c r="F47" s="4">
        <v>142852</v>
      </c>
      <c r="G47" s="4">
        <v>118361</v>
      </c>
      <c r="H47" s="4">
        <v>120460</v>
      </c>
    </row>
    <row r="48" spans="1:8" ht="12.75">
      <c r="A48" t="str">
        <f t="shared" si="0"/>
        <v>RO_6000_B_101101_TJ</v>
      </c>
      <c r="B48" s="23" t="s">
        <v>218</v>
      </c>
      <c r="C48" s="23" t="s">
        <v>40</v>
      </c>
      <c r="D48" s="23" t="s">
        <v>137</v>
      </c>
      <c r="E48" s="4">
        <v>190433</v>
      </c>
      <c r="F48" s="4">
        <v>121144</v>
      </c>
      <c r="G48" s="4">
        <v>131508</v>
      </c>
      <c r="H48" s="4">
        <v>109613</v>
      </c>
    </row>
    <row r="49" spans="1:8" ht="12.75">
      <c r="A49" t="str">
        <f t="shared" si="0"/>
        <v>SE_6000_B_101101_TJ</v>
      </c>
      <c r="B49" s="23" t="s">
        <v>219</v>
      </c>
      <c r="C49" s="23" t="s">
        <v>41</v>
      </c>
      <c r="D49" s="23" t="s">
        <v>138</v>
      </c>
      <c r="E49" s="4">
        <v>19044</v>
      </c>
      <c r="F49" s="4">
        <v>44089</v>
      </c>
      <c r="G49" s="4">
        <v>53770</v>
      </c>
      <c r="H49" s="4">
        <v>57870</v>
      </c>
    </row>
    <row r="50" spans="1:8" ht="12.75">
      <c r="A50" t="str">
        <f t="shared" si="0"/>
        <v>SI_6000_B_101101_TJ</v>
      </c>
      <c r="B50" s="23" t="s">
        <v>220</v>
      </c>
      <c r="C50" s="23" t="s">
        <v>42</v>
      </c>
      <c r="D50" s="23" t="s">
        <v>139</v>
      </c>
      <c r="E50" s="4">
        <v>17539</v>
      </c>
      <c r="F50" s="4">
        <v>20779</v>
      </c>
      <c r="G50" s="4">
        <v>21985</v>
      </c>
      <c r="H50" s="4">
        <v>21402</v>
      </c>
    </row>
    <row r="51" spans="1:8" ht="12.75">
      <c r="A51" t="str">
        <f t="shared" si="0"/>
        <v>SK_6000_B_101101_TJ</v>
      </c>
      <c r="B51" s="23" t="s">
        <v>221</v>
      </c>
      <c r="C51" s="23" t="s">
        <v>43</v>
      </c>
      <c r="D51" s="23" t="s">
        <v>140</v>
      </c>
      <c r="E51" s="4">
        <v>41692</v>
      </c>
      <c r="F51" s="4">
        <v>32332</v>
      </c>
      <c r="G51" s="4">
        <v>28840</v>
      </c>
      <c r="H51" s="4">
        <v>26870</v>
      </c>
    </row>
    <row r="52" spans="1:8" ht="12.75">
      <c r="A52" t="str">
        <f t="shared" si="0"/>
        <v>TR_6000_B_101101_TJ</v>
      </c>
      <c r="B52" s="23" t="s">
        <v>222</v>
      </c>
      <c r="C52" s="23" t="s">
        <v>44</v>
      </c>
      <c r="D52" s="23" t="s">
        <v>141</v>
      </c>
      <c r="E52" s="4">
        <v>123822</v>
      </c>
      <c r="F52" s="4">
        <v>440410</v>
      </c>
      <c r="G52" s="4">
        <v>591484</v>
      </c>
      <c r="H52" s="4">
        <v>566496</v>
      </c>
    </row>
    <row r="53" spans="1:8" ht="12.75">
      <c r="A53" t="str">
        <f t="shared" si="0"/>
        <v>UK_6000_B_101101_TJ</v>
      </c>
      <c r="B53" s="23" t="s">
        <v>223</v>
      </c>
      <c r="C53" s="23" t="s">
        <v>45</v>
      </c>
      <c r="D53" s="23" t="s">
        <v>145</v>
      </c>
      <c r="E53" s="4">
        <v>888444</v>
      </c>
      <c r="F53" s="4">
        <v>1101503</v>
      </c>
      <c r="G53" s="4">
        <v>1151323</v>
      </c>
      <c r="H53" s="4">
        <v>1037866</v>
      </c>
    </row>
    <row r="56" spans="3:4" ht="18">
      <c r="C56" s="27" t="s">
        <v>172</v>
      </c>
      <c r="D56" s="27"/>
    </row>
    <row r="57" ht="12.75">
      <c r="C57" s="28" t="s">
        <v>0</v>
      </c>
    </row>
    <row r="58" spans="3:6" ht="12.75">
      <c r="C58" s="28" t="s">
        <v>1</v>
      </c>
      <c r="E58" s="32" t="s">
        <v>174</v>
      </c>
      <c r="F58" s="32"/>
    </row>
    <row r="60" spans="3:5" ht="12.75">
      <c r="C60" s="28" t="s">
        <v>2</v>
      </c>
      <c r="E60" t="s">
        <v>3</v>
      </c>
    </row>
    <row r="61" spans="3:7" ht="12.75">
      <c r="C61" s="28" t="s">
        <v>4</v>
      </c>
      <c r="E61" s="15" t="s">
        <v>99</v>
      </c>
      <c r="F61" s="15"/>
      <c r="G61" s="15" t="s">
        <v>238</v>
      </c>
    </row>
    <row r="62" spans="3:7" ht="12.75">
      <c r="C62" s="28" t="s">
        <v>5</v>
      </c>
      <c r="E62" t="s">
        <v>101</v>
      </c>
      <c r="G62">
        <v>6000</v>
      </c>
    </row>
    <row r="63" spans="3:7" ht="12.75">
      <c r="C63" s="28" t="s">
        <v>6</v>
      </c>
      <c r="E63" t="s">
        <v>102</v>
      </c>
      <c r="G63" s="5" t="s">
        <v>227</v>
      </c>
    </row>
    <row r="66" spans="3:8" ht="12.75">
      <c r="C66" s="23" t="s">
        <v>7</v>
      </c>
      <c r="D66" s="23"/>
      <c r="E66" s="3">
        <v>1990</v>
      </c>
      <c r="F66" s="3">
        <v>2005</v>
      </c>
      <c r="G66" s="3">
        <v>2008</v>
      </c>
      <c r="H66" s="3">
        <v>2009</v>
      </c>
    </row>
    <row r="67" spans="1:8" ht="12.75">
      <c r="A67" t="str">
        <f>B67&amp;"_"&amp;$G$62&amp;"_"&amp;$G$61&amp;"_"&amp;$G$63</f>
        <v>AT_6000_B_101121_TJ</v>
      </c>
      <c r="B67" s="23" t="s">
        <v>183</v>
      </c>
      <c r="C67" s="23" t="s">
        <v>8</v>
      </c>
      <c r="D67" s="23" t="s">
        <v>116</v>
      </c>
      <c r="E67" s="4">
        <v>47851</v>
      </c>
      <c r="F67" s="4">
        <v>68249</v>
      </c>
      <c r="G67" s="4">
        <v>59144</v>
      </c>
      <c r="H67" s="4">
        <v>58072</v>
      </c>
    </row>
    <row r="68" spans="1:8" ht="12.75">
      <c r="A68" t="str">
        <f aca="true" t="shared" si="1" ref="A68:A108">B68&amp;"_"&amp;$G$62&amp;"_"&amp;$G$61&amp;"_"&amp;$G$63</f>
        <v>BE_6000_B_101121_TJ</v>
      </c>
      <c r="B68" s="23" t="s">
        <v>184</v>
      </c>
      <c r="C68" s="23" t="s">
        <v>9</v>
      </c>
      <c r="D68" s="23" t="s">
        <v>117</v>
      </c>
      <c r="E68" s="4">
        <v>88387</v>
      </c>
      <c r="F68" s="4">
        <v>129312</v>
      </c>
      <c r="G68" s="4">
        <v>122720</v>
      </c>
      <c r="H68" s="4">
        <v>134737</v>
      </c>
    </row>
    <row r="69" spans="1:8" ht="12.75">
      <c r="A69" t="str">
        <f t="shared" si="1"/>
        <v>BG_6000_B_101121_TJ</v>
      </c>
      <c r="B69" s="23" t="s">
        <v>185</v>
      </c>
      <c r="C69" s="23" t="s">
        <v>10</v>
      </c>
      <c r="D69" s="23" t="s">
        <v>118</v>
      </c>
      <c r="E69" s="4">
        <v>78178</v>
      </c>
      <c r="F69" s="4">
        <v>69566</v>
      </c>
      <c r="G69" s="4">
        <v>90007</v>
      </c>
      <c r="H69" s="4">
        <v>83560</v>
      </c>
    </row>
    <row r="70" spans="1:8" ht="12.75">
      <c r="A70" t="str">
        <f t="shared" si="1"/>
        <v>CH_6000_B_101121_TJ</v>
      </c>
      <c r="B70" s="23" t="s">
        <v>186</v>
      </c>
      <c r="C70" s="23" t="s">
        <v>11</v>
      </c>
      <c r="D70" s="23" t="s">
        <v>143</v>
      </c>
      <c r="E70" s="4">
        <v>1159</v>
      </c>
      <c r="F70" s="4">
        <v>515</v>
      </c>
      <c r="G70" s="4">
        <v>724</v>
      </c>
      <c r="H70" s="4">
        <v>824</v>
      </c>
    </row>
    <row r="71" spans="1:8" ht="12.75">
      <c r="A71" t="str">
        <f t="shared" si="1"/>
        <v>CY_6000_B_101121_TJ</v>
      </c>
      <c r="B71" s="23" t="s">
        <v>187</v>
      </c>
      <c r="C71" s="23" t="s">
        <v>12</v>
      </c>
      <c r="D71" s="23" t="s">
        <v>119</v>
      </c>
      <c r="E71" s="4">
        <v>7106</v>
      </c>
      <c r="F71" s="4">
        <v>15653</v>
      </c>
      <c r="G71" s="4">
        <v>18014</v>
      </c>
      <c r="H71" s="4">
        <v>18551</v>
      </c>
    </row>
    <row r="72" spans="1:8" ht="12.75">
      <c r="A72" t="str">
        <f t="shared" si="1"/>
        <v>CZ_6000_B_101121_TJ</v>
      </c>
      <c r="B72" s="23" t="s">
        <v>188</v>
      </c>
      <c r="C72" s="23" t="s">
        <v>13</v>
      </c>
      <c r="D72" s="23" t="s">
        <v>144</v>
      </c>
      <c r="E72" s="4">
        <v>148493</v>
      </c>
      <c r="F72" s="4">
        <v>162835</v>
      </c>
      <c r="G72" s="4">
        <v>163184</v>
      </c>
      <c r="H72" s="4">
        <v>156049</v>
      </c>
    </row>
    <row r="73" spans="1:8" ht="12.75">
      <c r="A73" t="str">
        <f t="shared" si="1"/>
        <v>DE_6000_B_101121_TJ</v>
      </c>
      <c r="B73" s="23" t="s">
        <v>189</v>
      </c>
      <c r="C73" s="23" t="s">
        <v>94</v>
      </c>
      <c r="D73" s="23" t="s">
        <v>157</v>
      </c>
      <c r="E73" s="4">
        <v>1068901</v>
      </c>
      <c r="F73" s="4">
        <v>1289376</v>
      </c>
      <c r="G73" s="4">
        <v>1324098</v>
      </c>
      <c r="H73" s="4">
        <v>1231499</v>
      </c>
    </row>
    <row r="74" spans="1:8" ht="12.75">
      <c r="A74" t="str">
        <f t="shared" si="1"/>
        <v>DK_6000_B_101121_TJ</v>
      </c>
      <c r="B74" s="23" t="s">
        <v>190</v>
      </c>
      <c r="C74" s="23" t="s">
        <v>14</v>
      </c>
      <c r="D74" s="23" t="s">
        <v>120</v>
      </c>
      <c r="E74" s="4">
        <v>89147</v>
      </c>
      <c r="F74" s="4">
        <v>96232</v>
      </c>
      <c r="G74" s="4">
        <v>98658</v>
      </c>
      <c r="H74" s="4">
        <v>98888</v>
      </c>
    </row>
    <row r="75" spans="1:8" ht="12.75">
      <c r="A75" t="str">
        <f t="shared" si="1"/>
        <v>EA_6000_B_101121_TJ</v>
      </c>
      <c r="B75" s="23" t="s">
        <v>191</v>
      </c>
      <c r="C75" s="23" t="s">
        <v>95</v>
      </c>
      <c r="D75" s="23" t="s">
        <v>151</v>
      </c>
      <c r="E75" s="4">
        <v>2499736</v>
      </c>
      <c r="F75" s="4">
        <v>3836498</v>
      </c>
      <c r="G75" s="4">
        <v>3923900</v>
      </c>
      <c r="H75" s="4">
        <v>3651566</v>
      </c>
    </row>
    <row r="76" spans="1:8" ht="12.75">
      <c r="A76" t="str">
        <f t="shared" si="1"/>
        <v>EA12_6000_B_101121_TJ</v>
      </c>
      <c r="B76" s="23" t="s">
        <v>192</v>
      </c>
      <c r="C76" s="23" t="s">
        <v>15</v>
      </c>
      <c r="D76" s="25" t="s">
        <v>147</v>
      </c>
      <c r="E76" s="4">
        <v>2615400</v>
      </c>
      <c r="F76" s="4">
        <v>3836498</v>
      </c>
      <c r="G76" s="4">
        <v>3876581</v>
      </c>
      <c r="H76" s="4">
        <v>3586990</v>
      </c>
    </row>
    <row r="77" spans="1:8" ht="12.75">
      <c r="A77" t="str">
        <f t="shared" si="1"/>
        <v>EA13_6000_B_101121_TJ</v>
      </c>
      <c r="B77" s="23" t="s">
        <v>193</v>
      </c>
      <c r="C77" s="23" t="s">
        <v>16</v>
      </c>
      <c r="D77" s="23" t="s">
        <v>148</v>
      </c>
      <c r="E77" s="4">
        <v>2629325</v>
      </c>
      <c r="F77" s="4">
        <v>3855967</v>
      </c>
      <c r="G77" s="4">
        <v>3897562</v>
      </c>
      <c r="H77" s="4">
        <v>3607312</v>
      </c>
    </row>
    <row r="78" spans="1:8" ht="12.75">
      <c r="A78" t="str">
        <f t="shared" si="1"/>
        <v>EA15_6000_B_101121_TJ</v>
      </c>
      <c r="B78" s="23" t="s">
        <v>194</v>
      </c>
      <c r="C78" s="23" t="s">
        <v>17</v>
      </c>
      <c r="D78" s="23" t="s">
        <v>149</v>
      </c>
      <c r="E78" s="4">
        <v>2640391</v>
      </c>
      <c r="F78" s="4">
        <v>3879684</v>
      </c>
      <c r="G78" s="4">
        <v>3923900</v>
      </c>
      <c r="H78" s="4">
        <v>3633664</v>
      </c>
    </row>
    <row r="79" spans="1:8" ht="12.75">
      <c r="A79" t="str">
        <f t="shared" si="1"/>
        <v>EA16_6000_B_101121_TJ</v>
      </c>
      <c r="B79" s="23" t="s">
        <v>195</v>
      </c>
      <c r="C79" s="23" t="s">
        <v>18</v>
      </c>
      <c r="D79" s="23" t="s">
        <v>150</v>
      </c>
      <c r="E79" s="4">
        <v>2672748</v>
      </c>
      <c r="F79" s="4">
        <v>3903570</v>
      </c>
      <c r="G79" s="4">
        <v>3943174</v>
      </c>
      <c r="H79" s="4">
        <v>3651566</v>
      </c>
    </row>
    <row r="80" spans="1:8" ht="12.75">
      <c r="A80" t="str">
        <f t="shared" si="1"/>
        <v>EE_6000_B_101121_TJ</v>
      </c>
      <c r="B80" s="23" t="s">
        <v>196</v>
      </c>
      <c r="C80" s="23" t="s">
        <v>19</v>
      </c>
      <c r="D80" s="23" t="s">
        <v>121</v>
      </c>
      <c r="E80" s="4">
        <v>62057</v>
      </c>
      <c r="F80" s="4">
        <v>35932</v>
      </c>
      <c r="G80" s="4">
        <v>37109</v>
      </c>
      <c r="H80" s="4">
        <v>30445</v>
      </c>
    </row>
    <row r="81" spans="1:8" ht="12.75">
      <c r="A81" t="str">
        <f t="shared" si="1"/>
        <v>EEA18_6000_B_101121_TJ</v>
      </c>
      <c r="B81" s="23" t="s">
        <v>197</v>
      </c>
      <c r="C81" s="23" t="s">
        <v>96</v>
      </c>
      <c r="D81" s="23" t="s">
        <v>158</v>
      </c>
      <c r="E81" s="4">
        <v>3545388</v>
      </c>
      <c r="F81" s="4">
        <v>4912495</v>
      </c>
      <c r="G81" s="4">
        <v>5017133</v>
      </c>
      <c r="H81" s="4">
        <v>4628873</v>
      </c>
    </row>
    <row r="82" spans="1:8" ht="12.75">
      <c r="A82" t="str">
        <f t="shared" si="1"/>
        <v>ES_6000_B_101121_TJ</v>
      </c>
      <c r="B82" s="23" t="s">
        <v>198</v>
      </c>
      <c r="C82" s="23" t="s">
        <v>20</v>
      </c>
      <c r="D82" s="23" t="s">
        <v>122</v>
      </c>
      <c r="E82" s="4">
        <v>245884</v>
      </c>
      <c r="F82" s="4">
        <v>548888</v>
      </c>
      <c r="G82" s="4">
        <v>561111</v>
      </c>
      <c r="H82" s="4">
        <v>469674</v>
      </c>
    </row>
    <row r="83" spans="1:8" ht="12.75">
      <c r="A83" t="str">
        <f t="shared" si="1"/>
        <v>EU15_6000_B_101121_TJ</v>
      </c>
      <c r="B83" s="23" t="s">
        <v>199</v>
      </c>
      <c r="C83" s="23" t="s">
        <v>21</v>
      </c>
      <c r="D83" s="23" t="s">
        <v>152</v>
      </c>
      <c r="E83" s="4">
        <v>3544628</v>
      </c>
      <c r="F83" s="4">
        <v>4911530</v>
      </c>
      <c r="G83" s="4">
        <v>5015758</v>
      </c>
      <c r="H83" s="4">
        <v>4617860</v>
      </c>
    </row>
    <row r="84" spans="1:8" ht="12.75">
      <c r="A84" t="str">
        <f t="shared" si="1"/>
        <v>EU25_6000_B_101121_TJ</v>
      </c>
      <c r="B84" s="23" t="s">
        <v>200</v>
      </c>
      <c r="C84" s="23" t="s">
        <v>22</v>
      </c>
      <c r="D84" s="23" t="s">
        <v>153</v>
      </c>
      <c r="E84" s="4">
        <v>4357224</v>
      </c>
      <c r="F84" s="4">
        <v>5792623</v>
      </c>
      <c r="G84" s="4">
        <v>5908623</v>
      </c>
      <c r="H84" s="4">
        <v>5462734</v>
      </c>
    </row>
    <row r="85" spans="1:8" ht="12.75">
      <c r="A85" t="str">
        <f t="shared" si="1"/>
        <v>EU27_6000_B_101121_TJ</v>
      </c>
      <c r="B85" s="23" t="s">
        <v>201</v>
      </c>
      <c r="C85" s="23" t="s">
        <v>23</v>
      </c>
      <c r="D85" s="23" t="s">
        <v>154</v>
      </c>
      <c r="E85" s="4">
        <v>4616215</v>
      </c>
      <c r="F85" s="4">
        <v>5974996</v>
      </c>
      <c r="G85" s="4">
        <v>6120220</v>
      </c>
      <c r="H85" s="4">
        <v>5648400</v>
      </c>
    </row>
    <row r="86" spans="1:8" ht="12.75">
      <c r="A86" t="str">
        <f t="shared" si="1"/>
        <v>FI_6000_B_101121_TJ</v>
      </c>
      <c r="B86" s="23" t="s">
        <v>202</v>
      </c>
      <c r="C86" s="23" t="s">
        <v>24</v>
      </c>
      <c r="D86" s="23" t="s">
        <v>123</v>
      </c>
      <c r="E86" s="4">
        <v>56218</v>
      </c>
      <c r="F86" s="4">
        <v>85453</v>
      </c>
      <c r="G86" s="4">
        <v>94212</v>
      </c>
      <c r="H86" s="4">
        <v>95296</v>
      </c>
    </row>
    <row r="87" spans="1:8" ht="12.75">
      <c r="A87" t="str">
        <f t="shared" si="1"/>
        <v>FR_6000_B_101121_TJ</v>
      </c>
      <c r="B87" s="23" t="s">
        <v>203</v>
      </c>
      <c r="C87" s="23" t="s">
        <v>25</v>
      </c>
      <c r="D87" s="23" t="s">
        <v>124</v>
      </c>
      <c r="E87" s="4">
        <v>99025</v>
      </c>
      <c r="F87" s="4">
        <v>165078</v>
      </c>
      <c r="G87" s="4">
        <v>146884</v>
      </c>
      <c r="H87" s="4">
        <v>160524</v>
      </c>
    </row>
    <row r="88" spans="1:8" ht="12.75">
      <c r="A88" t="str">
        <f t="shared" si="1"/>
        <v>GR_6000_B_101121_TJ</v>
      </c>
      <c r="B88" s="23" t="s">
        <v>204</v>
      </c>
      <c r="C88" s="23" t="s">
        <v>26</v>
      </c>
      <c r="D88" s="23" t="s">
        <v>125</v>
      </c>
      <c r="E88" s="4">
        <v>115664</v>
      </c>
      <c r="F88" s="4">
        <v>187405</v>
      </c>
      <c r="G88" s="4">
        <v>201751</v>
      </c>
      <c r="H88" s="4">
        <v>184208</v>
      </c>
    </row>
    <row r="89" spans="1:8" ht="12.75">
      <c r="A89" t="str">
        <f t="shared" si="1"/>
        <v>HR_6000_B_101121_TJ</v>
      </c>
      <c r="B89" s="23" t="s">
        <v>205</v>
      </c>
      <c r="C89" s="23" t="s">
        <v>27</v>
      </c>
      <c r="D89" s="23" t="s">
        <v>143</v>
      </c>
      <c r="E89" s="4">
        <v>17888</v>
      </c>
      <c r="F89" s="4">
        <v>19818</v>
      </c>
      <c r="G89" s="4">
        <v>23400</v>
      </c>
      <c r="H89" s="4">
        <v>19825</v>
      </c>
    </row>
    <row r="90" spans="1:8" ht="12.75">
      <c r="A90" t="str">
        <f t="shared" si="1"/>
        <v>HU_6000_B_101121_TJ</v>
      </c>
      <c r="B90" s="23" t="s">
        <v>206</v>
      </c>
      <c r="C90" s="23" t="s">
        <v>28</v>
      </c>
      <c r="D90" s="23" t="s">
        <v>126</v>
      </c>
      <c r="E90" s="4">
        <v>48794</v>
      </c>
      <c r="F90" s="4">
        <v>76676</v>
      </c>
      <c r="G90" s="4">
        <v>87865</v>
      </c>
      <c r="H90" s="4">
        <v>70452</v>
      </c>
    </row>
    <row r="91" spans="1:8" ht="12.75">
      <c r="A91" t="str">
        <f t="shared" si="1"/>
        <v>IE_6000_B_101121_TJ</v>
      </c>
      <c r="B91" s="23" t="s">
        <v>207</v>
      </c>
      <c r="C91" s="23" t="s">
        <v>29</v>
      </c>
      <c r="D91" s="23" t="s">
        <v>127</v>
      </c>
      <c r="E91" s="4">
        <v>47952</v>
      </c>
      <c r="F91" s="4">
        <v>83711</v>
      </c>
      <c r="G91" s="4">
        <v>88567</v>
      </c>
      <c r="H91" s="4">
        <v>79920</v>
      </c>
    </row>
    <row r="92" spans="1:8" ht="12.75">
      <c r="A92" t="str">
        <f t="shared" si="1"/>
        <v>IS_6000_B_101121_TJ</v>
      </c>
      <c r="B92" s="23" t="s">
        <v>225</v>
      </c>
      <c r="C92" s="23" t="s">
        <v>30</v>
      </c>
      <c r="D92" s="23" t="s">
        <v>128</v>
      </c>
      <c r="E92" s="4"/>
      <c r="F92" s="4"/>
      <c r="G92" s="4"/>
      <c r="H92" s="4"/>
    </row>
    <row r="93" spans="1:8" ht="12.75">
      <c r="A93" t="str">
        <f t="shared" si="1"/>
        <v>IT_6000_B_101121_TJ</v>
      </c>
      <c r="B93" s="23" t="s">
        <v>208</v>
      </c>
      <c r="C93" s="23" t="s">
        <v>31</v>
      </c>
      <c r="D93" s="23" t="s">
        <v>129</v>
      </c>
      <c r="E93" s="4">
        <v>579568</v>
      </c>
      <c r="F93" s="4">
        <v>861872</v>
      </c>
      <c r="G93" s="4">
        <v>896267</v>
      </c>
      <c r="H93" s="4">
        <v>765349</v>
      </c>
    </row>
    <row r="94" spans="1:8" ht="12.75">
      <c r="A94" t="str">
        <f t="shared" si="1"/>
        <v>LT_6000_B_101121_TJ</v>
      </c>
      <c r="B94" s="23" t="s">
        <v>209</v>
      </c>
      <c r="C94" s="23" t="s">
        <v>32</v>
      </c>
      <c r="D94" s="23" t="s">
        <v>130</v>
      </c>
      <c r="E94" s="4">
        <v>38912</v>
      </c>
      <c r="F94" s="4">
        <v>11707</v>
      </c>
      <c r="G94" s="4">
        <v>8816</v>
      </c>
      <c r="H94" s="4">
        <v>9313</v>
      </c>
    </row>
    <row r="95" spans="1:8" ht="12.75">
      <c r="A95" t="str">
        <f t="shared" si="1"/>
        <v>LU_6000_B_101121_TJ</v>
      </c>
      <c r="B95" s="23" t="s">
        <v>210</v>
      </c>
      <c r="C95" s="23" t="s">
        <v>97</v>
      </c>
      <c r="D95" s="23" t="s">
        <v>155</v>
      </c>
      <c r="E95" s="4">
        <v>122</v>
      </c>
      <c r="F95" s="4">
        <v>9853</v>
      </c>
      <c r="G95" s="4">
        <v>7520</v>
      </c>
      <c r="H95" s="4">
        <v>9259</v>
      </c>
    </row>
    <row r="96" spans="1:8" ht="12.75">
      <c r="A96" t="str">
        <f t="shared" si="1"/>
        <v>LV_6000_B_101121_TJ</v>
      </c>
      <c r="B96" s="23" t="s">
        <v>211</v>
      </c>
      <c r="C96" s="23" t="s">
        <v>33</v>
      </c>
      <c r="D96" s="23" t="s">
        <v>131</v>
      </c>
      <c r="E96" s="4">
        <v>7355</v>
      </c>
      <c r="F96" s="4">
        <v>5234</v>
      </c>
      <c r="G96" s="4">
        <v>7362</v>
      </c>
      <c r="H96" s="4">
        <v>7196</v>
      </c>
    </row>
    <row r="97" spans="1:8" ht="12.75">
      <c r="A97" t="str">
        <f t="shared" si="1"/>
        <v>MT_6000_B_101121_TJ</v>
      </c>
      <c r="B97" s="23" t="s">
        <v>212</v>
      </c>
      <c r="C97" s="23" t="s">
        <v>34</v>
      </c>
      <c r="D97" s="23" t="s">
        <v>132</v>
      </c>
      <c r="E97" s="4">
        <v>3960</v>
      </c>
      <c r="F97" s="4">
        <v>8064</v>
      </c>
      <c r="G97" s="4">
        <v>8323</v>
      </c>
      <c r="H97" s="4">
        <v>7801</v>
      </c>
    </row>
    <row r="98" spans="1:8" ht="12.75">
      <c r="A98" t="str">
        <f t="shared" si="1"/>
        <v>NL_6000_B_101121_TJ</v>
      </c>
      <c r="B98" s="23" t="s">
        <v>213</v>
      </c>
      <c r="C98" s="23" t="s">
        <v>35</v>
      </c>
      <c r="D98" s="23" t="s">
        <v>133</v>
      </c>
      <c r="E98" s="4">
        <v>201791</v>
      </c>
      <c r="F98" s="4">
        <v>284332</v>
      </c>
      <c r="G98" s="4">
        <v>277646</v>
      </c>
      <c r="H98" s="4">
        <v>301385</v>
      </c>
    </row>
    <row r="99" spans="1:8" ht="12.75">
      <c r="A99" t="str">
        <f t="shared" si="1"/>
        <v>NMS10_6000_B_101121_TJ</v>
      </c>
      <c r="B99" s="23" t="s">
        <v>214</v>
      </c>
      <c r="C99" s="23" t="s">
        <v>36</v>
      </c>
      <c r="D99" s="23" t="s">
        <v>156</v>
      </c>
      <c r="E99" s="4">
        <v>812596</v>
      </c>
      <c r="F99" s="4">
        <v>881093</v>
      </c>
      <c r="G99" s="4">
        <v>892865</v>
      </c>
      <c r="H99" s="4">
        <v>844873</v>
      </c>
    </row>
    <row r="100" spans="1:8" ht="12.75">
      <c r="A100" t="str">
        <f t="shared" si="1"/>
        <v>NO_6000_B_101121_TJ</v>
      </c>
      <c r="B100" s="23" t="s">
        <v>215</v>
      </c>
      <c r="C100" s="23" t="s">
        <v>37</v>
      </c>
      <c r="D100" s="23" t="s">
        <v>134</v>
      </c>
      <c r="E100" s="4">
        <v>760</v>
      </c>
      <c r="F100" s="4">
        <v>965</v>
      </c>
      <c r="G100" s="4">
        <v>1375</v>
      </c>
      <c r="H100" s="4">
        <v>11012</v>
      </c>
    </row>
    <row r="101" spans="1:8" ht="12.75">
      <c r="A101" t="str">
        <f t="shared" si="1"/>
        <v>PL_6000_B_101121_TJ</v>
      </c>
      <c r="B101" s="23" t="s">
        <v>216</v>
      </c>
      <c r="C101" s="23" t="s">
        <v>38</v>
      </c>
      <c r="D101" s="23" t="s">
        <v>135</v>
      </c>
      <c r="E101" s="4">
        <v>449636</v>
      </c>
      <c r="F101" s="4">
        <v>521636</v>
      </c>
      <c r="G101" s="4">
        <v>521935</v>
      </c>
      <c r="H101" s="4">
        <v>506840</v>
      </c>
    </row>
    <row r="102" spans="1:8" ht="12.75">
      <c r="A102" t="str">
        <f t="shared" si="1"/>
        <v>PT_6000_B_101121_TJ</v>
      </c>
      <c r="B102" s="23" t="s">
        <v>217</v>
      </c>
      <c r="C102" s="23" t="s">
        <v>39</v>
      </c>
      <c r="D102" s="23" t="s">
        <v>136</v>
      </c>
      <c r="E102" s="4">
        <v>64037</v>
      </c>
      <c r="F102" s="4">
        <v>122969</v>
      </c>
      <c r="G102" s="4">
        <v>96660</v>
      </c>
      <c r="H102" s="4">
        <v>97067</v>
      </c>
    </row>
    <row r="103" spans="1:8" ht="12.75">
      <c r="A103" t="str">
        <f t="shared" si="1"/>
        <v>RO_6000_B_101121_TJ</v>
      </c>
      <c r="B103" s="23" t="s">
        <v>218</v>
      </c>
      <c r="C103" s="23" t="s">
        <v>40</v>
      </c>
      <c r="D103" s="23" t="s">
        <v>137</v>
      </c>
      <c r="E103" s="4">
        <v>180814</v>
      </c>
      <c r="F103" s="4">
        <v>112806</v>
      </c>
      <c r="G103" s="4">
        <v>121590</v>
      </c>
      <c r="H103" s="4">
        <v>102107</v>
      </c>
    </row>
    <row r="104" spans="1:8" ht="12.75">
      <c r="A104" t="str">
        <f t="shared" si="1"/>
        <v>SE_6000_B_101121_TJ</v>
      </c>
      <c r="B104" s="23" t="s">
        <v>219</v>
      </c>
      <c r="C104" s="23" t="s">
        <v>41</v>
      </c>
      <c r="D104" s="23" t="s">
        <v>138</v>
      </c>
      <c r="E104" s="4">
        <v>9158</v>
      </c>
      <c r="F104" s="4">
        <v>26266</v>
      </c>
      <c r="G104" s="4">
        <v>30528</v>
      </c>
      <c r="H104" s="4">
        <v>37850</v>
      </c>
    </row>
    <row r="105" spans="1:8" ht="12.75">
      <c r="A105" t="str">
        <f t="shared" si="1"/>
        <v>SI_6000_B_101121_TJ</v>
      </c>
      <c r="B105" s="23" t="s">
        <v>220</v>
      </c>
      <c r="C105" s="23" t="s">
        <v>42</v>
      </c>
      <c r="D105" s="23" t="s">
        <v>139</v>
      </c>
      <c r="E105" s="4">
        <v>13925</v>
      </c>
      <c r="F105" s="4">
        <v>19469</v>
      </c>
      <c r="G105" s="4">
        <v>20981</v>
      </c>
      <c r="H105" s="4">
        <v>20322</v>
      </c>
    </row>
    <row r="106" spans="1:8" ht="12.75">
      <c r="A106" t="str">
        <f t="shared" si="1"/>
        <v>SK_6000_B_101121_TJ</v>
      </c>
      <c r="B106" s="23" t="s">
        <v>221</v>
      </c>
      <c r="C106" s="23" t="s">
        <v>43</v>
      </c>
      <c r="D106" s="23" t="s">
        <v>140</v>
      </c>
      <c r="E106" s="4">
        <v>32357</v>
      </c>
      <c r="F106" s="4">
        <v>23886</v>
      </c>
      <c r="G106" s="4">
        <v>19274</v>
      </c>
      <c r="H106" s="4">
        <v>17903</v>
      </c>
    </row>
    <row r="107" spans="1:8" ht="12.75">
      <c r="A107" t="str">
        <f t="shared" si="1"/>
        <v>TR_6000_B_101121_TJ</v>
      </c>
      <c r="B107" s="23" t="s">
        <v>222</v>
      </c>
      <c r="C107" s="23" t="s">
        <v>44</v>
      </c>
      <c r="D107" s="23" t="s">
        <v>141</v>
      </c>
      <c r="E107" s="4">
        <v>111758</v>
      </c>
      <c r="F107" s="4">
        <v>381920</v>
      </c>
      <c r="G107" s="4">
        <v>537584</v>
      </c>
      <c r="H107" s="4">
        <v>523645</v>
      </c>
    </row>
    <row r="108" spans="1:8" ht="12.75">
      <c r="A108" t="str">
        <f t="shared" si="1"/>
        <v>UK_6000_B_101121_TJ</v>
      </c>
      <c r="B108" s="23" t="s">
        <v>223</v>
      </c>
      <c r="C108" s="23" t="s">
        <v>45</v>
      </c>
      <c r="D108" s="23" t="s">
        <v>145</v>
      </c>
      <c r="E108" s="4">
        <v>830923</v>
      </c>
      <c r="F108" s="4">
        <v>952535</v>
      </c>
      <c r="G108" s="4">
        <v>1009991</v>
      </c>
      <c r="H108" s="4">
        <v>894132</v>
      </c>
    </row>
    <row r="111" spans="3:4" ht="18">
      <c r="C111" s="27" t="s">
        <v>172</v>
      </c>
      <c r="D111" s="27"/>
    </row>
    <row r="112" ht="12.75">
      <c r="C112" s="28" t="s">
        <v>0</v>
      </c>
    </row>
    <row r="113" spans="3:6" ht="12.75">
      <c r="C113" s="28" t="s">
        <v>1</v>
      </c>
      <c r="E113" s="32" t="s">
        <v>175</v>
      </c>
      <c r="F113" s="32"/>
    </row>
    <row r="115" spans="3:5" ht="12.75">
      <c r="C115" s="28" t="s">
        <v>2</v>
      </c>
      <c r="E115" t="s">
        <v>3</v>
      </c>
    </row>
    <row r="116" spans="3:7" ht="12.75">
      <c r="C116" s="28" t="s">
        <v>4</v>
      </c>
      <c r="E116" s="15" t="s">
        <v>100</v>
      </c>
      <c r="F116" s="15"/>
      <c r="G116" s="15" t="s">
        <v>239</v>
      </c>
    </row>
    <row r="117" spans="3:7" ht="12.75">
      <c r="C117" s="28" t="s">
        <v>5</v>
      </c>
      <c r="E117" t="s">
        <v>101</v>
      </c>
      <c r="G117">
        <v>6000</v>
      </c>
    </row>
    <row r="118" spans="3:7" ht="12.75">
      <c r="C118" s="28" t="s">
        <v>6</v>
      </c>
      <c r="E118" t="s">
        <v>102</v>
      </c>
      <c r="G118" s="5" t="s">
        <v>227</v>
      </c>
    </row>
    <row r="121" spans="3:8" ht="12.75">
      <c r="C121" s="23" t="s">
        <v>7</v>
      </c>
      <c r="D121" s="23"/>
      <c r="E121" s="3">
        <v>1990</v>
      </c>
      <c r="F121" s="3">
        <v>2005</v>
      </c>
      <c r="G121" s="3">
        <v>2008</v>
      </c>
      <c r="H121" s="3">
        <v>2009</v>
      </c>
    </row>
    <row r="122" spans="1:8" ht="12.75">
      <c r="A122" t="str">
        <f>B122&amp;"_"&amp;$G$117&amp;"_"&amp;$G$116&amp;"_"&amp;$G$118</f>
        <v>AT_6000_B_101122_TJ</v>
      </c>
      <c r="B122" s="23" t="s">
        <v>183</v>
      </c>
      <c r="C122" s="23" t="s">
        <v>8</v>
      </c>
      <c r="D122" s="23" t="s">
        <v>116</v>
      </c>
      <c r="E122" s="44">
        <v>16182</v>
      </c>
      <c r="F122" s="44">
        <v>25481</v>
      </c>
      <c r="G122" s="44">
        <v>27752</v>
      </c>
      <c r="H122" s="44">
        <v>25898</v>
      </c>
    </row>
    <row r="123" spans="1:8" ht="12.75">
      <c r="A123" t="str">
        <f aca="true" t="shared" si="2" ref="A123:A163">B123&amp;"_"&amp;$G$117&amp;"_"&amp;$G$116&amp;"_"&amp;$G$118</f>
        <v>BE_6000_B_101122_TJ</v>
      </c>
      <c r="B123" s="23" t="s">
        <v>184</v>
      </c>
      <c r="C123" s="23" t="s">
        <v>9</v>
      </c>
      <c r="D123" s="23" t="s">
        <v>117</v>
      </c>
      <c r="E123" s="44">
        <v>9882</v>
      </c>
      <c r="F123" s="44">
        <v>6041</v>
      </c>
      <c r="G123" s="44">
        <v>10213</v>
      </c>
      <c r="H123" s="44">
        <v>13158</v>
      </c>
    </row>
    <row r="124" spans="1:8" ht="12.75">
      <c r="A124" t="str">
        <f t="shared" si="2"/>
        <v>BG_6000_B_101122_TJ</v>
      </c>
      <c r="B124" s="23" t="s">
        <v>185</v>
      </c>
      <c r="C124" s="23" t="s">
        <v>10</v>
      </c>
      <c r="D124" s="23" t="s">
        <v>118</v>
      </c>
      <c r="E124" s="44">
        <v>13975</v>
      </c>
      <c r="F124" s="44">
        <v>5951</v>
      </c>
      <c r="G124" s="44">
        <v>3136</v>
      </c>
      <c r="H124" s="44">
        <v>734</v>
      </c>
    </row>
    <row r="125" spans="1:8" ht="12.75">
      <c r="A125" t="str">
        <f t="shared" si="2"/>
        <v>CH_6000_B_101122_TJ</v>
      </c>
      <c r="B125" s="23" t="s">
        <v>186</v>
      </c>
      <c r="C125" s="23" t="s">
        <v>11</v>
      </c>
      <c r="D125" s="23" t="s">
        <v>143</v>
      </c>
      <c r="E125" s="44">
        <v>4464</v>
      </c>
      <c r="F125" s="44">
        <v>10987</v>
      </c>
      <c r="G125" s="44">
        <v>10980</v>
      </c>
      <c r="H125" s="44">
        <v>10649</v>
      </c>
    </row>
    <row r="126" spans="1:8" ht="12.75">
      <c r="A126" t="str">
        <f t="shared" si="2"/>
        <v>CY_6000_B_101122_TJ</v>
      </c>
      <c r="B126" s="23" t="s">
        <v>187</v>
      </c>
      <c r="C126" s="23" t="s">
        <v>12</v>
      </c>
      <c r="D126" s="23" t="s">
        <v>119</v>
      </c>
      <c r="E126" s="44">
        <v>0</v>
      </c>
      <c r="F126" s="44">
        <v>101</v>
      </c>
      <c r="G126" s="44">
        <v>256</v>
      </c>
      <c r="H126" s="44">
        <v>252</v>
      </c>
    </row>
    <row r="127" spans="1:10" ht="12.75">
      <c r="A127" t="str">
        <f t="shared" si="2"/>
        <v>CZ_6000_B_101122_TJ</v>
      </c>
      <c r="B127" s="23" t="s">
        <v>188</v>
      </c>
      <c r="C127" s="23" t="s">
        <v>13</v>
      </c>
      <c r="D127" s="23" t="s">
        <v>144</v>
      </c>
      <c r="E127" s="44">
        <v>26197</v>
      </c>
      <c r="F127" s="44">
        <v>34452</v>
      </c>
      <c r="G127" s="44">
        <v>32414</v>
      </c>
      <c r="H127" s="44">
        <v>30010</v>
      </c>
      <c r="J127">
        <v>6146517</v>
      </c>
    </row>
    <row r="128" spans="1:8" ht="12.75">
      <c r="A128" t="str">
        <f t="shared" si="2"/>
        <v>DE_6000_B_101122_TJ</v>
      </c>
      <c r="B128" s="23" t="s">
        <v>189</v>
      </c>
      <c r="C128" s="23" t="s">
        <v>94</v>
      </c>
      <c r="D128" s="23" t="s">
        <v>157</v>
      </c>
      <c r="E128" s="44">
        <v>290761</v>
      </c>
      <c r="F128" s="44">
        <v>158872</v>
      </c>
      <c r="G128" s="44">
        <v>176310</v>
      </c>
      <c r="H128" s="44">
        <v>163876</v>
      </c>
    </row>
    <row r="129" spans="1:8" ht="12.75">
      <c r="A129" t="str">
        <f t="shared" si="2"/>
        <v>DK_6000_B_101122_TJ</v>
      </c>
      <c r="B129" s="23" t="s">
        <v>190</v>
      </c>
      <c r="C129" s="23" t="s">
        <v>14</v>
      </c>
      <c r="D129" s="23" t="s">
        <v>120</v>
      </c>
      <c r="E129" s="44">
        <v>2092</v>
      </c>
      <c r="F129" s="44">
        <v>10354</v>
      </c>
      <c r="G129" s="44">
        <v>8190</v>
      </c>
      <c r="H129" s="44">
        <v>7744</v>
      </c>
    </row>
    <row r="130" spans="1:8" ht="12.75">
      <c r="A130" t="str">
        <f t="shared" si="2"/>
        <v>EA_6000_B_101122_TJ</v>
      </c>
      <c r="B130" s="23" t="s">
        <v>191</v>
      </c>
      <c r="C130" s="23" t="s">
        <v>95</v>
      </c>
      <c r="D130" s="23" t="s">
        <v>151</v>
      </c>
      <c r="E130" s="44">
        <v>561560</v>
      </c>
      <c r="F130" s="44">
        <v>593582</v>
      </c>
      <c r="G130" s="44">
        <v>638766</v>
      </c>
      <c r="H130" s="44">
        <v>627178</v>
      </c>
    </row>
    <row r="131" spans="1:8" ht="12.75">
      <c r="A131" t="str">
        <f t="shared" si="2"/>
        <v>EA12_6000_B_101122_TJ</v>
      </c>
      <c r="B131" s="23" t="s">
        <v>192</v>
      </c>
      <c r="C131" s="23" t="s">
        <v>15</v>
      </c>
      <c r="D131" s="25" t="s">
        <v>147</v>
      </c>
      <c r="E131" s="44">
        <v>564710</v>
      </c>
      <c r="F131" s="44">
        <v>593582</v>
      </c>
      <c r="G131" s="44">
        <v>637506</v>
      </c>
      <c r="H131" s="44">
        <v>616878</v>
      </c>
    </row>
    <row r="132" spans="1:8" ht="12.75">
      <c r="A132" t="str">
        <f t="shared" si="2"/>
        <v>EA13_6000_B_101122_TJ</v>
      </c>
      <c r="B132" s="23" t="s">
        <v>193</v>
      </c>
      <c r="C132" s="23" t="s">
        <v>16</v>
      </c>
      <c r="D132" s="23" t="s">
        <v>148</v>
      </c>
      <c r="E132" s="44">
        <v>568325</v>
      </c>
      <c r="F132" s="44">
        <v>594893</v>
      </c>
      <c r="G132" s="44">
        <v>638510</v>
      </c>
      <c r="H132" s="44">
        <v>617958</v>
      </c>
    </row>
    <row r="133" spans="1:8" ht="12.75">
      <c r="A133" t="str">
        <f t="shared" si="2"/>
        <v>EA15_6000_B_101122_TJ</v>
      </c>
      <c r="B133" s="23" t="s">
        <v>194</v>
      </c>
      <c r="C133" s="23" t="s">
        <v>17</v>
      </c>
      <c r="D133" s="23" t="s">
        <v>149</v>
      </c>
      <c r="E133" s="44">
        <v>568325</v>
      </c>
      <c r="F133" s="44">
        <v>594994</v>
      </c>
      <c r="G133" s="44">
        <v>638766</v>
      </c>
      <c r="H133" s="44">
        <v>618210</v>
      </c>
    </row>
    <row r="134" spans="1:8" ht="12.75">
      <c r="A134" t="str">
        <f t="shared" si="2"/>
        <v>EA16_6000_B_101122_TJ</v>
      </c>
      <c r="B134" s="23" t="s">
        <v>195</v>
      </c>
      <c r="C134" s="23" t="s">
        <v>18</v>
      </c>
      <c r="D134" s="23" t="s">
        <v>150</v>
      </c>
      <c r="E134" s="44">
        <v>577660</v>
      </c>
      <c r="F134" s="44">
        <v>603439</v>
      </c>
      <c r="G134" s="44">
        <v>648331</v>
      </c>
      <c r="H134" s="44">
        <v>627178</v>
      </c>
    </row>
    <row r="135" spans="1:8" ht="12.75">
      <c r="A135" t="str">
        <f t="shared" si="2"/>
        <v>EE_6000_B_101122_TJ</v>
      </c>
      <c r="B135" s="23" t="s">
        <v>196</v>
      </c>
      <c r="C135" s="23" t="s">
        <v>19</v>
      </c>
      <c r="D135" s="23" t="s">
        <v>121</v>
      </c>
      <c r="E135" s="44">
        <v>554</v>
      </c>
      <c r="F135" s="44">
        <v>533</v>
      </c>
      <c r="G135" s="44">
        <v>403</v>
      </c>
      <c r="H135" s="44">
        <v>342</v>
      </c>
    </row>
    <row r="136" spans="1:8" ht="12.75">
      <c r="A136" t="str">
        <f t="shared" si="2"/>
        <v>EEA18_6000_B_101122_TJ</v>
      </c>
      <c r="B136" s="23" t="s">
        <v>197</v>
      </c>
      <c r="C136" s="23" t="s">
        <v>96</v>
      </c>
      <c r="D136" s="23" t="s">
        <v>158</v>
      </c>
      <c r="E136" s="44">
        <v>635126</v>
      </c>
      <c r="F136" s="44">
        <v>773572</v>
      </c>
      <c r="G136" s="44">
        <v>813359</v>
      </c>
      <c r="H136" s="44">
        <v>794380</v>
      </c>
    </row>
    <row r="137" spans="1:8" ht="12.75">
      <c r="A137" t="str">
        <f t="shared" si="2"/>
        <v>ES_6000_B_101122_TJ</v>
      </c>
      <c r="B137" s="23" t="s">
        <v>198</v>
      </c>
      <c r="C137" s="23" t="s">
        <v>20</v>
      </c>
      <c r="D137" s="23" t="s">
        <v>122</v>
      </c>
      <c r="E137" s="44">
        <v>11329</v>
      </c>
      <c r="F137" s="44">
        <v>143377</v>
      </c>
      <c r="G137" s="44">
        <v>134168</v>
      </c>
      <c r="H137" s="44">
        <v>135605</v>
      </c>
    </row>
    <row r="138" spans="1:8" ht="12.75">
      <c r="A138" t="str">
        <f t="shared" si="2"/>
        <v>EU15_6000_B_101122_TJ</v>
      </c>
      <c r="B138" s="23" t="s">
        <v>199</v>
      </c>
      <c r="C138" s="23" t="s">
        <v>21</v>
      </c>
      <c r="D138" s="23" t="s">
        <v>152</v>
      </c>
      <c r="E138" s="44">
        <v>634208</v>
      </c>
      <c r="F138" s="44">
        <v>770728</v>
      </c>
      <c r="G138" s="44">
        <v>810270</v>
      </c>
      <c r="H138" s="44">
        <v>788375</v>
      </c>
    </row>
    <row r="139" spans="1:8" ht="12.75">
      <c r="A139" t="str">
        <f t="shared" si="2"/>
        <v>EU25_6000_B_101122_TJ</v>
      </c>
      <c r="B139" s="23" t="s">
        <v>200</v>
      </c>
      <c r="C139" s="23" t="s">
        <v>22</v>
      </c>
      <c r="D139" s="23" t="s">
        <v>153</v>
      </c>
      <c r="E139" s="44">
        <v>707497</v>
      </c>
      <c r="F139" s="44">
        <v>847922</v>
      </c>
      <c r="G139" s="44">
        <v>881384</v>
      </c>
      <c r="H139" s="44">
        <v>857527</v>
      </c>
    </row>
    <row r="140" spans="1:8" ht="12.75">
      <c r="A140" t="str">
        <f t="shared" si="2"/>
        <v>EU27_6000_B_101122_TJ</v>
      </c>
      <c r="B140" s="23" t="s">
        <v>201</v>
      </c>
      <c r="C140" s="25" t="s">
        <v>23</v>
      </c>
      <c r="D140" s="23" t="s">
        <v>154</v>
      </c>
      <c r="E140" s="44">
        <v>731092</v>
      </c>
      <c r="F140" s="44">
        <v>862211</v>
      </c>
      <c r="G140" s="44">
        <v>894438</v>
      </c>
      <c r="H140" s="44">
        <v>865768</v>
      </c>
    </row>
    <row r="141" spans="1:8" ht="12.75">
      <c r="A141" t="str">
        <f t="shared" si="2"/>
        <v>FI_6000_B_101122_TJ</v>
      </c>
      <c r="B141" s="23" t="s">
        <v>202</v>
      </c>
      <c r="C141" s="23" t="s">
        <v>24</v>
      </c>
      <c r="D141" s="23" t="s">
        <v>123</v>
      </c>
      <c r="E141" s="44">
        <v>31270</v>
      </c>
      <c r="F141" s="44">
        <v>34506</v>
      </c>
      <c r="G141" s="44">
        <v>38833</v>
      </c>
      <c r="H141" s="44">
        <v>32551</v>
      </c>
    </row>
    <row r="142" spans="1:8" ht="12.75">
      <c r="A142" t="str">
        <f t="shared" si="2"/>
        <v>FR_6000_B_101122_TJ</v>
      </c>
      <c r="B142" s="23" t="s">
        <v>203</v>
      </c>
      <c r="C142" s="23" t="s">
        <v>25</v>
      </c>
      <c r="D142" s="23" t="s">
        <v>124</v>
      </c>
      <c r="E142" s="44">
        <v>76475</v>
      </c>
      <c r="F142" s="44">
        <v>75100</v>
      </c>
      <c r="G142" s="44">
        <v>72112</v>
      </c>
      <c r="H142" s="44">
        <v>62590</v>
      </c>
    </row>
    <row r="143" spans="1:8" ht="12.75">
      <c r="A143" t="str">
        <f t="shared" si="2"/>
        <v>GR_6000_B_101122_TJ</v>
      </c>
      <c r="B143" s="23" t="s">
        <v>204</v>
      </c>
      <c r="C143" s="23" t="s">
        <v>26</v>
      </c>
      <c r="D143" s="23" t="s">
        <v>125</v>
      </c>
      <c r="E143" s="44">
        <v>3150</v>
      </c>
      <c r="F143" s="44">
        <v>3910</v>
      </c>
      <c r="G143" s="44">
        <v>4720</v>
      </c>
      <c r="H143" s="44">
        <v>7049</v>
      </c>
    </row>
    <row r="144" spans="1:8" ht="12.75">
      <c r="A144" t="str">
        <f t="shared" si="2"/>
        <v>HR_6000_B_101122_TJ</v>
      </c>
      <c r="B144" s="23" t="s">
        <v>205</v>
      </c>
      <c r="C144" s="23" t="s">
        <v>27</v>
      </c>
      <c r="D144" s="23" t="s">
        <v>143</v>
      </c>
      <c r="E144" s="44">
        <v>1595</v>
      </c>
      <c r="F144" s="44">
        <v>1822</v>
      </c>
      <c r="G144" s="44">
        <v>1656</v>
      </c>
      <c r="H144" s="44">
        <v>1444</v>
      </c>
    </row>
    <row r="145" spans="1:8" ht="12.75">
      <c r="A145" t="str">
        <f t="shared" si="2"/>
        <v>HU_6000_B_101122_TJ</v>
      </c>
      <c r="B145" s="23" t="s">
        <v>206</v>
      </c>
      <c r="C145" s="23" t="s">
        <v>28</v>
      </c>
      <c r="D145" s="23" t="s">
        <v>126</v>
      </c>
      <c r="E145" s="44">
        <v>3503</v>
      </c>
      <c r="F145" s="44">
        <v>1480</v>
      </c>
      <c r="G145" s="44">
        <v>1372</v>
      </c>
      <c r="H145" s="44">
        <v>1267</v>
      </c>
    </row>
    <row r="146" spans="1:8" ht="12.75">
      <c r="A146" t="str">
        <f t="shared" si="2"/>
        <v>IE_6000_B_101122_TJ</v>
      </c>
      <c r="B146" s="23" t="s">
        <v>207</v>
      </c>
      <c r="C146" s="23" t="s">
        <v>29</v>
      </c>
      <c r="D146" s="23" t="s">
        <v>127</v>
      </c>
      <c r="E146" s="44">
        <v>763</v>
      </c>
      <c r="F146" s="44">
        <v>2268</v>
      </c>
      <c r="G146" s="44">
        <v>6761</v>
      </c>
      <c r="H146" s="44">
        <v>6588</v>
      </c>
    </row>
    <row r="147" spans="1:8" ht="12.75">
      <c r="A147" t="str">
        <f t="shared" si="2"/>
        <v>IS_6000_B_101122_TJ</v>
      </c>
      <c r="B147" s="23" t="s">
        <v>225</v>
      </c>
      <c r="C147" s="23" t="s">
        <v>30</v>
      </c>
      <c r="D147" s="23" t="s">
        <v>128</v>
      </c>
      <c r="E147" s="44"/>
      <c r="F147" s="44"/>
      <c r="G147" s="44"/>
      <c r="H147" s="44"/>
    </row>
    <row r="148" spans="1:8" ht="12.75">
      <c r="A148" t="str">
        <f t="shared" si="2"/>
        <v>IT_6000_B_101122_TJ</v>
      </c>
      <c r="B148" s="23" t="s">
        <v>208</v>
      </c>
      <c r="C148" s="23" t="s">
        <v>31</v>
      </c>
      <c r="D148" s="23" t="s">
        <v>129</v>
      </c>
      <c r="E148" s="44">
        <v>73886</v>
      </c>
      <c r="F148" s="44">
        <v>68357</v>
      </c>
      <c r="G148" s="44">
        <v>64390</v>
      </c>
      <c r="H148" s="44">
        <v>69775</v>
      </c>
    </row>
    <row r="149" spans="1:8" ht="12.75">
      <c r="A149" t="str">
        <f t="shared" si="2"/>
        <v>LT_6000_B_101122_TJ</v>
      </c>
      <c r="B149" s="23" t="s">
        <v>209</v>
      </c>
      <c r="C149" s="23" t="s">
        <v>32</v>
      </c>
      <c r="D149" s="23" t="s">
        <v>130</v>
      </c>
      <c r="E149" s="44">
        <v>536</v>
      </c>
      <c r="F149" s="44">
        <v>1343</v>
      </c>
      <c r="G149" s="44">
        <v>1620</v>
      </c>
      <c r="H149" s="44">
        <v>2239</v>
      </c>
    </row>
    <row r="150" spans="1:8" ht="12.75">
      <c r="A150" t="str">
        <f t="shared" si="2"/>
        <v>LU_6000_B_101122_TJ</v>
      </c>
      <c r="B150" s="23" t="s">
        <v>210</v>
      </c>
      <c r="C150" s="23" t="s">
        <v>97</v>
      </c>
      <c r="D150" s="23" t="s">
        <v>155</v>
      </c>
      <c r="E150" s="44">
        <v>1872</v>
      </c>
      <c r="F150" s="44">
        <v>1602</v>
      </c>
      <c r="G150" s="44">
        <v>1519</v>
      </c>
      <c r="H150" s="44">
        <v>1404</v>
      </c>
    </row>
    <row r="151" spans="1:8" ht="12.75">
      <c r="A151" t="str">
        <f t="shared" si="2"/>
        <v>LV_6000_B_101122_TJ</v>
      </c>
      <c r="B151" s="23" t="s">
        <v>211</v>
      </c>
      <c r="C151" s="23" t="s">
        <v>33</v>
      </c>
      <c r="D151" s="23" t="s">
        <v>131</v>
      </c>
      <c r="E151" s="44">
        <v>392</v>
      </c>
      <c r="F151" s="44">
        <v>284</v>
      </c>
      <c r="G151" s="44">
        <v>220</v>
      </c>
      <c r="H151" s="44">
        <v>227</v>
      </c>
    </row>
    <row r="152" spans="1:8" ht="12.75">
      <c r="A152" t="str">
        <f t="shared" si="2"/>
        <v>MT_6000_B_101122_TJ</v>
      </c>
      <c r="B152" s="23" t="s">
        <v>212</v>
      </c>
      <c r="C152" s="23" t="s">
        <v>34</v>
      </c>
      <c r="D152" s="23" t="s">
        <v>132</v>
      </c>
      <c r="E152" s="44">
        <v>0</v>
      </c>
      <c r="F152" s="44">
        <v>0</v>
      </c>
      <c r="G152" s="44">
        <v>0</v>
      </c>
      <c r="H152" s="44">
        <v>0</v>
      </c>
    </row>
    <row r="153" spans="1:8" ht="12.75">
      <c r="A153" t="str">
        <f t="shared" si="2"/>
        <v>NL_6000_B_101122_TJ</v>
      </c>
      <c r="B153" s="23" t="s">
        <v>213</v>
      </c>
      <c r="C153" s="23" t="s">
        <v>35</v>
      </c>
      <c r="D153" s="23" t="s">
        <v>133</v>
      </c>
      <c r="E153" s="44">
        <v>44071</v>
      </c>
      <c r="F153" s="44">
        <v>54187</v>
      </c>
      <c r="G153" s="44">
        <v>79027</v>
      </c>
      <c r="H153" s="44">
        <v>74992</v>
      </c>
    </row>
    <row r="154" spans="1:8" ht="12.75">
      <c r="A154" t="str">
        <f t="shared" si="2"/>
        <v>NMS10_6000_B_101122_TJ</v>
      </c>
      <c r="B154" s="23" t="s">
        <v>214</v>
      </c>
      <c r="C154" s="23" t="s">
        <v>36</v>
      </c>
      <c r="D154" s="23" t="s">
        <v>156</v>
      </c>
      <c r="E154" s="44">
        <v>73289</v>
      </c>
      <c r="F154" s="44">
        <v>77195</v>
      </c>
      <c r="G154" s="44">
        <v>71114</v>
      </c>
      <c r="H154" s="44">
        <v>69152</v>
      </c>
    </row>
    <row r="155" spans="1:8" ht="12.75">
      <c r="A155" t="str">
        <f t="shared" si="2"/>
        <v>NO_6000_B_101122_TJ</v>
      </c>
      <c r="B155" s="23" t="s">
        <v>215</v>
      </c>
      <c r="C155" s="23" t="s">
        <v>37</v>
      </c>
      <c r="D155" s="23" t="s">
        <v>134</v>
      </c>
      <c r="E155" s="44">
        <v>918</v>
      </c>
      <c r="F155" s="44">
        <v>2844</v>
      </c>
      <c r="G155" s="44">
        <v>3089</v>
      </c>
      <c r="H155" s="44">
        <v>6005</v>
      </c>
    </row>
    <row r="156" spans="1:8" ht="12.75">
      <c r="A156" t="str">
        <f t="shared" si="2"/>
        <v>PL_6000_B_101122_TJ</v>
      </c>
      <c r="B156" s="23" t="s">
        <v>216</v>
      </c>
      <c r="C156" s="23" t="s">
        <v>38</v>
      </c>
      <c r="D156" s="23" t="s">
        <v>135</v>
      </c>
      <c r="E156" s="44">
        <v>29156</v>
      </c>
      <c r="F156" s="44">
        <v>29246</v>
      </c>
      <c r="G156" s="44">
        <v>24260</v>
      </c>
      <c r="H156" s="44">
        <v>24768</v>
      </c>
    </row>
    <row r="157" spans="1:8" ht="12.75">
      <c r="A157" t="str">
        <f t="shared" si="2"/>
        <v>PT_6000_B_101122_TJ</v>
      </c>
      <c r="B157" s="23" t="s">
        <v>217</v>
      </c>
      <c r="C157" s="23" t="s">
        <v>39</v>
      </c>
      <c r="D157" s="23" t="s">
        <v>136</v>
      </c>
      <c r="E157" s="44">
        <v>5069</v>
      </c>
      <c r="F157" s="44">
        <v>19883</v>
      </c>
      <c r="G157" s="44">
        <v>21701</v>
      </c>
      <c r="H157" s="44">
        <v>23393</v>
      </c>
    </row>
    <row r="158" spans="1:8" ht="12.75">
      <c r="A158" t="str">
        <f t="shared" si="2"/>
        <v>RO_6000_B_101122_TJ</v>
      </c>
      <c r="B158" s="23" t="s">
        <v>218</v>
      </c>
      <c r="C158" s="23" t="s">
        <v>40</v>
      </c>
      <c r="D158" s="23" t="s">
        <v>137</v>
      </c>
      <c r="E158" s="44">
        <v>9619</v>
      </c>
      <c r="F158" s="44">
        <v>8338</v>
      </c>
      <c r="G158" s="44">
        <v>9918</v>
      </c>
      <c r="H158" s="44">
        <v>7506</v>
      </c>
    </row>
    <row r="159" spans="1:8" ht="12.75">
      <c r="A159" t="str">
        <f t="shared" si="2"/>
        <v>SE_6000_B_101122_TJ</v>
      </c>
      <c r="B159" s="23" t="s">
        <v>219</v>
      </c>
      <c r="C159" s="23" t="s">
        <v>41</v>
      </c>
      <c r="D159" s="23" t="s">
        <v>138</v>
      </c>
      <c r="E159" s="44">
        <v>9886</v>
      </c>
      <c r="F159" s="44">
        <v>17824</v>
      </c>
      <c r="G159" s="44">
        <v>23242</v>
      </c>
      <c r="H159" s="44">
        <v>20020</v>
      </c>
    </row>
    <row r="160" spans="1:8" ht="12.75">
      <c r="A160" t="str">
        <f t="shared" si="2"/>
        <v>SI_6000_B_101122_TJ</v>
      </c>
      <c r="B160" s="23" t="s">
        <v>220</v>
      </c>
      <c r="C160" s="23" t="s">
        <v>42</v>
      </c>
      <c r="D160" s="23" t="s">
        <v>139</v>
      </c>
      <c r="E160" s="44">
        <v>3614</v>
      </c>
      <c r="F160" s="44">
        <v>1310</v>
      </c>
      <c r="G160" s="44">
        <v>1004</v>
      </c>
      <c r="H160" s="44">
        <v>1080</v>
      </c>
    </row>
    <row r="161" spans="1:8" ht="12.75">
      <c r="A161" t="str">
        <f t="shared" si="2"/>
        <v>SK_6000_B_101122_TJ</v>
      </c>
      <c r="B161" s="23" t="s">
        <v>221</v>
      </c>
      <c r="C161" s="23" t="s">
        <v>43</v>
      </c>
      <c r="D161" s="23" t="s">
        <v>140</v>
      </c>
      <c r="E161" s="44">
        <v>9335</v>
      </c>
      <c r="F161" s="44">
        <v>8446</v>
      </c>
      <c r="G161" s="44">
        <v>9565</v>
      </c>
      <c r="H161" s="44">
        <v>8968</v>
      </c>
    </row>
    <row r="162" spans="1:8" ht="12.75">
      <c r="A162" t="str">
        <f t="shared" si="2"/>
        <v>TR_6000_B_101122_TJ</v>
      </c>
      <c r="B162" s="23" t="s">
        <v>222</v>
      </c>
      <c r="C162" s="23" t="s">
        <v>44</v>
      </c>
      <c r="D162" s="23" t="s">
        <v>141</v>
      </c>
      <c r="E162" s="44">
        <v>12064</v>
      </c>
      <c r="F162" s="44">
        <v>58489</v>
      </c>
      <c r="G162" s="44">
        <v>53899</v>
      </c>
      <c r="H162" s="44">
        <v>42851</v>
      </c>
    </row>
    <row r="163" spans="1:8" ht="12.75">
      <c r="A163" t="str">
        <f t="shared" si="2"/>
        <v>UK_6000_B_101122_TJ</v>
      </c>
      <c r="B163" s="23" t="s">
        <v>223</v>
      </c>
      <c r="C163" s="23" t="s">
        <v>45</v>
      </c>
      <c r="D163" s="23" t="s">
        <v>145</v>
      </c>
      <c r="E163" s="44">
        <v>57521</v>
      </c>
      <c r="F163" s="44">
        <v>148968</v>
      </c>
      <c r="G163" s="44">
        <v>141332</v>
      </c>
      <c r="H163" s="44">
        <v>143734</v>
      </c>
    </row>
    <row r="166" spans="3:4" ht="18">
      <c r="C166" s="27" t="s">
        <v>172</v>
      </c>
      <c r="D166" s="27"/>
    </row>
    <row r="167" ht="12.75">
      <c r="C167" s="28" t="s">
        <v>0</v>
      </c>
    </row>
    <row r="168" spans="3:6" ht="12.75">
      <c r="C168" s="28" t="s">
        <v>1</v>
      </c>
      <c r="E168" s="32" t="s">
        <v>176</v>
      </c>
      <c r="F168" s="32"/>
    </row>
    <row r="170" spans="3:5" ht="12.75">
      <c r="C170" s="28" t="s">
        <v>2</v>
      </c>
      <c r="E170" t="s">
        <v>3</v>
      </c>
    </row>
    <row r="171" spans="3:7" ht="12.75">
      <c r="C171" s="28" t="s">
        <v>4</v>
      </c>
      <c r="E171" s="15" t="s">
        <v>103</v>
      </c>
      <c r="F171" s="15"/>
      <c r="G171" s="5" t="s">
        <v>229</v>
      </c>
    </row>
    <row r="172" spans="3:7" ht="12.75">
      <c r="C172" s="28" t="s">
        <v>5</v>
      </c>
      <c r="E172" t="s">
        <v>101</v>
      </c>
      <c r="G172">
        <v>6000</v>
      </c>
    </row>
    <row r="173" spans="3:7" ht="12.75">
      <c r="C173" s="28" t="s">
        <v>6</v>
      </c>
      <c r="E173" t="s">
        <v>104</v>
      </c>
      <c r="G173" s="5" t="s">
        <v>228</v>
      </c>
    </row>
    <row r="175" spans="5:8" ht="12.75">
      <c r="E175">
        <v>26</v>
      </c>
      <c r="F175">
        <v>11</v>
      </c>
      <c r="G175">
        <v>8</v>
      </c>
      <c r="H175">
        <v>7</v>
      </c>
    </row>
    <row r="176" spans="3:8" ht="12.75">
      <c r="C176" s="23" t="s">
        <v>7</v>
      </c>
      <c r="D176" s="23"/>
      <c r="E176" s="3">
        <v>1990</v>
      </c>
      <c r="F176" s="3">
        <v>2005</v>
      </c>
      <c r="G176" s="3">
        <v>2008</v>
      </c>
      <c r="H176" s="3">
        <v>2009</v>
      </c>
    </row>
    <row r="177" spans="1:8" ht="12.75">
      <c r="A177" t="str">
        <f>B177&amp;"_"&amp;$G$172&amp;"_"&amp;$G$171&amp;"_"&amp;$G$173</f>
        <v>AT_6000_17_107000_GWH</v>
      </c>
      <c r="B177" s="23" t="s">
        <v>183</v>
      </c>
      <c r="C177" s="23" t="s">
        <v>8</v>
      </c>
      <c r="D177" s="23" t="s">
        <v>116</v>
      </c>
      <c r="E177" s="4">
        <v>50294</v>
      </c>
      <c r="F177" s="4">
        <v>66408</v>
      </c>
      <c r="G177" s="4">
        <v>66867</v>
      </c>
      <c r="H177" s="4">
        <v>68989</v>
      </c>
    </row>
    <row r="178" spans="1:8" ht="12.75">
      <c r="A178" t="str">
        <f aca="true" t="shared" si="3" ref="A178:A218">B178&amp;"_"&amp;$G$172&amp;"_"&amp;$G$171&amp;"_"&amp;$G$173</f>
        <v>BE_6000_17_107000_GWH</v>
      </c>
      <c r="B178" s="23" t="s">
        <v>184</v>
      </c>
      <c r="C178" s="23" t="s">
        <v>9</v>
      </c>
      <c r="D178" s="23" t="s">
        <v>117</v>
      </c>
      <c r="E178" s="4">
        <v>70923</v>
      </c>
      <c r="F178" s="4">
        <v>87025</v>
      </c>
      <c r="G178" s="4">
        <v>84930</v>
      </c>
      <c r="H178" s="4">
        <v>91225</v>
      </c>
    </row>
    <row r="179" spans="1:8" ht="12.75">
      <c r="A179" t="str">
        <f t="shared" si="3"/>
        <v>BG_6000_17_107000_GWH</v>
      </c>
      <c r="B179" s="23" t="s">
        <v>185</v>
      </c>
      <c r="C179" s="23" t="s">
        <v>10</v>
      </c>
      <c r="D179" s="23" t="s">
        <v>118</v>
      </c>
      <c r="E179" s="4">
        <v>42141</v>
      </c>
      <c r="F179" s="4">
        <v>44365</v>
      </c>
      <c r="G179" s="4">
        <v>45037</v>
      </c>
      <c r="H179" s="4">
        <v>42964</v>
      </c>
    </row>
    <row r="180" spans="1:8" ht="12.75">
      <c r="A180" t="str">
        <f t="shared" si="3"/>
        <v>CH_6000_17_107000_GWH</v>
      </c>
      <c r="B180" s="23" t="s">
        <v>186</v>
      </c>
      <c r="C180" s="23" t="s">
        <v>11</v>
      </c>
      <c r="D180" s="23" t="s">
        <v>143</v>
      </c>
      <c r="E180" s="4">
        <v>56181</v>
      </c>
      <c r="F180" s="4">
        <v>59649</v>
      </c>
      <c r="G180" s="4">
        <v>68939</v>
      </c>
      <c r="H180" s="4">
        <v>68453</v>
      </c>
    </row>
    <row r="181" spans="1:8" ht="12.75">
      <c r="A181" t="str">
        <f t="shared" si="3"/>
        <v>CY_6000_17_107000_GWH</v>
      </c>
      <c r="B181" s="23" t="s">
        <v>187</v>
      </c>
      <c r="C181" s="23" t="s">
        <v>12</v>
      </c>
      <c r="D181" s="23" t="s">
        <v>119</v>
      </c>
      <c r="E181" s="4">
        <v>1974</v>
      </c>
      <c r="F181" s="4">
        <v>4377</v>
      </c>
      <c r="G181" s="4">
        <v>5078</v>
      </c>
      <c r="H181" s="4">
        <v>5227</v>
      </c>
    </row>
    <row r="182" spans="1:8" ht="12.75">
      <c r="A182" t="str">
        <f t="shared" si="3"/>
        <v>CZ_6000_17_107000_GWH</v>
      </c>
      <c r="B182" s="23" t="s">
        <v>188</v>
      </c>
      <c r="C182" s="23" t="s">
        <v>13</v>
      </c>
      <c r="D182" s="23" t="s">
        <v>144</v>
      </c>
      <c r="E182" s="4">
        <v>62559</v>
      </c>
      <c r="F182" s="4">
        <v>82578</v>
      </c>
      <c r="G182" s="4">
        <v>83518</v>
      </c>
      <c r="H182" s="4">
        <v>82250</v>
      </c>
    </row>
    <row r="183" spans="1:8" ht="12.75">
      <c r="A183" t="str">
        <f t="shared" si="3"/>
        <v>DE_6000_17_107000_GWH</v>
      </c>
      <c r="B183" s="23" t="s">
        <v>189</v>
      </c>
      <c r="C183" s="23" t="s">
        <v>94</v>
      </c>
      <c r="D183" s="23" t="s">
        <v>157</v>
      </c>
      <c r="E183" s="4">
        <v>550015</v>
      </c>
      <c r="F183" s="4">
        <v>620574</v>
      </c>
      <c r="G183" s="4">
        <v>637232</v>
      </c>
      <c r="H183" s="4">
        <v>592464</v>
      </c>
    </row>
    <row r="184" spans="1:8" ht="12.75">
      <c r="A184" t="str">
        <f t="shared" si="3"/>
        <v>DK_6000_17_107000_GWH</v>
      </c>
      <c r="B184" s="23" t="s">
        <v>190</v>
      </c>
      <c r="C184" s="23" t="s">
        <v>14</v>
      </c>
      <c r="D184" s="23" t="s">
        <v>120</v>
      </c>
      <c r="E184" s="4">
        <v>25982</v>
      </c>
      <c r="F184" s="4">
        <v>36246</v>
      </c>
      <c r="G184" s="4">
        <v>36637</v>
      </c>
      <c r="H184" s="4">
        <v>36364</v>
      </c>
    </row>
    <row r="185" spans="1:8" ht="12.75">
      <c r="A185" t="str">
        <f t="shared" si="3"/>
        <v>EA_6000_17_107000_GWH</v>
      </c>
      <c r="B185" s="23" t="s">
        <v>191</v>
      </c>
      <c r="C185" s="23" t="s">
        <v>95</v>
      </c>
      <c r="D185" s="23" t="s">
        <v>151</v>
      </c>
      <c r="E185" s="4">
        <v>1631193</v>
      </c>
      <c r="F185" s="4">
        <v>2255451</v>
      </c>
      <c r="G185" s="4">
        <v>2349120</v>
      </c>
      <c r="H185" s="4">
        <v>2260717</v>
      </c>
    </row>
    <row r="186" spans="1:8" ht="12.75">
      <c r="A186" t="str">
        <f t="shared" si="3"/>
        <v>EA12_6000_17_107000_GWH</v>
      </c>
      <c r="B186" s="23" t="s">
        <v>192</v>
      </c>
      <c r="C186" s="23" t="s">
        <v>15</v>
      </c>
      <c r="D186" s="25" t="s">
        <v>147</v>
      </c>
      <c r="E186" s="4">
        <v>1666196</v>
      </c>
      <c r="F186" s="4">
        <v>2255451</v>
      </c>
      <c r="G186" s="4">
        <v>2325331</v>
      </c>
      <c r="H186" s="4">
        <v>2210767</v>
      </c>
    </row>
    <row r="187" spans="1:8" ht="12.75">
      <c r="A187" t="str">
        <f t="shared" si="3"/>
        <v>EA13_6000_17_107000_GWH</v>
      </c>
      <c r="B187" s="23" t="s">
        <v>193</v>
      </c>
      <c r="C187" s="23" t="s">
        <v>16</v>
      </c>
      <c r="D187" s="23" t="s">
        <v>148</v>
      </c>
      <c r="E187" s="4">
        <v>1678640</v>
      </c>
      <c r="F187" s="4">
        <v>2270568</v>
      </c>
      <c r="G187" s="4">
        <v>2341730</v>
      </c>
      <c r="H187" s="4">
        <v>2227168</v>
      </c>
    </row>
    <row r="188" spans="1:8" ht="12.75">
      <c r="A188" t="str">
        <f t="shared" si="3"/>
        <v>EA15_6000_17_107000_GWH</v>
      </c>
      <c r="B188" s="23" t="s">
        <v>194</v>
      </c>
      <c r="C188" s="23" t="s">
        <v>17</v>
      </c>
      <c r="D188" s="23" t="s">
        <v>149</v>
      </c>
      <c r="E188" s="4">
        <v>1681714</v>
      </c>
      <c r="F188" s="4">
        <v>2277185</v>
      </c>
      <c r="G188" s="4">
        <v>2349120</v>
      </c>
      <c r="H188" s="4">
        <v>2234562</v>
      </c>
    </row>
    <row r="189" spans="1:8" ht="12.75">
      <c r="A189" t="str">
        <f t="shared" si="3"/>
        <v>EA16_6000_17_107000_GWH</v>
      </c>
      <c r="B189" s="23" t="s">
        <v>195</v>
      </c>
      <c r="C189" s="23" t="s">
        <v>18</v>
      </c>
      <c r="D189" s="23" t="s">
        <v>150</v>
      </c>
      <c r="E189" s="4">
        <v>1707846</v>
      </c>
      <c r="F189" s="4">
        <v>2308640</v>
      </c>
      <c r="G189" s="4">
        <v>2378082</v>
      </c>
      <c r="H189" s="4">
        <v>2260717</v>
      </c>
    </row>
    <row r="190" spans="1:8" ht="12.75">
      <c r="A190" t="str">
        <f t="shared" si="3"/>
        <v>EE_6000_17_107000_GWH</v>
      </c>
      <c r="B190" s="23" t="s">
        <v>196</v>
      </c>
      <c r="C190" s="23" t="s">
        <v>19</v>
      </c>
      <c r="D190" s="23" t="s">
        <v>121</v>
      </c>
      <c r="E190" s="4">
        <v>17392</v>
      </c>
      <c r="F190" s="4">
        <v>10205</v>
      </c>
      <c r="G190" s="4">
        <v>10581</v>
      </c>
      <c r="H190" s="4">
        <v>8779</v>
      </c>
    </row>
    <row r="191" spans="1:8" ht="12.75">
      <c r="A191" t="str">
        <f t="shared" si="3"/>
        <v>EEA18_6000_17_107000_GWH</v>
      </c>
      <c r="B191" s="23" t="s">
        <v>197</v>
      </c>
      <c r="C191" s="23" t="s">
        <v>96</v>
      </c>
      <c r="D191" s="23" t="s">
        <v>158</v>
      </c>
      <c r="E191" s="4">
        <v>2280277</v>
      </c>
      <c r="F191" s="4">
        <v>2986493</v>
      </c>
      <c r="G191" s="4">
        <v>3042809</v>
      </c>
      <c r="H191" s="4">
        <v>2892291</v>
      </c>
    </row>
    <row r="192" spans="1:8" ht="12.75">
      <c r="A192" t="str">
        <f t="shared" si="3"/>
        <v>ES_6000_17_107000_GWH</v>
      </c>
      <c r="B192" s="23" t="s">
        <v>198</v>
      </c>
      <c r="C192" s="23" t="s">
        <v>20</v>
      </c>
      <c r="D192" s="23" t="s">
        <v>122</v>
      </c>
      <c r="E192" s="4">
        <v>151920</v>
      </c>
      <c r="F192" s="4">
        <v>294077</v>
      </c>
      <c r="G192" s="4">
        <v>313758</v>
      </c>
      <c r="H192" s="4">
        <v>293847</v>
      </c>
    </row>
    <row r="193" spans="1:8" ht="12.75">
      <c r="A193" t="str">
        <f t="shared" si="3"/>
        <v>EU15_6000_17_107000_GWH</v>
      </c>
      <c r="B193" s="23" t="s">
        <v>199</v>
      </c>
      <c r="C193" s="23" t="s">
        <v>21</v>
      </c>
      <c r="D193" s="23" t="s">
        <v>152</v>
      </c>
      <c r="E193" s="4">
        <v>2158429</v>
      </c>
      <c r="F193" s="4">
        <v>2848488</v>
      </c>
      <c r="G193" s="4">
        <v>2900673</v>
      </c>
      <c r="H193" s="4">
        <v>2759513</v>
      </c>
    </row>
    <row r="194" spans="1:8" ht="12.75">
      <c r="A194" t="str">
        <f t="shared" si="3"/>
        <v>EU25_6000_17_107000_GWH</v>
      </c>
      <c r="B194" s="23" t="s">
        <v>200</v>
      </c>
      <c r="C194" s="23" t="s">
        <v>22</v>
      </c>
      <c r="D194" s="23" t="s">
        <v>153</v>
      </c>
      <c r="E194" s="4">
        <v>2479830</v>
      </c>
      <c r="F194" s="4">
        <v>3206842</v>
      </c>
      <c r="G194" s="4">
        <v>3262039</v>
      </c>
      <c r="H194" s="4">
        <v>3109047</v>
      </c>
    </row>
    <row r="195" spans="1:8" ht="12.75">
      <c r="A195" t="str">
        <f t="shared" si="3"/>
        <v>EU27_6000_17_107000_GWH</v>
      </c>
      <c r="B195" s="23" t="s">
        <v>201</v>
      </c>
      <c r="C195" s="23" t="s">
        <v>23</v>
      </c>
      <c r="D195" s="23" t="s">
        <v>154</v>
      </c>
      <c r="E195" s="4">
        <v>2586280</v>
      </c>
      <c r="F195" s="4">
        <v>3310620</v>
      </c>
      <c r="G195" s="4">
        <v>3372032</v>
      </c>
      <c r="H195" s="4">
        <v>3210027</v>
      </c>
    </row>
    <row r="196" spans="1:8" ht="12.75">
      <c r="A196" t="str">
        <f t="shared" si="3"/>
        <v>FI_6000_17_107000_GWH</v>
      </c>
      <c r="B196" s="23" t="s">
        <v>202</v>
      </c>
      <c r="C196" s="23" t="s">
        <v>24</v>
      </c>
      <c r="D196" s="23" t="s">
        <v>123</v>
      </c>
      <c r="E196" s="4">
        <v>54377</v>
      </c>
      <c r="F196" s="4">
        <v>70550</v>
      </c>
      <c r="G196" s="4">
        <v>77436</v>
      </c>
      <c r="H196" s="4">
        <v>72062</v>
      </c>
    </row>
    <row r="197" spans="1:8" ht="12.75">
      <c r="A197" t="str">
        <f t="shared" si="3"/>
        <v>FR_6000_17_107000_GWH</v>
      </c>
      <c r="B197" s="23" t="s">
        <v>203</v>
      </c>
      <c r="C197" s="23" t="s">
        <v>25</v>
      </c>
      <c r="D197" s="23" t="s">
        <v>124</v>
      </c>
      <c r="E197" s="4">
        <v>420733</v>
      </c>
      <c r="F197" s="4">
        <v>576204</v>
      </c>
      <c r="G197" s="4">
        <v>574868</v>
      </c>
      <c r="H197" s="4">
        <v>542345</v>
      </c>
    </row>
    <row r="198" spans="1:8" ht="12.75">
      <c r="A198" t="str">
        <f t="shared" si="3"/>
        <v>GR_6000_17_107000_GWH</v>
      </c>
      <c r="B198" s="23" t="s">
        <v>204</v>
      </c>
      <c r="C198" s="23" t="s">
        <v>26</v>
      </c>
      <c r="D198" s="23" t="s">
        <v>125</v>
      </c>
      <c r="E198" s="4">
        <v>35003</v>
      </c>
      <c r="F198" s="4">
        <v>60020</v>
      </c>
      <c r="G198" s="4">
        <v>63749</v>
      </c>
      <c r="H198" s="4">
        <v>61365</v>
      </c>
    </row>
    <row r="199" spans="1:8" ht="12.75">
      <c r="A199" t="str">
        <f t="shared" si="3"/>
        <v>HR_6000_17_107000_GWH</v>
      </c>
      <c r="B199" s="23" t="s">
        <v>205</v>
      </c>
      <c r="C199" s="23" t="s">
        <v>27</v>
      </c>
      <c r="D199" s="23" t="s">
        <v>143</v>
      </c>
      <c r="E199" s="4">
        <v>9217</v>
      </c>
      <c r="F199" s="4">
        <v>12459</v>
      </c>
      <c r="G199" s="4">
        <v>12326</v>
      </c>
      <c r="H199" s="4">
        <v>12777</v>
      </c>
    </row>
    <row r="200" spans="1:8" ht="12.75">
      <c r="A200" t="str">
        <f t="shared" si="3"/>
        <v>HU_6000_17_107000_GWH</v>
      </c>
      <c r="B200" s="23" t="s">
        <v>206</v>
      </c>
      <c r="C200" s="23" t="s">
        <v>28</v>
      </c>
      <c r="D200" s="23" t="s">
        <v>126</v>
      </c>
      <c r="E200" s="4">
        <v>28436</v>
      </c>
      <c r="F200" s="4">
        <v>35756</v>
      </c>
      <c r="G200" s="4">
        <v>40025</v>
      </c>
      <c r="H200" s="4">
        <v>35908</v>
      </c>
    </row>
    <row r="201" spans="1:8" ht="12.75">
      <c r="A201" t="str">
        <f t="shared" si="3"/>
        <v>IE_6000_17_107000_GWH</v>
      </c>
      <c r="B201" s="23" t="s">
        <v>207</v>
      </c>
      <c r="C201" s="23" t="s">
        <v>29</v>
      </c>
      <c r="D201" s="23" t="s">
        <v>127</v>
      </c>
      <c r="E201" s="4">
        <v>14515</v>
      </c>
      <c r="F201" s="4">
        <v>25970</v>
      </c>
      <c r="G201" s="4">
        <v>30190</v>
      </c>
      <c r="H201" s="4">
        <v>28242</v>
      </c>
    </row>
    <row r="202" spans="1:8" ht="12.75">
      <c r="A202" t="str">
        <f t="shared" si="3"/>
        <v>IS_6000_17_107000_GWH</v>
      </c>
      <c r="B202" s="23" t="s">
        <v>225</v>
      </c>
      <c r="C202" s="23" t="s">
        <v>30</v>
      </c>
      <c r="D202" s="23" t="s">
        <v>128</v>
      </c>
      <c r="E202" s="4"/>
      <c r="F202" s="4"/>
      <c r="G202" s="4"/>
      <c r="H202" s="4"/>
    </row>
    <row r="203" spans="1:8" ht="12.75">
      <c r="A203" t="str">
        <f t="shared" si="3"/>
        <v>IT_6000_17_107000_GWH</v>
      </c>
      <c r="B203" s="23" t="s">
        <v>208</v>
      </c>
      <c r="C203" s="23" t="s">
        <v>31</v>
      </c>
      <c r="D203" s="23" t="s">
        <v>129</v>
      </c>
      <c r="E203" s="4">
        <v>216600</v>
      </c>
      <c r="F203" s="4">
        <v>303699</v>
      </c>
      <c r="G203" s="4">
        <v>319130</v>
      </c>
      <c r="H203" s="4">
        <v>292641</v>
      </c>
    </row>
    <row r="204" spans="1:8" ht="12.75">
      <c r="A204" t="str">
        <f t="shared" si="3"/>
        <v>LT_6000_17_107000_GWH</v>
      </c>
      <c r="B204" s="23" t="s">
        <v>209</v>
      </c>
      <c r="C204" s="23" t="s">
        <v>32</v>
      </c>
      <c r="D204" s="23" t="s">
        <v>130</v>
      </c>
      <c r="E204" s="4">
        <v>28405</v>
      </c>
      <c r="F204" s="4">
        <v>14784</v>
      </c>
      <c r="G204" s="4">
        <v>13912</v>
      </c>
      <c r="H204" s="4">
        <v>15358</v>
      </c>
    </row>
    <row r="205" spans="1:8" ht="12.75">
      <c r="A205" t="str">
        <f t="shared" si="3"/>
        <v>LU_6000_17_107000_GWH</v>
      </c>
      <c r="B205" s="23" t="s">
        <v>210</v>
      </c>
      <c r="C205" s="23" t="s">
        <v>97</v>
      </c>
      <c r="D205" s="23" t="s">
        <v>155</v>
      </c>
      <c r="E205" s="4">
        <v>1377</v>
      </c>
      <c r="F205" s="4">
        <v>4130</v>
      </c>
      <c r="G205" s="4">
        <v>3557</v>
      </c>
      <c r="H205" s="4">
        <v>3878</v>
      </c>
    </row>
    <row r="206" spans="1:8" ht="12.75">
      <c r="A206" t="str">
        <f t="shared" si="3"/>
        <v>LV_6000_17_107000_GWH</v>
      </c>
      <c r="B206" s="23" t="s">
        <v>211</v>
      </c>
      <c r="C206" s="23" t="s">
        <v>33</v>
      </c>
      <c r="D206" s="23" t="s">
        <v>131</v>
      </c>
      <c r="E206" s="4">
        <v>6648</v>
      </c>
      <c r="F206" s="4">
        <v>4906</v>
      </c>
      <c r="G206" s="4">
        <v>5274</v>
      </c>
      <c r="H206" s="4">
        <v>5569</v>
      </c>
    </row>
    <row r="207" spans="1:8" ht="12.75">
      <c r="A207" t="str">
        <f t="shared" si="3"/>
        <v>MT_6000_17_107000_GWH</v>
      </c>
      <c r="B207" s="23" t="s">
        <v>212</v>
      </c>
      <c r="C207" s="23" t="s">
        <v>34</v>
      </c>
      <c r="D207" s="23" t="s">
        <v>132</v>
      </c>
      <c r="E207" s="4">
        <v>1100</v>
      </c>
      <c r="F207" s="4">
        <v>2240</v>
      </c>
      <c r="G207" s="4">
        <v>2312</v>
      </c>
      <c r="H207" s="4">
        <v>2167</v>
      </c>
    </row>
    <row r="208" spans="1:8" ht="12.75">
      <c r="A208" t="str">
        <f t="shared" si="3"/>
        <v>NL_6000_17_107000_GWH</v>
      </c>
      <c r="B208" s="23" t="s">
        <v>213</v>
      </c>
      <c r="C208" s="23" t="s">
        <v>35</v>
      </c>
      <c r="D208" s="23" t="s">
        <v>133</v>
      </c>
      <c r="E208" s="4">
        <v>71938</v>
      </c>
      <c r="F208" s="4">
        <v>100219</v>
      </c>
      <c r="G208" s="4">
        <v>107645</v>
      </c>
      <c r="H208" s="4">
        <v>113502</v>
      </c>
    </row>
    <row r="209" spans="1:8" ht="12.75">
      <c r="A209" t="str">
        <f t="shared" si="3"/>
        <v>NMS10_6000_17_107000_GWH</v>
      </c>
      <c r="B209" s="23" t="s">
        <v>214</v>
      </c>
      <c r="C209" s="23" t="s">
        <v>36</v>
      </c>
      <c r="D209" s="23" t="s">
        <v>156</v>
      </c>
      <c r="E209" s="4">
        <v>321401</v>
      </c>
      <c r="F209" s="4">
        <v>358354</v>
      </c>
      <c r="G209" s="4">
        <v>361366</v>
      </c>
      <c r="H209" s="4">
        <v>349534</v>
      </c>
    </row>
    <row r="210" spans="1:8" ht="12.75">
      <c r="A210" t="str">
        <f t="shared" si="3"/>
        <v>NO_6000_17_107000_GWH</v>
      </c>
      <c r="B210" s="23" t="s">
        <v>215</v>
      </c>
      <c r="C210" s="23" t="s">
        <v>37</v>
      </c>
      <c r="D210" s="23" t="s">
        <v>134</v>
      </c>
      <c r="E210" s="4">
        <v>121848</v>
      </c>
      <c r="F210" s="4">
        <v>138005</v>
      </c>
      <c r="G210" s="4">
        <v>142136</v>
      </c>
      <c r="H210" s="4">
        <v>132778</v>
      </c>
    </row>
    <row r="211" spans="1:8" ht="12.75">
      <c r="A211" t="str">
        <f t="shared" si="3"/>
        <v>PL_6000_17_107000_GWH</v>
      </c>
      <c r="B211" s="23" t="s">
        <v>216</v>
      </c>
      <c r="C211" s="23" t="s">
        <v>38</v>
      </c>
      <c r="D211" s="23" t="s">
        <v>135</v>
      </c>
      <c r="E211" s="4">
        <v>136311</v>
      </c>
      <c r="F211" s="4">
        <v>156936</v>
      </c>
      <c r="G211" s="4">
        <v>155305</v>
      </c>
      <c r="H211" s="4">
        <v>151720</v>
      </c>
    </row>
    <row r="212" spans="1:8" ht="12.75">
      <c r="A212" t="str">
        <f t="shared" si="3"/>
        <v>PT_6000_17_107000_GWH</v>
      </c>
      <c r="B212" s="23" t="s">
        <v>217</v>
      </c>
      <c r="C212" s="23" t="s">
        <v>39</v>
      </c>
      <c r="D212" s="23" t="s">
        <v>136</v>
      </c>
      <c r="E212" s="4">
        <v>28501</v>
      </c>
      <c r="F212" s="4">
        <v>46575</v>
      </c>
      <c r="G212" s="4">
        <v>45969</v>
      </c>
      <c r="H212" s="4">
        <v>50207</v>
      </c>
    </row>
    <row r="213" spans="1:8" ht="12.75">
      <c r="A213" t="str">
        <f t="shared" si="3"/>
        <v>RO_6000_17_107000_GWH</v>
      </c>
      <c r="B213" s="23" t="s">
        <v>218</v>
      </c>
      <c r="C213" s="23" t="s">
        <v>40</v>
      </c>
      <c r="D213" s="23" t="s">
        <v>137</v>
      </c>
      <c r="E213" s="4">
        <v>64309</v>
      </c>
      <c r="F213" s="4">
        <v>59413</v>
      </c>
      <c r="G213" s="4">
        <v>64956</v>
      </c>
      <c r="H213" s="4">
        <v>58016</v>
      </c>
    </row>
    <row r="214" spans="1:8" ht="12.75">
      <c r="A214" t="str">
        <f t="shared" si="3"/>
        <v>SE_6000_17_107000_GWH</v>
      </c>
      <c r="B214" s="23" t="s">
        <v>219</v>
      </c>
      <c r="C214" s="23" t="s">
        <v>41</v>
      </c>
      <c r="D214" s="23" t="s">
        <v>138</v>
      </c>
      <c r="E214" s="4">
        <v>146514</v>
      </c>
      <c r="F214" s="4">
        <v>158436</v>
      </c>
      <c r="G214" s="4">
        <v>150036</v>
      </c>
      <c r="H214" s="4">
        <v>136717</v>
      </c>
    </row>
    <row r="215" spans="1:8" ht="12.75">
      <c r="A215" t="str">
        <f t="shared" si="3"/>
        <v>SI_6000_17_107000_GWH</v>
      </c>
      <c r="B215" s="23" t="s">
        <v>220</v>
      </c>
      <c r="C215" s="23" t="s">
        <v>42</v>
      </c>
      <c r="D215" s="23" t="s">
        <v>139</v>
      </c>
      <c r="E215" s="4">
        <v>12444</v>
      </c>
      <c r="F215" s="4">
        <v>15117</v>
      </c>
      <c r="G215" s="4">
        <v>16399</v>
      </c>
      <c r="H215" s="4">
        <v>16401</v>
      </c>
    </row>
    <row r="216" spans="1:8" ht="12.75">
      <c r="A216" t="str">
        <f t="shared" si="3"/>
        <v>SK_6000_17_107000_GWH</v>
      </c>
      <c r="B216" s="23" t="s">
        <v>221</v>
      </c>
      <c r="C216" s="23" t="s">
        <v>43</v>
      </c>
      <c r="D216" s="23" t="s">
        <v>140</v>
      </c>
      <c r="E216" s="4">
        <v>26132</v>
      </c>
      <c r="F216" s="4">
        <v>31455</v>
      </c>
      <c r="G216" s="4">
        <v>28962</v>
      </c>
      <c r="H216" s="4">
        <v>26155</v>
      </c>
    </row>
    <row r="217" spans="1:8" ht="12.75">
      <c r="A217" t="str">
        <f t="shared" si="3"/>
        <v>TR_6000_17_107000_GWH</v>
      </c>
      <c r="B217" s="23" t="s">
        <v>222</v>
      </c>
      <c r="C217" s="23" t="s">
        <v>44</v>
      </c>
      <c r="D217" s="23" t="s">
        <v>141</v>
      </c>
      <c r="E217" s="4">
        <v>57543</v>
      </c>
      <c r="F217" s="4">
        <v>161956</v>
      </c>
      <c r="G217" s="4">
        <v>198418</v>
      </c>
      <c r="H217" s="4">
        <v>194813</v>
      </c>
    </row>
    <row r="218" spans="1:8" ht="12.75">
      <c r="A218" t="str">
        <f t="shared" si="3"/>
        <v>UK_6000_17_107000_GWH</v>
      </c>
      <c r="B218" s="23" t="s">
        <v>223</v>
      </c>
      <c r="C218" s="23" t="s">
        <v>45</v>
      </c>
      <c r="D218" s="23" t="s">
        <v>145</v>
      </c>
      <c r="E218" s="4">
        <v>319737</v>
      </c>
      <c r="F218" s="4">
        <v>398355</v>
      </c>
      <c r="G218" s="4">
        <v>388669</v>
      </c>
      <c r="H218" s="4">
        <v>375665</v>
      </c>
    </row>
    <row r="221" spans="3:4" ht="18">
      <c r="C221" s="27" t="s">
        <v>172</v>
      </c>
      <c r="D221" s="27"/>
    </row>
    <row r="222" ht="12.75">
      <c r="C222" s="28" t="s">
        <v>0</v>
      </c>
    </row>
    <row r="223" spans="3:6" ht="12.75">
      <c r="C223" s="28" t="s">
        <v>1</v>
      </c>
      <c r="E223" s="32" t="s">
        <v>177</v>
      </c>
      <c r="F223" s="32"/>
    </row>
    <row r="225" spans="3:5" ht="12.75">
      <c r="C225" s="28" t="s">
        <v>2</v>
      </c>
      <c r="E225" t="s">
        <v>3</v>
      </c>
    </row>
    <row r="226" spans="3:8" ht="12.75">
      <c r="C226" s="28" t="s">
        <v>4</v>
      </c>
      <c r="E226" s="15" t="s">
        <v>105</v>
      </c>
      <c r="F226" s="15"/>
      <c r="G226" s="5">
        <v>107011</v>
      </c>
      <c r="H226" s="38" t="s">
        <v>240</v>
      </c>
    </row>
    <row r="227" spans="3:7" ht="12.75">
      <c r="C227" s="28" t="s">
        <v>5</v>
      </c>
      <c r="E227" t="s">
        <v>101</v>
      </c>
      <c r="G227">
        <v>6000</v>
      </c>
    </row>
    <row r="228" spans="3:7" ht="12.75">
      <c r="C228" s="28" t="s">
        <v>6</v>
      </c>
      <c r="E228" t="s">
        <v>104</v>
      </c>
      <c r="G228" s="37" t="s">
        <v>228</v>
      </c>
    </row>
    <row r="230" spans="5:8" ht="12.75">
      <c r="E230" s="5" t="s">
        <v>245</v>
      </c>
      <c r="F230" s="5" t="s">
        <v>244</v>
      </c>
      <c r="G230" s="5" t="s">
        <v>243</v>
      </c>
      <c r="H230" s="5" t="s">
        <v>242</v>
      </c>
    </row>
    <row r="231" spans="3:8" ht="12.75">
      <c r="C231" s="23" t="s">
        <v>7</v>
      </c>
      <c r="D231" s="23"/>
      <c r="E231" s="3">
        <v>1990</v>
      </c>
      <c r="F231" s="3">
        <v>2005</v>
      </c>
      <c r="G231" s="3">
        <v>2008</v>
      </c>
      <c r="H231" s="3">
        <v>2009</v>
      </c>
    </row>
    <row r="232" spans="1:8" ht="12.75">
      <c r="A232" t="str">
        <f>B232&amp;"_"&amp;$G$227&amp;"_"&amp;$G$226</f>
        <v>AT_6000_107011</v>
      </c>
      <c r="B232" s="23" t="s">
        <v>183</v>
      </c>
      <c r="C232" s="23" t="s">
        <v>8</v>
      </c>
      <c r="D232" s="23" t="s">
        <v>116</v>
      </c>
      <c r="E232" s="4">
        <v>1126</v>
      </c>
      <c r="F232" s="4">
        <v>2579</v>
      </c>
      <c r="G232" s="4">
        <v>4299</v>
      </c>
      <c r="H232" s="4">
        <v>4304</v>
      </c>
    </row>
    <row r="233" spans="1:8" ht="12.75">
      <c r="A233" t="str">
        <f aca="true" t="shared" si="4" ref="A233:A273">B233&amp;"_"&amp;$G$227&amp;"_"&amp;$G$226</f>
        <v>BE_6000_107011</v>
      </c>
      <c r="B233" s="23" t="s">
        <v>184</v>
      </c>
      <c r="C233" s="23" t="s">
        <v>9</v>
      </c>
      <c r="D233" s="23" t="s">
        <v>117</v>
      </c>
      <c r="E233" s="4">
        <v>282</v>
      </c>
      <c r="F233" s="4">
        <v>1590</v>
      </c>
      <c r="G233" s="4">
        <v>3329</v>
      </c>
      <c r="H233" s="4">
        <v>3948</v>
      </c>
    </row>
    <row r="234" spans="1:8" ht="12.75">
      <c r="A234" t="str">
        <f t="shared" si="4"/>
        <v>BG_6000_107011</v>
      </c>
      <c r="B234" s="23" t="s">
        <v>185</v>
      </c>
      <c r="C234" s="23" t="s">
        <v>10</v>
      </c>
      <c r="D234" s="23" t="s">
        <v>118</v>
      </c>
      <c r="E234" s="4">
        <v>0</v>
      </c>
      <c r="F234" s="4">
        <v>0</v>
      </c>
      <c r="G234" s="4">
        <v>0</v>
      </c>
      <c r="H234" s="4">
        <v>6</v>
      </c>
    </row>
    <row r="235" spans="1:8" ht="12.75">
      <c r="A235" t="str">
        <f t="shared" si="4"/>
        <v>CH_6000_107011</v>
      </c>
      <c r="B235" s="23" t="s">
        <v>186</v>
      </c>
      <c r="C235" s="23" t="s">
        <v>11</v>
      </c>
      <c r="D235" s="23" t="s">
        <v>143</v>
      </c>
      <c r="E235" s="4">
        <v>440</v>
      </c>
      <c r="F235" s="4">
        <v>1033</v>
      </c>
      <c r="G235" s="4">
        <v>1236</v>
      </c>
      <c r="H235" s="4">
        <v>1245</v>
      </c>
    </row>
    <row r="236" spans="1:8" ht="12.75">
      <c r="A236" t="str">
        <f t="shared" si="4"/>
        <v>CY_6000_107011</v>
      </c>
      <c r="B236" s="23" t="s">
        <v>187</v>
      </c>
      <c r="C236" s="23" t="s">
        <v>12</v>
      </c>
      <c r="D236" s="23" t="s">
        <v>119</v>
      </c>
      <c r="E236" s="4">
        <v>0</v>
      </c>
      <c r="F236" s="4">
        <v>0</v>
      </c>
      <c r="G236" s="4">
        <v>11</v>
      </c>
      <c r="H236" s="4">
        <v>0</v>
      </c>
    </row>
    <row r="237" spans="1:8" ht="12.75">
      <c r="A237" t="str">
        <f t="shared" si="4"/>
        <v>CZ_6000_107011</v>
      </c>
      <c r="B237" s="23" t="s">
        <v>188</v>
      </c>
      <c r="C237" s="23" t="s">
        <v>13</v>
      </c>
      <c r="D237" s="23" t="s">
        <v>144</v>
      </c>
      <c r="E237" s="4">
        <v>0</v>
      </c>
      <c r="F237" s="4">
        <v>731</v>
      </c>
      <c r="G237" s="4">
        <v>1449</v>
      </c>
      <c r="H237" s="4">
        <v>1848</v>
      </c>
    </row>
    <row r="238" spans="1:8" ht="12.75">
      <c r="A238" t="str">
        <f t="shared" si="4"/>
        <v>DE_6000_107011</v>
      </c>
      <c r="B238" s="23" t="s">
        <v>189</v>
      </c>
      <c r="C238" s="23" t="s">
        <v>94</v>
      </c>
      <c r="D238" s="34" t="s">
        <v>234</v>
      </c>
      <c r="E238" s="4">
        <v>1595</v>
      </c>
      <c r="F238" s="4">
        <v>13533</v>
      </c>
      <c r="G238" s="4">
        <v>24357</v>
      </c>
      <c r="H238" s="4">
        <v>30094</v>
      </c>
    </row>
    <row r="239" spans="1:8" ht="12.75">
      <c r="A239" t="str">
        <f t="shared" si="4"/>
        <v>DK_6000_107011</v>
      </c>
      <c r="B239" s="23" t="s">
        <v>190</v>
      </c>
      <c r="C239" s="23" t="s">
        <v>14</v>
      </c>
      <c r="D239" s="23" t="s">
        <v>120</v>
      </c>
      <c r="E239" s="4">
        <v>190</v>
      </c>
      <c r="F239" s="4">
        <v>3241</v>
      </c>
      <c r="G239" s="4">
        <v>3218</v>
      </c>
      <c r="H239" s="4">
        <v>3308</v>
      </c>
    </row>
    <row r="240" spans="1:8" ht="12.75">
      <c r="A240" t="str">
        <f t="shared" si="4"/>
        <v>EA_6000_107011</v>
      </c>
      <c r="B240" s="23" t="s">
        <v>191</v>
      </c>
      <c r="C240" s="23" t="s">
        <v>95</v>
      </c>
      <c r="D240" s="23" t="s">
        <v>151</v>
      </c>
      <c r="E240" s="4">
        <v>11529</v>
      </c>
      <c r="F240" s="4">
        <v>45129</v>
      </c>
      <c r="G240" s="4">
        <v>63352</v>
      </c>
      <c r="H240" s="4">
        <v>71633</v>
      </c>
    </row>
    <row r="241" spans="1:8" ht="12.75">
      <c r="A241" t="str">
        <f t="shared" si="4"/>
        <v>EA12_6000_107011</v>
      </c>
      <c r="B241" s="23" t="s">
        <v>192</v>
      </c>
      <c r="C241" s="23" t="s">
        <v>15</v>
      </c>
      <c r="D241" s="25" t="s">
        <v>147</v>
      </c>
      <c r="E241" s="4">
        <v>11529</v>
      </c>
      <c r="F241" s="4">
        <v>45129</v>
      </c>
      <c r="G241" s="4">
        <v>63052</v>
      </c>
      <c r="H241" s="4">
        <v>70908</v>
      </c>
    </row>
    <row r="242" spans="1:8" ht="12.75">
      <c r="A242" t="str">
        <f t="shared" si="4"/>
        <v>EA13_6000_107011</v>
      </c>
      <c r="B242" s="23" t="s">
        <v>193</v>
      </c>
      <c r="C242" s="23" t="s">
        <v>16</v>
      </c>
      <c r="D242" s="23" t="s">
        <v>148</v>
      </c>
      <c r="E242" s="4">
        <v>11529</v>
      </c>
      <c r="F242" s="4">
        <v>45243</v>
      </c>
      <c r="G242" s="4">
        <v>63341</v>
      </c>
      <c r="H242" s="4">
        <v>71096</v>
      </c>
    </row>
    <row r="243" spans="1:8" ht="12.75">
      <c r="A243" t="str">
        <f t="shared" si="4"/>
        <v>EA15_6000_107011</v>
      </c>
      <c r="B243" s="23" t="s">
        <v>194</v>
      </c>
      <c r="C243" s="23" t="s">
        <v>17</v>
      </c>
      <c r="D243" s="23" t="s">
        <v>149</v>
      </c>
      <c r="E243" s="4">
        <v>11529</v>
      </c>
      <c r="F243" s="4">
        <v>45243</v>
      </c>
      <c r="G243" s="4">
        <v>63352</v>
      </c>
      <c r="H243" s="4">
        <v>71096</v>
      </c>
    </row>
    <row r="244" spans="1:8" ht="12.75">
      <c r="A244" t="str">
        <f t="shared" si="4"/>
        <v>EA16_6000_107011</v>
      </c>
      <c r="B244" s="23" t="s">
        <v>195</v>
      </c>
      <c r="C244" s="23" t="s">
        <v>18</v>
      </c>
      <c r="D244" s="23" t="s">
        <v>150</v>
      </c>
      <c r="E244" s="4">
        <v>11529</v>
      </c>
      <c r="F244" s="4">
        <v>45275</v>
      </c>
      <c r="G244" s="4">
        <v>63869</v>
      </c>
      <c r="H244" s="4">
        <v>71633</v>
      </c>
    </row>
    <row r="245" spans="1:8" ht="12.75">
      <c r="A245" t="str">
        <f t="shared" si="4"/>
        <v>EE_6000_107011</v>
      </c>
      <c r="B245" s="23" t="s">
        <v>196</v>
      </c>
      <c r="C245" s="23" t="s">
        <v>19</v>
      </c>
      <c r="D245" s="23" t="s">
        <v>121</v>
      </c>
      <c r="E245" s="4">
        <v>0</v>
      </c>
      <c r="F245" s="4">
        <v>35</v>
      </c>
      <c r="G245" s="4">
        <v>36</v>
      </c>
      <c r="H245" s="4">
        <v>314</v>
      </c>
    </row>
    <row r="246" spans="1:8" ht="12.75">
      <c r="A246" t="str">
        <f t="shared" si="4"/>
        <v>EEA18_6000_107011</v>
      </c>
      <c r="B246" s="23" t="s">
        <v>197</v>
      </c>
      <c r="C246" s="23" t="s">
        <v>96</v>
      </c>
      <c r="D246" s="23" t="s">
        <v>158</v>
      </c>
      <c r="E246" s="4">
        <v>14470</v>
      </c>
      <c r="F246" s="4">
        <v>65297</v>
      </c>
      <c r="G246" s="4">
        <v>86303</v>
      </c>
      <c r="H246" s="4">
        <v>96458</v>
      </c>
    </row>
    <row r="247" spans="1:8" ht="12.75">
      <c r="A247" t="str">
        <f t="shared" si="4"/>
        <v>ES_6000_107011</v>
      </c>
      <c r="B247" s="23" t="s">
        <v>198</v>
      </c>
      <c r="C247" s="23" t="s">
        <v>20</v>
      </c>
      <c r="D247" s="23" t="s">
        <v>122</v>
      </c>
      <c r="E247" s="4">
        <v>542</v>
      </c>
      <c r="F247" s="4">
        <v>2653</v>
      </c>
      <c r="G247" s="4">
        <v>3255</v>
      </c>
      <c r="H247" s="4">
        <v>3427</v>
      </c>
    </row>
    <row r="248" spans="1:8" ht="12.75">
      <c r="A248" t="str">
        <f t="shared" si="4"/>
        <v>EU15_6000_107011</v>
      </c>
      <c r="B248" s="23" t="s">
        <v>199</v>
      </c>
      <c r="C248" s="23" t="s">
        <v>21</v>
      </c>
      <c r="D248" s="23" t="s">
        <v>152</v>
      </c>
      <c r="E248" s="4">
        <v>14257</v>
      </c>
      <c r="F248" s="4">
        <v>64964</v>
      </c>
      <c r="G248" s="4">
        <v>85906</v>
      </c>
      <c r="H248" s="4">
        <v>96229</v>
      </c>
    </row>
    <row r="249" spans="1:8" ht="12.75">
      <c r="A249" t="str">
        <f t="shared" si="4"/>
        <v>EU25_6000_107011</v>
      </c>
      <c r="B249" s="23" t="s">
        <v>200</v>
      </c>
      <c r="C249" s="23" t="s">
        <v>22</v>
      </c>
      <c r="D249" s="23" t="s">
        <v>153</v>
      </c>
      <c r="E249" s="4">
        <v>14329</v>
      </c>
      <c r="F249" s="4">
        <v>69093</v>
      </c>
      <c r="G249" s="4">
        <v>93876</v>
      </c>
      <c r="H249" s="4">
        <v>106829</v>
      </c>
    </row>
    <row r="250" spans="1:8" ht="12.75">
      <c r="A250" t="str">
        <f t="shared" si="4"/>
        <v>EU27_6000_107011</v>
      </c>
      <c r="B250" s="23" t="s">
        <v>201</v>
      </c>
      <c r="C250" s="23" t="s">
        <v>23</v>
      </c>
      <c r="D250" s="23" t="s">
        <v>154</v>
      </c>
      <c r="E250" s="4">
        <v>14329</v>
      </c>
      <c r="F250" s="4">
        <v>69099</v>
      </c>
      <c r="G250" s="4">
        <v>93900</v>
      </c>
      <c r="H250" s="4">
        <v>106847</v>
      </c>
    </row>
    <row r="251" spans="1:8" ht="12.75">
      <c r="A251" t="str">
        <f t="shared" si="4"/>
        <v>FI_6000_107011</v>
      </c>
      <c r="B251" s="23" t="s">
        <v>202</v>
      </c>
      <c r="C251" s="23" t="s">
        <v>24</v>
      </c>
      <c r="D251" s="23" t="s">
        <v>123</v>
      </c>
      <c r="E251" s="4">
        <v>5156</v>
      </c>
      <c r="F251" s="4">
        <v>9491</v>
      </c>
      <c r="G251" s="4">
        <v>10438</v>
      </c>
      <c r="H251" s="4">
        <v>8723</v>
      </c>
    </row>
    <row r="252" spans="1:8" ht="12.75">
      <c r="A252" t="str">
        <f t="shared" si="4"/>
        <v>FR_6000_107011</v>
      </c>
      <c r="B252" s="23" t="s">
        <v>203</v>
      </c>
      <c r="C252" s="23" t="s">
        <v>25</v>
      </c>
      <c r="D252" s="23" t="s">
        <v>124</v>
      </c>
      <c r="E252" s="4">
        <v>1411</v>
      </c>
      <c r="F252" s="4">
        <v>3376</v>
      </c>
      <c r="G252" s="4">
        <v>4004</v>
      </c>
      <c r="H252" s="4">
        <v>4105</v>
      </c>
    </row>
    <row r="253" spans="1:8" ht="12.75">
      <c r="A253" t="str">
        <f t="shared" si="4"/>
        <v>GR_6000_107011</v>
      </c>
      <c r="B253" s="23" t="s">
        <v>204</v>
      </c>
      <c r="C253" s="23" t="s">
        <v>26</v>
      </c>
      <c r="D253" s="23" t="s">
        <v>125</v>
      </c>
      <c r="E253" s="4">
        <v>0</v>
      </c>
      <c r="F253" s="4">
        <v>122</v>
      </c>
      <c r="G253" s="4">
        <v>191</v>
      </c>
      <c r="H253" s="4">
        <v>218</v>
      </c>
    </row>
    <row r="254" spans="1:8" ht="12.75">
      <c r="A254" t="str">
        <f t="shared" si="4"/>
        <v>HR_6000_107011</v>
      </c>
      <c r="B254" s="23" t="s">
        <v>205</v>
      </c>
      <c r="C254" s="23" t="s">
        <v>27</v>
      </c>
      <c r="D254" s="23" t="s">
        <v>143</v>
      </c>
      <c r="E254" s="4">
        <v>9</v>
      </c>
      <c r="F254" s="4">
        <v>14</v>
      </c>
      <c r="G254" s="4">
        <v>21</v>
      </c>
      <c r="H254" s="4">
        <v>26</v>
      </c>
    </row>
    <row r="255" spans="1:8" ht="12.75">
      <c r="A255" t="str">
        <f t="shared" si="4"/>
        <v>HU_6000_107011</v>
      </c>
      <c r="B255" s="23" t="s">
        <v>206</v>
      </c>
      <c r="C255" s="23" t="s">
        <v>28</v>
      </c>
      <c r="D255" s="23" t="s">
        <v>126</v>
      </c>
      <c r="E255" s="4">
        <v>17</v>
      </c>
      <c r="F255" s="4">
        <v>1658</v>
      </c>
      <c r="G255" s="4">
        <v>1938</v>
      </c>
      <c r="H255" s="4">
        <v>2335</v>
      </c>
    </row>
    <row r="256" spans="1:8" ht="12.75">
      <c r="A256" t="str">
        <f t="shared" si="4"/>
        <v>IE_6000_107011</v>
      </c>
      <c r="B256" s="23" t="s">
        <v>207</v>
      </c>
      <c r="C256" s="23" t="s">
        <v>29</v>
      </c>
      <c r="D256" s="23" t="s">
        <v>127</v>
      </c>
      <c r="E256" s="4">
        <v>0</v>
      </c>
      <c r="F256" s="4">
        <v>130</v>
      </c>
      <c r="G256" s="4">
        <v>161</v>
      </c>
      <c r="H256" s="4">
        <v>182</v>
      </c>
    </row>
    <row r="257" spans="1:8" ht="12.75">
      <c r="A257" t="str">
        <f t="shared" si="4"/>
        <v>IS_6000_107011</v>
      </c>
      <c r="B257" s="23" t="s">
        <v>225</v>
      </c>
      <c r="C257" s="23" t="s">
        <v>30</v>
      </c>
      <c r="D257" s="23" t="s">
        <v>128</v>
      </c>
      <c r="E257" s="4">
        <v>0</v>
      </c>
      <c r="F257" s="4">
        <v>0</v>
      </c>
      <c r="G257" s="4">
        <v>0</v>
      </c>
      <c r="H257" s="4">
        <v>0</v>
      </c>
    </row>
    <row r="258" spans="1:8" ht="12.75">
      <c r="A258" t="str">
        <f t="shared" si="4"/>
        <v>IT_6000_107011</v>
      </c>
      <c r="B258" s="23" t="s">
        <v>208</v>
      </c>
      <c r="C258" s="23" t="s">
        <v>31</v>
      </c>
      <c r="D258" s="23" t="s">
        <v>129</v>
      </c>
      <c r="E258" s="4">
        <v>51</v>
      </c>
      <c r="F258" s="4">
        <v>4672</v>
      </c>
      <c r="G258" s="4">
        <v>5965</v>
      </c>
      <c r="H258" s="4">
        <v>7631</v>
      </c>
    </row>
    <row r="259" spans="1:8" ht="12.75">
      <c r="A259" t="str">
        <f t="shared" si="4"/>
        <v>LT_6000_107011</v>
      </c>
      <c r="B259" s="23" t="s">
        <v>209</v>
      </c>
      <c r="C259" s="23" t="s">
        <v>32</v>
      </c>
      <c r="D259" s="23" t="s">
        <v>130</v>
      </c>
      <c r="E259" s="4">
        <v>0</v>
      </c>
      <c r="F259" s="4">
        <v>7</v>
      </c>
      <c r="G259" s="4">
        <v>69</v>
      </c>
      <c r="H259" s="4">
        <v>102</v>
      </c>
    </row>
    <row r="260" spans="1:8" ht="12.75">
      <c r="A260" t="str">
        <f t="shared" si="4"/>
        <v>LU_6000_107011</v>
      </c>
      <c r="B260" s="23" t="s">
        <v>210</v>
      </c>
      <c r="C260" s="23" t="s">
        <v>97</v>
      </c>
      <c r="D260" s="23" t="s">
        <v>155</v>
      </c>
      <c r="E260" s="4">
        <v>13</v>
      </c>
      <c r="F260" s="4">
        <v>46</v>
      </c>
      <c r="G260" s="4">
        <v>70</v>
      </c>
      <c r="H260" s="4">
        <v>79</v>
      </c>
    </row>
    <row r="261" spans="1:8" ht="12.75">
      <c r="A261" t="str">
        <f t="shared" si="4"/>
        <v>LV_6000_107011</v>
      </c>
      <c r="B261" s="23" t="s">
        <v>211</v>
      </c>
      <c r="C261" s="23" t="s">
        <v>33</v>
      </c>
      <c r="D261" s="23" t="s">
        <v>131</v>
      </c>
      <c r="E261" s="4">
        <v>0</v>
      </c>
      <c r="F261" s="4">
        <v>41</v>
      </c>
      <c r="G261" s="4">
        <v>44</v>
      </c>
      <c r="H261" s="4">
        <v>49</v>
      </c>
    </row>
    <row r="262" spans="1:8" ht="12.75">
      <c r="A262" t="str">
        <f t="shared" si="4"/>
        <v>MT_6000_107011</v>
      </c>
      <c r="B262" s="23" t="s">
        <v>212</v>
      </c>
      <c r="C262" s="23" t="s">
        <v>34</v>
      </c>
      <c r="D262" s="23" t="s">
        <v>132</v>
      </c>
      <c r="E262" s="4">
        <v>0</v>
      </c>
      <c r="F262" s="4">
        <v>0</v>
      </c>
      <c r="G262" s="4">
        <v>0</v>
      </c>
      <c r="H262" s="4">
        <v>0</v>
      </c>
    </row>
    <row r="263" spans="1:8" ht="12.75">
      <c r="A263" t="str">
        <f t="shared" si="4"/>
        <v>NL_6000_107011</v>
      </c>
      <c r="B263" s="23" t="s">
        <v>213</v>
      </c>
      <c r="C263" s="23" t="s">
        <v>35</v>
      </c>
      <c r="D263" s="23" t="s">
        <v>133</v>
      </c>
      <c r="E263" s="4">
        <v>664</v>
      </c>
      <c r="F263" s="4">
        <v>5255</v>
      </c>
      <c r="G263" s="4">
        <v>5130</v>
      </c>
      <c r="H263" s="4">
        <v>6111</v>
      </c>
    </row>
    <row r="264" spans="1:8" ht="12.75">
      <c r="A264" t="str">
        <f t="shared" si="4"/>
        <v>NMS10_6000_107011</v>
      </c>
      <c r="B264" s="23" t="s">
        <v>214</v>
      </c>
      <c r="C264" s="23" t="s">
        <v>36</v>
      </c>
      <c r="D264" s="23" t="s">
        <v>156</v>
      </c>
      <c r="E264" s="4">
        <v>72</v>
      </c>
      <c r="F264" s="4">
        <v>4129</v>
      </c>
      <c r="G264" s="4">
        <v>7970</v>
      </c>
      <c r="H264" s="4">
        <v>10600</v>
      </c>
    </row>
    <row r="265" spans="1:8" ht="12.75">
      <c r="A265" t="str">
        <f t="shared" si="4"/>
        <v>NO_6000_107011</v>
      </c>
      <c r="B265" s="23" t="s">
        <v>215</v>
      </c>
      <c r="C265" s="23" t="s">
        <v>37</v>
      </c>
      <c r="D265" s="23" t="s">
        <v>134</v>
      </c>
      <c r="E265" s="4">
        <v>213</v>
      </c>
      <c r="F265" s="4">
        <v>333</v>
      </c>
      <c r="G265" s="4">
        <v>397</v>
      </c>
      <c r="H265" s="4">
        <v>229</v>
      </c>
    </row>
    <row r="266" spans="1:8" ht="12.75">
      <c r="A266" t="str">
        <f t="shared" si="4"/>
        <v>PL_6000_107011</v>
      </c>
      <c r="B266" s="23" t="s">
        <v>216</v>
      </c>
      <c r="C266" s="23" t="s">
        <v>38</v>
      </c>
      <c r="D266" s="23" t="s">
        <v>135</v>
      </c>
      <c r="E266" s="4">
        <v>55</v>
      </c>
      <c r="F266" s="4">
        <v>1511</v>
      </c>
      <c r="G266" s="4">
        <v>3617</v>
      </c>
      <c r="H266" s="4">
        <v>5227</v>
      </c>
    </row>
    <row r="267" spans="1:8" ht="12.75">
      <c r="A267" t="str">
        <f t="shared" si="4"/>
        <v>PT_6000_107011</v>
      </c>
      <c r="B267" s="23" t="s">
        <v>217</v>
      </c>
      <c r="C267" s="23" t="s">
        <v>39</v>
      </c>
      <c r="D267" s="23" t="s">
        <v>136</v>
      </c>
      <c r="E267" s="4">
        <v>689</v>
      </c>
      <c r="F267" s="4">
        <v>1682</v>
      </c>
      <c r="G267" s="4">
        <v>1853</v>
      </c>
      <c r="H267" s="4">
        <v>2086</v>
      </c>
    </row>
    <row r="268" spans="1:8" ht="12.75">
      <c r="A268" t="str">
        <f t="shared" si="4"/>
        <v>RO_6000_107011</v>
      </c>
      <c r="B268" s="23" t="s">
        <v>218</v>
      </c>
      <c r="C268" s="23" t="s">
        <v>40</v>
      </c>
      <c r="D268" s="23" t="s">
        <v>137</v>
      </c>
      <c r="E268" s="4">
        <v>0</v>
      </c>
      <c r="F268" s="4">
        <v>6</v>
      </c>
      <c r="G268" s="4">
        <v>24</v>
      </c>
      <c r="H268" s="4">
        <v>12</v>
      </c>
    </row>
    <row r="269" spans="1:8" ht="12.75">
      <c r="A269" t="str">
        <f t="shared" si="4"/>
        <v>SE_6000_107011</v>
      </c>
      <c r="B269" s="23" t="s">
        <v>219</v>
      </c>
      <c r="C269" s="23" t="s">
        <v>41</v>
      </c>
      <c r="D269" s="23" t="s">
        <v>138</v>
      </c>
      <c r="E269" s="4">
        <v>1943</v>
      </c>
      <c r="F269" s="4">
        <v>7491</v>
      </c>
      <c r="G269" s="4">
        <v>10337</v>
      </c>
      <c r="H269" s="4">
        <v>11375</v>
      </c>
    </row>
    <row r="270" spans="1:8" ht="12.75">
      <c r="A270" t="str">
        <f t="shared" si="4"/>
        <v>SI_6000_107011</v>
      </c>
      <c r="B270" s="23" t="s">
        <v>220</v>
      </c>
      <c r="C270" s="23" t="s">
        <v>42</v>
      </c>
      <c r="D270" s="23" t="s">
        <v>139</v>
      </c>
      <c r="E270" s="4">
        <v>0</v>
      </c>
      <c r="F270" s="4">
        <v>114</v>
      </c>
      <c r="G270" s="4">
        <v>289</v>
      </c>
      <c r="H270" s="4">
        <v>188</v>
      </c>
    </row>
    <row r="271" spans="1:8" ht="12.75">
      <c r="A271" t="str">
        <f t="shared" si="4"/>
        <v>SK_6000_107011</v>
      </c>
      <c r="B271" s="23" t="s">
        <v>221</v>
      </c>
      <c r="C271" s="23" t="s">
        <v>43</v>
      </c>
      <c r="D271" s="23" t="s">
        <v>140</v>
      </c>
      <c r="E271" s="4">
        <v>0</v>
      </c>
      <c r="F271" s="4">
        <v>32</v>
      </c>
      <c r="G271" s="4">
        <v>517</v>
      </c>
      <c r="H271" s="4">
        <v>537</v>
      </c>
    </row>
    <row r="272" spans="1:8" ht="12.75">
      <c r="A272" t="str">
        <f t="shared" si="4"/>
        <v>TR_6000_107011</v>
      </c>
      <c r="B272" s="23" t="s">
        <v>222</v>
      </c>
      <c r="C272" s="23" t="s">
        <v>44</v>
      </c>
      <c r="D272" s="23" t="s">
        <v>141</v>
      </c>
      <c r="E272" s="4">
        <v>0</v>
      </c>
      <c r="F272" s="4">
        <v>34</v>
      </c>
      <c r="G272" s="4">
        <v>142</v>
      </c>
      <c r="H272" s="4">
        <v>252</v>
      </c>
    </row>
    <row r="273" spans="1:8" ht="12.75">
      <c r="A273" t="str">
        <f t="shared" si="4"/>
        <v>UK_6000_107011</v>
      </c>
      <c r="B273" s="23" t="s">
        <v>223</v>
      </c>
      <c r="C273" s="23" t="s">
        <v>45</v>
      </c>
      <c r="D273" s="23" t="s">
        <v>145</v>
      </c>
      <c r="E273" s="4">
        <v>595</v>
      </c>
      <c r="F273" s="4">
        <v>9103</v>
      </c>
      <c r="G273" s="4">
        <v>9299</v>
      </c>
      <c r="H273" s="4">
        <v>10638</v>
      </c>
    </row>
    <row r="276" spans="3:4" ht="18">
      <c r="C276" s="27" t="s">
        <v>172</v>
      </c>
      <c r="D276" s="27"/>
    </row>
    <row r="277" ht="12.75">
      <c r="C277" s="28" t="s">
        <v>0</v>
      </c>
    </row>
    <row r="278" spans="3:6" ht="12.75">
      <c r="C278" s="28" t="s">
        <v>1</v>
      </c>
      <c r="E278" s="32" t="s">
        <v>178</v>
      </c>
      <c r="F278" s="32"/>
    </row>
    <row r="280" spans="3:5" ht="12.75">
      <c r="C280" s="35" t="s">
        <v>2</v>
      </c>
      <c r="E280" t="s">
        <v>3</v>
      </c>
    </row>
    <row r="281" spans="3:7" ht="12.75">
      <c r="C281" s="28" t="s">
        <v>4</v>
      </c>
      <c r="E281" s="15" t="s">
        <v>99</v>
      </c>
      <c r="F281" s="15"/>
      <c r="G281" s="37" t="s">
        <v>238</v>
      </c>
    </row>
    <row r="282" spans="3:7" ht="12.75">
      <c r="C282" s="35" t="s">
        <v>5</v>
      </c>
      <c r="E282" s="5" t="s">
        <v>101</v>
      </c>
      <c r="F282" s="5"/>
      <c r="G282">
        <v>6000</v>
      </c>
    </row>
    <row r="283" spans="3:7" ht="12.75">
      <c r="C283" s="28" t="s">
        <v>6</v>
      </c>
      <c r="E283" t="s">
        <v>104</v>
      </c>
      <c r="G283" s="37" t="s">
        <v>228</v>
      </c>
    </row>
    <row r="286" spans="3:8" ht="12.75">
      <c r="C286" s="29" t="s">
        <v>7</v>
      </c>
      <c r="D286" s="29"/>
      <c r="E286" s="3">
        <v>1990</v>
      </c>
      <c r="F286" s="3">
        <v>2005</v>
      </c>
      <c r="G286" s="3">
        <v>2008</v>
      </c>
      <c r="H286" s="3">
        <v>2009</v>
      </c>
    </row>
    <row r="287" spans="1:8" ht="12.75">
      <c r="A287" t="str">
        <f>B287&amp;"_"&amp;$G$282&amp;"_"&amp;$G$281&amp;"_"&amp;$G$283</f>
        <v>AT_6000_B_101121_GWH</v>
      </c>
      <c r="B287" s="23" t="s">
        <v>183</v>
      </c>
      <c r="C287" s="29" t="s">
        <v>8</v>
      </c>
      <c r="D287" s="23" t="s">
        <v>116</v>
      </c>
      <c r="E287" s="4">
        <v>13292</v>
      </c>
      <c r="F287" s="4">
        <v>18958</v>
      </c>
      <c r="G287" s="4">
        <v>16429</v>
      </c>
      <c r="H287" s="4">
        <v>16131</v>
      </c>
    </row>
    <row r="288" spans="1:8" ht="12.75">
      <c r="A288" t="str">
        <f aca="true" t="shared" si="5" ref="A288:A328">B288&amp;"_"&amp;$G$282&amp;"_"&amp;$G$281&amp;"_"&amp;$G$283</f>
        <v>BE_6000_B_101121_GWH</v>
      </c>
      <c r="B288" s="23" t="s">
        <v>184</v>
      </c>
      <c r="C288" s="29" t="s">
        <v>9</v>
      </c>
      <c r="D288" s="23" t="s">
        <v>117</v>
      </c>
      <c r="E288" s="4">
        <v>24552</v>
      </c>
      <c r="F288" s="4">
        <v>35920</v>
      </c>
      <c r="G288" s="4">
        <v>34089</v>
      </c>
      <c r="H288" s="4">
        <v>37427</v>
      </c>
    </row>
    <row r="289" spans="1:8" ht="12.75">
      <c r="A289" t="str">
        <f t="shared" si="5"/>
        <v>BG_6000_B_101121_GWH</v>
      </c>
      <c r="B289" s="23" t="s">
        <v>185</v>
      </c>
      <c r="C289" s="29" t="s">
        <v>10</v>
      </c>
      <c r="D289" s="23" t="s">
        <v>118</v>
      </c>
      <c r="E289" s="4">
        <v>21716</v>
      </c>
      <c r="F289" s="4">
        <v>19324</v>
      </c>
      <c r="G289" s="4">
        <v>25002</v>
      </c>
      <c r="H289" s="4">
        <v>23211</v>
      </c>
    </row>
    <row r="290" spans="1:8" ht="12.75">
      <c r="A290" t="str">
        <f t="shared" si="5"/>
        <v>CH_6000_B_101121_GWH</v>
      </c>
      <c r="B290" s="23" t="s">
        <v>186</v>
      </c>
      <c r="C290" s="29" t="s">
        <v>11</v>
      </c>
      <c r="D290" s="23" t="s">
        <v>143</v>
      </c>
      <c r="E290" s="4">
        <v>322</v>
      </c>
      <c r="F290" s="4">
        <v>143</v>
      </c>
      <c r="G290" s="4">
        <v>201</v>
      </c>
      <c r="H290" s="4">
        <v>229</v>
      </c>
    </row>
    <row r="291" spans="1:8" ht="12.75">
      <c r="A291" t="str">
        <f t="shared" si="5"/>
        <v>CY_6000_B_101121_GWH</v>
      </c>
      <c r="B291" s="23" t="s">
        <v>187</v>
      </c>
      <c r="C291" s="29" t="s">
        <v>12</v>
      </c>
      <c r="D291" s="23" t="s">
        <v>119</v>
      </c>
      <c r="E291" s="4">
        <v>1974</v>
      </c>
      <c r="F291" s="4">
        <v>4348</v>
      </c>
      <c r="G291" s="4">
        <v>5004</v>
      </c>
      <c r="H291" s="4">
        <v>5153</v>
      </c>
    </row>
    <row r="292" spans="1:8" ht="12.75">
      <c r="A292" t="str">
        <f t="shared" si="5"/>
        <v>CZ_6000_B_101121_GWH</v>
      </c>
      <c r="B292" s="23" t="s">
        <v>188</v>
      </c>
      <c r="C292" s="29" t="s">
        <v>13</v>
      </c>
      <c r="D292" s="23" t="s">
        <v>144</v>
      </c>
      <c r="E292" s="4">
        <v>41248</v>
      </c>
      <c r="F292" s="4">
        <v>45232</v>
      </c>
      <c r="G292" s="4">
        <v>45329</v>
      </c>
      <c r="H292" s="4">
        <v>43347</v>
      </c>
    </row>
    <row r="293" spans="1:8" ht="12.75">
      <c r="A293" t="str">
        <f t="shared" si="5"/>
        <v>DE_6000_B_101121_GWH</v>
      </c>
      <c r="B293" s="23" t="s">
        <v>189</v>
      </c>
      <c r="C293" s="29" t="s">
        <v>94</v>
      </c>
      <c r="D293" s="23" t="s">
        <v>157</v>
      </c>
      <c r="E293" s="4">
        <v>296917</v>
      </c>
      <c r="F293" s="4">
        <v>358160</v>
      </c>
      <c r="G293" s="4">
        <v>367805</v>
      </c>
      <c r="H293" s="4">
        <v>342083</v>
      </c>
    </row>
    <row r="294" spans="1:8" ht="12.75">
      <c r="A294" t="str">
        <f t="shared" si="5"/>
        <v>DK_6000_B_101121_GWH</v>
      </c>
      <c r="B294" s="23" t="s">
        <v>190</v>
      </c>
      <c r="C294" s="29" t="s">
        <v>14</v>
      </c>
      <c r="D294" s="23" t="s">
        <v>120</v>
      </c>
      <c r="E294" s="4">
        <v>24763</v>
      </c>
      <c r="F294" s="4">
        <v>26731</v>
      </c>
      <c r="G294" s="4">
        <v>27405</v>
      </c>
      <c r="H294" s="4">
        <v>27469</v>
      </c>
    </row>
    <row r="295" spans="1:8" ht="12.75">
      <c r="A295" t="str">
        <f t="shared" si="5"/>
        <v>EA_6000_B_101121_GWH</v>
      </c>
      <c r="B295" s="23" t="s">
        <v>191</v>
      </c>
      <c r="C295" s="29" t="s">
        <v>95</v>
      </c>
      <c r="D295" s="23" t="s">
        <v>151</v>
      </c>
      <c r="E295" s="4">
        <v>694371</v>
      </c>
      <c r="F295" s="4">
        <v>1065694</v>
      </c>
      <c r="G295" s="4">
        <v>1089972</v>
      </c>
      <c r="H295" s="4">
        <v>1014324</v>
      </c>
    </row>
    <row r="296" spans="1:8" ht="12.75">
      <c r="A296" t="str">
        <f t="shared" si="5"/>
        <v>EA12_6000_B_101121_GWH</v>
      </c>
      <c r="B296" s="23" t="s">
        <v>192</v>
      </c>
      <c r="C296" s="29" t="s">
        <v>15</v>
      </c>
      <c r="D296" s="25" t="s">
        <v>147</v>
      </c>
      <c r="E296" s="4">
        <v>726500</v>
      </c>
      <c r="F296" s="4">
        <v>1065694</v>
      </c>
      <c r="G296" s="4">
        <v>1076828</v>
      </c>
      <c r="H296" s="4">
        <v>996386</v>
      </c>
    </row>
    <row r="297" spans="1:8" ht="12.75">
      <c r="A297" t="str">
        <f t="shared" si="5"/>
        <v>EA13_6000_B_101121_GWH</v>
      </c>
      <c r="B297" s="23" t="s">
        <v>193</v>
      </c>
      <c r="C297" s="29" t="s">
        <v>16</v>
      </c>
      <c r="D297" s="23" t="s">
        <v>148</v>
      </c>
      <c r="E297" s="4">
        <v>730368</v>
      </c>
      <c r="F297" s="4">
        <v>1071102</v>
      </c>
      <c r="G297" s="4">
        <v>1082656</v>
      </c>
      <c r="H297" s="4">
        <v>1002031</v>
      </c>
    </row>
    <row r="298" spans="1:8" ht="12.75">
      <c r="A298" t="str">
        <f t="shared" si="5"/>
        <v>EA15_6000_B_101121_GWH</v>
      </c>
      <c r="B298" s="23" t="s">
        <v>194</v>
      </c>
      <c r="C298" s="29" t="s">
        <v>17</v>
      </c>
      <c r="D298" s="23" t="s">
        <v>149</v>
      </c>
      <c r="E298" s="4">
        <v>733442</v>
      </c>
      <c r="F298" s="4">
        <v>1077690</v>
      </c>
      <c r="G298" s="4">
        <v>1089972</v>
      </c>
      <c r="H298" s="4">
        <v>1009351</v>
      </c>
    </row>
    <row r="299" spans="1:8" ht="12.75">
      <c r="A299" t="str">
        <f t="shared" si="5"/>
        <v>EA16_6000_B_101121_GWH</v>
      </c>
      <c r="B299" s="23" t="s">
        <v>195</v>
      </c>
      <c r="C299" s="29" t="s">
        <v>18</v>
      </c>
      <c r="D299" s="23" t="s">
        <v>150</v>
      </c>
      <c r="E299" s="4">
        <v>742430</v>
      </c>
      <c r="F299" s="4">
        <v>1084325</v>
      </c>
      <c r="G299" s="4">
        <v>1095326</v>
      </c>
      <c r="H299" s="4">
        <v>1014324</v>
      </c>
    </row>
    <row r="300" spans="1:8" ht="12.75">
      <c r="A300" t="str">
        <f t="shared" si="5"/>
        <v>EE_6000_B_101121_GWH</v>
      </c>
      <c r="B300" s="23" t="s">
        <v>196</v>
      </c>
      <c r="C300" s="29" t="s">
        <v>19</v>
      </c>
      <c r="D300" s="23" t="s">
        <v>121</v>
      </c>
      <c r="E300" s="4">
        <v>17238</v>
      </c>
      <c r="F300" s="4">
        <v>9981</v>
      </c>
      <c r="G300" s="4">
        <v>10308</v>
      </c>
      <c r="H300" s="4">
        <v>8457</v>
      </c>
    </row>
    <row r="301" spans="1:8" ht="12.75">
      <c r="A301" t="str">
        <f t="shared" si="5"/>
        <v>EEA18_6000_B_101121_GWH</v>
      </c>
      <c r="B301" s="23" t="s">
        <v>197</v>
      </c>
      <c r="C301" s="29" t="s">
        <v>96</v>
      </c>
      <c r="D301" s="23" t="s">
        <v>158</v>
      </c>
      <c r="E301" s="4">
        <v>984830</v>
      </c>
      <c r="F301" s="4">
        <v>1364582</v>
      </c>
      <c r="G301" s="4">
        <v>1393648</v>
      </c>
      <c r="H301" s="4">
        <v>1285798</v>
      </c>
    </row>
    <row r="302" spans="1:8" ht="12.75">
      <c r="A302" t="str">
        <f t="shared" si="5"/>
        <v>ES_6000_B_101121_GWH</v>
      </c>
      <c r="B302" s="23" t="s">
        <v>198</v>
      </c>
      <c r="C302" s="29" t="s">
        <v>20</v>
      </c>
      <c r="D302" s="23" t="s">
        <v>122</v>
      </c>
      <c r="E302" s="4">
        <v>68301</v>
      </c>
      <c r="F302" s="4">
        <v>152469</v>
      </c>
      <c r="G302" s="4">
        <v>155864</v>
      </c>
      <c r="H302" s="4">
        <v>130465</v>
      </c>
    </row>
    <row r="303" spans="1:8" ht="12.75">
      <c r="A303" t="str">
        <f t="shared" si="5"/>
        <v>EU15_6000_B_101121_GWH</v>
      </c>
      <c r="B303" s="23" t="s">
        <v>199</v>
      </c>
      <c r="C303" s="29" t="s">
        <v>21</v>
      </c>
      <c r="D303" s="23" t="s">
        <v>152</v>
      </c>
      <c r="E303" s="4">
        <v>984619</v>
      </c>
      <c r="F303" s="4">
        <v>1364314</v>
      </c>
      <c r="G303" s="4">
        <v>1393266</v>
      </c>
      <c r="H303" s="4">
        <v>1282739</v>
      </c>
    </row>
    <row r="304" spans="1:8" ht="12.75">
      <c r="A304" t="str">
        <f t="shared" si="5"/>
        <v>EU25_6000_B_101121_GWH</v>
      </c>
      <c r="B304" s="23" t="s">
        <v>200</v>
      </c>
      <c r="C304" s="29" t="s">
        <v>22</v>
      </c>
      <c r="D304" s="23" t="s">
        <v>153</v>
      </c>
      <c r="E304" s="4">
        <v>1210340</v>
      </c>
      <c r="F304" s="4">
        <v>1609062</v>
      </c>
      <c r="G304" s="4">
        <v>1641284</v>
      </c>
      <c r="H304" s="4">
        <v>1517426</v>
      </c>
    </row>
    <row r="305" spans="1:8" ht="12.75">
      <c r="A305" t="str">
        <f t="shared" si="5"/>
        <v>EU27_6000_B_101121_GWH</v>
      </c>
      <c r="B305" s="23" t="s">
        <v>201</v>
      </c>
      <c r="C305" s="29" t="s">
        <v>23</v>
      </c>
      <c r="D305" s="23" t="s">
        <v>154</v>
      </c>
      <c r="E305" s="4">
        <v>1282282</v>
      </c>
      <c r="F305" s="4">
        <v>1659721</v>
      </c>
      <c r="G305" s="4">
        <v>1700061</v>
      </c>
      <c r="H305" s="4">
        <v>1569000</v>
      </c>
    </row>
    <row r="306" spans="1:8" ht="12.75">
      <c r="A306" t="str">
        <f t="shared" si="5"/>
        <v>FI_6000_B_101121_GWH</v>
      </c>
      <c r="B306" s="23" t="s">
        <v>202</v>
      </c>
      <c r="C306" s="29" t="s">
        <v>24</v>
      </c>
      <c r="D306" s="23" t="s">
        <v>123</v>
      </c>
      <c r="E306" s="4">
        <v>15616</v>
      </c>
      <c r="F306" s="4">
        <v>23737</v>
      </c>
      <c r="G306" s="4">
        <v>26170</v>
      </c>
      <c r="H306" s="4">
        <v>26471</v>
      </c>
    </row>
    <row r="307" spans="1:8" ht="12.75">
      <c r="A307" t="str">
        <f t="shared" si="5"/>
        <v>FR_6000_B_101121_GWH</v>
      </c>
      <c r="B307" s="23" t="s">
        <v>203</v>
      </c>
      <c r="C307" s="29" t="s">
        <v>25</v>
      </c>
      <c r="D307" s="23" t="s">
        <v>124</v>
      </c>
      <c r="E307" s="4">
        <v>27507</v>
      </c>
      <c r="F307" s="4">
        <v>45855</v>
      </c>
      <c r="G307" s="4">
        <v>40801</v>
      </c>
      <c r="H307" s="4">
        <v>44590</v>
      </c>
    </row>
    <row r="308" spans="1:8" ht="12.75">
      <c r="A308" t="str">
        <f t="shared" si="5"/>
        <v>GR_6000_B_101121_GWH</v>
      </c>
      <c r="B308" s="23" t="s">
        <v>204</v>
      </c>
      <c r="C308" s="29" t="s">
        <v>26</v>
      </c>
      <c r="D308" s="23" t="s">
        <v>125</v>
      </c>
      <c r="E308" s="4">
        <v>32129</v>
      </c>
      <c r="F308" s="4">
        <v>52057</v>
      </c>
      <c r="G308" s="4">
        <v>56042</v>
      </c>
      <c r="H308" s="4">
        <v>51169</v>
      </c>
    </row>
    <row r="309" spans="1:8" ht="12.75">
      <c r="A309" t="str">
        <f t="shared" si="5"/>
        <v>HR_6000_B_101121_GWH</v>
      </c>
      <c r="B309" s="23" t="s">
        <v>205</v>
      </c>
      <c r="C309" s="29" t="s">
        <v>27</v>
      </c>
      <c r="D309" s="23" t="s">
        <v>143</v>
      </c>
      <c r="E309" s="4">
        <v>4969</v>
      </c>
      <c r="F309" s="4">
        <v>5505</v>
      </c>
      <c r="G309" s="4">
        <v>6500</v>
      </c>
      <c r="H309" s="4">
        <v>5507</v>
      </c>
    </row>
    <row r="310" spans="1:8" ht="12.75">
      <c r="A310" t="str">
        <f t="shared" si="5"/>
        <v>HU_6000_B_101121_GWH</v>
      </c>
      <c r="B310" s="23" t="s">
        <v>206</v>
      </c>
      <c r="C310" s="29" t="s">
        <v>28</v>
      </c>
      <c r="D310" s="23" t="s">
        <v>126</v>
      </c>
      <c r="E310" s="4">
        <v>13554</v>
      </c>
      <c r="F310" s="4">
        <v>21299</v>
      </c>
      <c r="G310" s="4">
        <v>24407</v>
      </c>
      <c r="H310" s="4">
        <v>19570</v>
      </c>
    </row>
    <row r="311" spans="1:8" ht="12.75">
      <c r="A311" t="str">
        <f t="shared" si="5"/>
        <v>IE_6000_B_101121_GWH</v>
      </c>
      <c r="B311" s="23" t="s">
        <v>207</v>
      </c>
      <c r="C311" s="29" t="s">
        <v>29</v>
      </c>
      <c r="D311" s="23" t="s">
        <v>127</v>
      </c>
      <c r="E311" s="4">
        <v>13320</v>
      </c>
      <c r="F311" s="4">
        <v>23253</v>
      </c>
      <c r="G311" s="4">
        <v>24602</v>
      </c>
      <c r="H311" s="4">
        <v>22200</v>
      </c>
    </row>
    <row r="312" spans="1:8" ht="12.75">
      <c r="A312" t="str">
        <f t="shared" si="5"/>
        <v>IS_6000_B_101121_GWH</v>
      </c>
      <c r="B312" s="23" t="s">
        <v>225</v>
      </c>
      <c r="C312" s="29" t="s">
        <v>30</v>
      </c>
      <c r="D312" s="23" t="s">
        <v>128</v>
      </c>
      <c r="E312" s="4"/>
      <c r="F312" s="4"/>
      <c r="G312" s="4"/>
      <c r="H312" s="4"/>
    </row>
    <row r="313" spans="1:8" ht="12.75">
      <c r="A313" t="str">
        <f t="shared" si="5"/>
        <v>IT_6000_B_101121_GWH</v>
      </c>
      <c r="B313" s="23" t="s">
        <v>208</v>
      </c>
      <c r="C313" s="29" t="s">
        <v>31</v>
      </c>
      <c r="D313" s="23" t="s">
        <v>129</v>
      </c>
      <c r="E313" s="4">
        <v>160991</v>
      </c>
      <c r="F313" s="4">
        <v>239409</v>
      </c>
      <c r="G313" s="4">
        <v>248963</v>
      </c>
      <c r="H313" s="4">
        <v>212597</v>
      </c>
    </row>
    <row r="314" spans="1:8" ht="12.75">
      <c r="A314" t="str">
        <f t="shared" si="5"/>
        <v>LT_6000_B_101121_GWH</v>
      </c>
      <c r="B314" s="23" t="s">
        <v>209</v>
      </c>
      <c r="C314" s="29" t="s">
        <v>32</v>
      </c>
      <c r="D314" s="23" t="s">
        <v>130</v>
      </c>
      <c r="E314" s="4">
        <v>10809</v>
      </c>
      <c r="F314" s="4">
        <v>3252</v>
      </c>
      <c r="G314" s="4">
        <v>2449</v>
      </c>
      <c r="H314" s="4">
        <v>2587</v>
      </c>
    </row>
    <row r="315" spans="1:8" ht="12.75">
      <c r="A315" t="str">
        <f t="shared" si="5"/>
        <v>LU_6000_B_101121_GWH</v>
      </c>
      <c r="B315" s="23" t="s">
        <v>210</v>
      </c>
      <c r="C315" s="29" t="s">
        <v>97</v>
      </c>
      <c r="D315" s="23" t="s">
        <v>155</v>
      </c>
      <c r="E315" s="4">
        <v>34</v>
      </c>
      <c r="F315" s="4">
        <v>2737</v>
      </c>
      <c r="G315" s="4">
        <v>2089</v>
      </c>
      <c r="H315" s="4">
        <v>2572</v>
      </c>
    </row>
    <row r="316" spans="1:8" ht="12.75">
      <c r="A316" t="str">
        <f t="shared" si="5"/>
        <v>LV_6000_B_101121_GWH</v>
      </c>
      <c r="B316" s="23" t="s">
        <v>211</v>
      </c>
      <c r="C316" s="29" t="s">
        <v>33</v>
      </c>
      <c r="D316" s="23" t="s">
        <v>131</v>
      </c>
      <c r="E316" s="4">
        <v>2043</v>
      </c>
      <c r="F316" s="4">
        <v>1454</v>
      </c>
      <c r="G316" s="4">
        <v>2045</v>
      </c>
      <c r="H316" s="4">
        <v>1999</v>
      </c>
    </row>
    <row r="317" spans="1:8" ht="12.75">
      <c r="A317" t="str">
        <f t="shared" si="5"/>
        <v>MT_6000_B_101121_GWH</v>
      </c>
      <c r="B317" s="23" t="s">
        <v>212</v>
      </c>
      <c r="C317" s="29" t="s">
        <v>34</v>
      </c>
      <c r="D317" s="23" t="s">
        <v>132</v>
      </c>
      <c r="E317" s="4">
        <v>1100</v>
      </c>
      <c r="F317" s="4">
        <v>2240</v>
      </c>
      <c r="G317" s="4">
        <v>2312</v>
      </c>
      <c r="H317" s="4">
        <v>2167</v>
      </c>
    </row>
    <row r="318" spans="1:8" ht="12.75">
      <c r="A318" t="str">
        <f t="shared" si="5"/>
        <v>NL_6000_B_101121_GWH</v>
      </c>
      <c r="B318" s="23" t="s">
        <v>213</v>
      </c>
      <c r="C318" s="29" t="s">
        <v>35</v>
      </c>
      <c r="D318" s="23" t="s">
        <v>133</v>
      </c>
      <c r="E318" s="4">
        <v>56053</v>
      </c>
      <c r="F318" s="4">
        <v>78981</v>
      </c>
      <c r="G318" s="4">
        <v>77124</v>
      </c>
      <c r="H318" s="4">
        <v>83718</v>
      </c>
    </row>
    <row r="319" spans="1:8" ht="12.75">
      <c r="A319" t="str">
        <f t="shared" si="5"/>
        <v>NMS10_6000_B_101121_GWH</v>
      </c>
      <c r="B319" s="23" t="s">
        <v>214</v>
      </c>
      <c r="C319" s="29" t="s">
        <v>36</v>
      </c>
      <c r="D319" s="23" t="s">
        <v>156</v>
      </c>
      <c r="E319" s="4">
        <v>225721</v>
      </c>
      <c r="F319" s="4">
        <v>244748</v>
      </c>
      <c r="G319" s="4">
        <v>248018</v>
      </c>
      <c r="H319" s="4">
        <v>234687</v>
      </c>
    </row>
    <row r="320" spans="1:8" ht="12.75">
      <c r="A320" t="str">
        <f t="shared" si="5"/>
        <v>NO_6000_B_101121_GWH</v>
      </c>
      <c r="B320" s="23" t="s">
        <v>215</v>
      </c>
      <c r="C320" s="29" t="s">
        <v>37</v>
      </c>
      <c r="D320" s="23" t="s">
        <v>134</v>
      </c>
      <c r="E320" s="4">
        <v>211</v>
      </c>
      <c r="F320" s="4">
        <v>268</v>
      </c>
      <c r="G320" s="4">
        <v>382</v>
      </c>
      <c r="H320" s="4">
        <v>3059</v>
      </c>
    </row>
    <row r="321" spans="1:8" ht="12.75">
      <c r="A321" t="str">
        <f t="shared" si="5"/>
        <v>PL_6000_B_101121_GWH</v>
      </c>
      <c r="B321" s="23" t="s">
        <v>216</v>
      </c>
      <c r="C321" s="29" t="s">
        <v>38</v>
      </c>
      <c r="D321" s="23" t="s">
        <v>135</v>
      </c>
      <c r="E321" s="4">
        <v>124899</v>
      </c>
      <c r="F321" s="4">
        <v>144899</v>
      </c>
      <c r="G321" s="4">
        <v>144982</v>
      </c>
      <c r="H321" s="4">
        <v>140789</v>
      </c>
    </row>
    <row r="322" spans="1:8" ht="12.75">
      <c r="A322" t="str">
        <f t="shared" si="5"/>
        <v>PT_6000_B_101121_GWH</v>
      </c>
      <c r="B322" s="23" t="s">
        <v>217</v>
      </c>
      <c r="C322" s="29" t="s">
        <v>39</v>
      </c>
      <c r="D322" s="23" t="s">
        <v>136</v>
      </c>
      <c r="E322" s="4">
        <v>17788</v>
      </c>
      <c r="F322" s="4">
        <v>34158</v>
      </c>
      <c r="G322" s="4">
        <v>26850</v>
      </c>
      <c r="H322" s="4">
        <v>26963</v>
      </c>
    </row>
    <row r="323" spans="1:8" ht="12.75">
      <c r="A323" t="str">
        <f t="shared" si="5"/>
        <v>RO_6000_B_101121_GWH</v>
      </c>
      <c r="B323" s="23" t="s">
        <v>218</v>
      </c>
      <c r="C323" s="29" t="s">
        <v>40</v>
      </c>
      <c r="D323" s="23" t="s">
        <v>137</v>
      </c>
      <c r="E323" s="4">
        <v>50226</v>
      </c>
      <c r="F323" s="4">
        <v>31335</v>
      </c>
      <c r="G323" s="4">
        <v>33775</v>
      </c>
      <c r="H323" s="4">
        <v>28363</v>
      </c>
    </row>
    <row r="324" spans="1:8" ht="12.75">
      <c r="A324" t="str">
        <f t="shared" si="5"/>
        <v>SE_6000_B_101121_GWH</v>
      </c>
      <c r="B324" s="23" t="s">
        <v>219</v>
      </c>
      <c r="C324" s="29" t="s">
        <v>41</v>
      </c>
      <c r="D324" s="23" t="s">
        <v>138</v>
      </c>
      <c r="E324" s="4">
        <v>2544</v>
      </c>
      <c r="F324" s="4">
        <v>7296</v>
      </c>
      <c r="G324" s="4">
        <v>8480</v>
      </c>
      <c r="H324" s="4">
        <v>10514</v>
      </c>
    </row>
    <row r="325" spans="1:8" ht="12.75">
      <c r="A325" t="str">
        <f t="shared" si="5"/>
        <v>SI_6000_B_101121_GWH</v>
      </c>
      <c r="B325" s="23" t="s">
        <v>220</v>
      </c>
      <c r="C325" s="29" t="s">
        <v>42</v>
      </c>
      <c r="D325" s="23" t="s">
        <v>139</v>
      </c>
      <c r="E325" s="4">
        <v>3868</v>
      </c>
      <c r="F325" s="4">
        <v>5408</v>
      </c>
      <c r="G325" s="4">
        <v>5828</v>
      </c>
      <c r="H325" s="4">
        <v>5645</v>
      </c>
    </row>
    <row r="326" spans="1:8" ht="12.75">
      <c r="A326" t="str">
        <f t="shared" si="5"/>
        <v>SK_6000_B_101121_GWH</v>
      </c>
      <c r="B326" s="23" t="s">
        <v>221</v>
      </c>
      <c r="C326" s="29" t="s">
        <v>43</v>
      </c>
      <c r="D326" s="23" t="s">
        <v>140</v>
      </c>
      <c r="E326" s="4">
        <v>8988</v>
      </c>
      <c r="F326" s="4">
        <v>6635</v>
      </c>
      <c r="G326" s="4">
        <v>5354</v>
      </c>
      <c r="H326" s="4">
        <v>4973</v>
      </c>
    </row>
    <row r="327" spans="1:8" ht="12.75">
      <c r="A327" t="str">
        <f t="shared" si="5"/>
        <v>TR_6000_B_101121_GWH</v>
      </c>
      <c r="B327" s="23" t="s">
        <v>222</v>
      </c>
      <c r="C327" s="29" t="s">
        <v>44</v>
      </c>
      <c r="D327" s="23" t="s">
        <v>141</v>
      </c>
      <c r="E327" s="4">
        <v>31044</v>
      </c>
      <c r="F327" s="4">
        <v>106089</v>
      </c>
      <c r="G327" s="4">
        <v>149329</v>
      </c>
      <c r="H327" s="4">
        <v>145457</v>
      </c>
    </row>
    <row r="328" spans="1:8" ht="12.75">
      <c r="A328" t="str">
        <f t="shared" si="5"/>
        <v>UK_6000_B_101121_GWH</v>
      </c>
      <c r="B328" s="23" t="s">
        <v>223</v>
      </c>
      <c r="C328" s="29" t="s">
        <v>45</v>
      </c>
      <c r="D328" s="23" t="s">
        <v>145</v>
      </c>
      <c r="E328" s="4">
        <v>230812</v>
      </c>
      <c r="F328" s="4">
        <v>264593</v>
      </c>
      <c r="G328" s="4">
        <v>280553</v>
      </c>
      <c r="H328" s="4">
        <v>248370</v>
      </c>
    </row>
    <row r="331" spans="2:4" ht="12.75">
      <c r="B331" s="5" t="s">
        <v>237</v>
      </c>
      <c r="C331" s="28">
        <v>101101</v>
      </c>
      <c r="D331" s="28" t="s">
        <v>230</v>
      </c>
    </row>
    <row r="332" spans="2:4" ht="12.75">
      <c r="B332" s="5" t="s">
        <v>238</v>
      </c>
      <c r="C332" s="28">
        <v>101121</v>
      </c>
      <c r="D332" s="28" t="s">
        <v>231</v>
      </c>
    </row>
    <row r="333" spans="2:4" ht="12.75">
      <c r="B333" s="5" t="s">
        <v>239</v>
      </c>
      <c r="C333" s="28">
        <v>101122</v>
      </c>
      <c r="D333" s="28" t="s">
        <v>232</v>
      </c>
    </row>
    <row r="334" spans="2:4" ht="12.75">
      <c r="B334" s="5" t="s">
        <v>229</v>
      </c>
      <c r="C334" s="28">
        <v>107000</v>
      </c>
      <c r="D334" s="28" t="s">
        <v>233</v>
      </c>
    </row>
    <row r="335" spans="2:6" ht="12.75">
      <c r="B335" s="5" t="s">
        <v>235</v>
      </c>
      <c r="C335" s="28">
        <v>107011</v>
      </c>
      <c r="D335" s="35" t="s">
        <v>236</v>
      </c>
      <c r="E335" s="5"/>
      <c r="F335" s="5"/>
    </row>
    <row r="336" spans="2:4" ht="12.75">
      <c r="B336" s="5" t="s">
        <v>238</v>
      </c>
      <c r="C336" s="28">
        <v>101121</v>
      </c>
      <c r="D336" s="28" t="s">
        <v>231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6"/>
  <sheetViews>
    <sheetView zoomScale="80" zoomScaleNormal="80" zoomScalePageLayoutView="0" workbookViewId="0" topLeftCell="A218">
      <selection activeCell="J246" sqref="J246"/>
    </sheetView>
  </sheetViews>
  <sheetFormatPr defaultColWidth="9.140625" defaultRowHeight="12.75"/>
  <cols>
    <col min="1" max="1" width="29.421875" style="0" customWidth="1"/>
    <col min="2" max="2" width="8.57421875" style="0" customWidth="1"/>
    <col min="3" max="3" width="28.421875" style="5" customWidth="1"/>
    <col min="4" max="4" width="13.140625" style="5" customWidth="1"/>
    <col min="5" max="5" width="21.00390625" style="0" customWidth="1"/>
    <col min="6" max="6" width="9.421875" style="0" customWidth="1"/>
    <col min="7" max="7" width="13.421875" style="0" customWidth="1"/>
  </cols>
  <sheetData>
    <row r="1" spans="3:4" ht="18">
      <c r="C1" s="1" t="s">
        <v>164</v>
      </c>
      <c r="D1" s="1"/>
    </row>
    <row r="2" spans="3:4" ht="12.75">
      <c r="C2" t="s">
        <v>0</v>
      </c>
      <c r="D2"/>
    </row>
    <row r="3" spans="3:6" ht="12.75">
      <c r="C3" t="s">
        <v>1</v>
      </c>
      <c r="D3"/>
      <c r="E3" s="32" t="s">
        <v>165</v>
      </c>
      <c r="F3" s="32"/>
    </row>
    <row r="4" spans="3:4" ht="12.75">
      <c r="C4"/>
      <c r="D4"/>
    </row>
    <row r="5" spans="3:5" ht="12.75">
      <c r="C5" t="s">
        <v>2</v>
      </c>
      <c r="D5"/>
      <c r="E5" t="s">
        <v>3</v>
      </c>
    </row>
    <row r="6" spans="3:8" ht="12.75">
      <c r="C6" t="s">
        <v>4</v>
      </c>
      <c r="D6"/>
      <c r="E6" s="39" t="s">
        <v>91</v>
      </c>
      <c r="F6" s="5"/>
      <c r="H6" s="5" t="s">
        <v>237</v>
      </c>
    </row>
    <row r="7" spans="3:8" ht="12.75">
      <c r="C7" t="s">
        <v>5</v>
      </c>
      <c r="D7"/>
      <c r="E7" t="s">
        <v>92</v>
      </c>
      <c r="H7">
        <v>5200</v>
      </c>
    </row>
    <row r="8" spans="3:8" ht="12.75">
      <c r="C8" t="s">
        <v>6</v>
      </c>
      <c r="D8"/>
      <c r="E8" t="s">
        <v>93</v>
      </c>
      <c r="H8" s="5" t="s">
        <v>227</v>
      </c>
    </row>
    <row r="9" spans="3:4" ht="12.75">
      <c r="C9"/>
      <c r="D9"/>
    </row>
    <row r="10" spans="3:8" ht="12.75">
      <c r="C10"/>
      <c r="D10"/>
      <c r="E10">
        <v>26</v>
      </c>
      <c r="F10">
        <v>11</v>
      </c>
      <c r="G10">
        <v>8</v>
      </c>
      <c r="H10">
        <v>7</v>
      </c>
    </row>
    <row r="11" spans="3:8" ht="12.75">
      <c r="C11" s="6" t="s">
        <v>7</v>
      </c>
      <c r="D11" s="6"/>
      <c r="E11" s="3">
        <v>1990</v>
      </c>
      <c r="F11" s="3">
        <v>2005</v>
      </c>
      <c r="G11" s="3">
        <v>2008</v>
      </c>
      <c r="H11" s="3">
        <v>2009</v>
      </c>
    </row>
    <row r="12" spans="1:8" ht="12.75">
      <c r="A12" t="str">
        <f>B12&amp;"_"&amp;$H$7&amp;"_"&amp;$H$6&amp;"_"&amp;$H$8</f>
        <v>AT_5200_B_101101_TJ</v>
      </c>
      <c r="B12" s="23" t="s">
        <v>183</v>
      </c>
      <c r="C12" s="23" t="s">
        <v>8</v>
      </c>
      <c r="D12" s="24" t="s">
        <v>116</v>
      </c>
      <c r="E12" s="4">
        <v>17227</v>
      </c>
      <c r="F12" s="4">
        <v>41591</v>
      </c>
      <c r="G12" s="4">
        <v>44205</v>
      </c>
      <c r="H12" s="4">
        <v>44919</v>
      </c>
    </row>
    <row r="13" spans="1:8" ht="12.75">
      <c r="A13" t="str">
        <f aca="true" t="shared" si="0" ref="A13:A53">B13&amp;"_"&amp;$H$7&amp;"_"&amp;$H$6&amp;"_"&amp;$H$8</f>
        <v>BE_5200_B_101101_TJ</v>
      </c>
      <c r="B13" s="23" t="s">
        <v>184</v>
      </c>
      <c r="C13" s="23" t="s">
        <v>9</v>
      </c>
      <c r="D13" s="24" t="s">
        <v>117</v>
      </c>
      <c r="E13" s="4">
        <v>9331</v>
      </c>
      <c r="F13" s="4">
        <v>19172</v>
      </c>
      <c r="G13" s="4">
        <v>28516</v>
      </c>
      <c r="H13" s="4">
        <v>30938</v>
      </c>
    </row>
    <row r="14" spans="1:8" ht="12.75">
      <c r="A14" t="str">
        <f t="shared" si="0"/>
        <v>BG_5200_B_101101_TJ</v>
      </c>
      <c r="B14" s="23" t="s">
        <v>185</v>
      </c>
      <c r="C14" s="23" t="s">
        <v>10</v>
      </c>
      <c r="D14" s="24" t="s">
        <v>118</v>
      </c>
      <c r="E14" s="4">
        <v>107805</v>
      </c>
      <c r="F14" s="4">
        <v>38422</v>
      </c>
      <c r="G14" s="4">
        <v>50251</v>
      </c>
      <c r="H14" s="4">
        <v>48304</v>
      </c>
    </row>
    <row r="15" spans="1:8" ht="12.75">
      <c r="A15" t="str">
        <f t="shared" si="0"/>
        <v>CH_5200_B_101101_TJ</v>
      </c>
      <c r="B15" s="23" t="s">
        <v>186</v>
      </c>
      <c r="C15" s="23" t="s">
        <v>11</v>
      </c>
      <c r="D15" s="24" t="s">
        <v>143</v>
      </c>
      <c r="E15" s="4">
        <v>8262</v>
      </c>
      <c r="F15" s="4">
        <v>10848</v>
      </c>
      <c r="G15" s="4">
        <v>12270</v>
      </c>
      <c r="H15" s="4">
        <v>12370</v>
      </c>
    </row>
    <row r="16" spans="1:8" ht="12.75">
      <c r="A16" t="str">
        <f t="shared" si="0"/>
        <v>CY_5200_B_101101_TJ</v>
      </c>
      <c r="B16" s="23" t="s">
        <v>187</v>
      </c>
      <c r="C16" s="23" t="s">
        <v>12</v>
      </c>
      <c r="D16" s="24" t="s">
        <v>119</v>
      </c>
      <c r="E16" s="4">
        <v>0</v>
      </c>
      <c r="F16" s="4">
        <v>0</v>
      </c>
      <c r="G16" s="4">
        <v>0</v>
      </c>
      <c r="H16" s="4">
        <v>0</v>
      </c>
    </row>
    <row r="17" spans="1:8" ht="12.75">
      <c r="A17" t="str">
        <f t="shared" si="0"/>
        <v>CZ_5200_B_101101_TJ</v>
      </c>
      <c r="B17" s="23" t="s">
        <v>188</v>
      </c>
      <c r="C17" s="23" t="s">
        <v>13</v>
      </c>
      <c r="D17" s="24" t="s">
        <v>144</v>
      </c>
      <c r="E17" s="4">
        <v>117722</v>
      </c>
      <c r="F17" s="4">
        <v>105961</v>
      </c>
      <c r="G17" s="4">
        <v>100006</v>
      </c>
      <c r="H17" s="4">
        <v>92758</v>
      </c>
    </row>
    <row r="18" spans="1:8" ht="12.75">
      <c r="A18" t="str">
        <f t="shared" si="0"/>
        <v>DE_5200_B_101101_TJ</v>
      </c>
      <c r="B18" s="23" t="s">
        <v>189</v>
      </c>
      <c r="C18" s="25" t="s">
        <v>94</v>
      </c>
      <c r="D18" s="24" t="s">
        <v>157</v>
      </c>
      <c r="E18" s="4">
        <v>444104</v>
      </c>
      <c r="F18" s="4">
        <v>648582</v>
      </c>
      <c r="G18" s="4">
        <v>355388</v>
      </c>
      <c r="H18" s="4">
        <v>343296</v>
      </c>
    </row>
    <row r="19" spans="1:8" ht="12.75">
      <c r="A19" t="str">
        <f t="shared" si="0"/>
        <v>DK_5200_B_101101_TJ</v>
      </c>
      <c r="B19" s="23" t="s">
        <v>190</v>
      </c>
      <c r="C19" s="25" t="s">
        <v>14</v>
      </c>
      <c r="D19" s="24" t="s">
        <v>120</v>
      </c>
      <c r="E19" s="4">
        <v>54353</v>
      </c>
      <c r="F19" s="4">
        <v>105847</v>
      </c>
      <c r="G19" s="4">
        <v>99690</v>
      </c>
      <c r="H19" s="4">
        <v>100810</v>
      </c>
    </row>
    <row r="20" spans="1:8" ht="12.75">
      <c r="A20" t="str">
        <f t="shared" si="0"/>
        <v>EA_5200_B_101101_TJ</v>
      </c>
      <c r="B20" s="23" t="s">
        <v>191</v>
      </c>
      <c r="C20" s="23" t="s">
        <v>95</v>
      </c>
      <c r="D20" s="24" t="s">
        <v>151</v>
      </c>
      <c r="E20" s="4">
        <v>629287</v>
      </c>
      <c r="F20" s="4">
        <v>1405283</v>
      </c>
      <c r="G20" s="4">
        <v>1091430</v>
      </c>
      <c r="H20" s="4">
        <v>1065138</v>
      </c>
    </row>
    <row r="21" spans="1:8" ht="12.75">
      <c r="A21" t="str">
        <f t="shared" si="0"/>
        <v>EA12_5200_B_101101_TJ</v>
      </c>
      <c r="B21" s="23" t="s">
        <v>192</v>
      </c>
      <c r="C21" s="23" t="s">
        <v>15</v>
      </c>
      <c r="D21" s="26" t="s">
        <v>147</v>
      </c>
      <c r="E21" s="4">
        <v>548649</v>
      </c>
      <c r="F21" s="4">
        <v>1364739</v>
      </c>
      <c r="G21" s="4">
        <v>1057900</v>
      </c>
      <c r="H21" s="4">
        <v>1025306</v>
      </c>
    </row>
    <row r="22" spans="1:8" ht="12.75">
      <c r="A22" t="str">
        <f t="shared" si="0"/>
        <v>EA13_5200_B_101101_TJ</v>
      </c>
      <c r="B22" s="23" t="s">
        <v>193</v>
      </c>
      <c r="C22" s="23" t="s">
        <v>16</v>
      </c>
      <c r="D22" s="24" t="s">
        <v>148</v>
      </c>
      <c r="E22" s="4">
        <v>554645</v>
      </c>
      <c r="F22" s="4">
        <v>1371843</v>
      </c>
      <c r="G22" s="4">
        <v>1065166</v>
      </c>
      <c r="H22" s="4">
        <v>1032409</v>
      </c>
    </row>
    <row r="23" spans="1:8" ht="12.75">
      <c r="A23" t="str">
        <f t="shared" si="0"/>
        <v>EA15_5200_B_101101_TJ</v>
      </c>
      <c r="B23" s="23" t="s">
        <v>194</v>
      </c>
      <c r="C23" s="23" t="s">
        <v>17</v>
      </c>
      <c r="D23" s="24" t="s">
        <v>149</v>
      </c>
      <c r="E23" s="4">
        <v>554645</v>
      </c>
      <c r="F23" s="4">
        <v>1371843</v>
      </c>
      <c r="G23" s="4">
        <v>1065166</v>
      </c>
      <c r="H23" s="4">
        <v>1032409</v>
      </c>
    </row>
    <row r="24" spans="1:8" ht="12.75">
      <c r="A24" t="str">
        <f t="shared" si="0"/>
        <v>EA16_5200_B_101101_TJ</v>
      </c>
      <c r="B24" s="23" t="s">
        <v>195</v>
      </c>
      <c r="C24" s="23" t="s">
        <v>18</v>
      </c>
      <c r="D24" s="24" t="s">
        <v>150</v>
      </c>
      <c r="E24" s="4">
        <v>579934</v>
      </c>
      <c r="F24" s="4">
        <v>1395761</v>
      </c>
      <c r="G24" s="4">
        <v>1084197</v>
      </c>
      <c r="H24" s="4">
        <v>1055330</v>
      </c>
    </row>
    <row r="25" spans="1:8" ht="12.75">
      <c r="A25" t="str">
        <f t="shared" si="0"/>
        <v>EE_5200_B_101101_TJ</v>
      </c>
      <c r="B25" s="23" t="s">
        <v>196</v>
      </c>
      <c r="C25" s="23" t="s">
        <v>19</v>
      </c>
      <c r="D25" s="24" t="s">
        <v>121</v>
      </c>
      <c r="E25" s="4">
        <v>49353</v>
      </c>
      <c r="F25" s="4">
        <v>9522</v>
      </c>
      <c r="G25" s="4">
        <v>7233</v>
      </c>
      <c r="H25" s="4">
        <v>9808</v>
      </c>
    </row>
    <row r="26" spans="1:8" ht="12.75">
      <c r="A26" t="str">
        <f t="shared" si="0"/>
        <v>EEA18_5200_B_101101_TJ</v>
      </c>
      <c r="B26" s="23" t="s">
        <v>197</v>
      </c>
      <c r="C26" s="23" t="s">
        <v>96</v>
      </c>
      <c r="D26" s="24" t="s">
        <v>158</v>
      </c>
      <c r="E26" s="4">
        <v>641310</v>
      </c>
      <c r="F26" s="4">
        <v>1588045</v>
      </c>
      <c r="G26" s="4">
        <v>1275981</v>
      </c>
      <c r="H26" s="4">
        <v>1252389</v>
      </c>
    </row>
    <row r="27" spans="1:8" ht="12.75">
      <c r="A27" t="str">
        <f t="shared" si="0"/>
        <v>ES_5200_B_101101_TJ</v>
      </c>
      <c r="B27" s="23" t="s">
        <v>198</v>
      </c>
      <c r="C27" s="25" t="s">
        <v>20</v>
      </c>
      <c r="D27" s="24" t="s">
        <v>122</v>
      </c>
      <c r="E27" s="4">
        <v>181</v>
      </c>
      <c r="F27" s="4">
        <v>0</v>
      </c>
      <c r="G27" s="4">
        <v>0</v>
      </c>
      <c r="H27" s="4">
        <v>0</v>
      </c>
    </row>
    <row r="28" spans="1:8" ht="12.75">
      <c r="A28" t="str">
        <f t="shared" si="0"/>
        <v>EU15_5200_B_101101_TJ</v>
      </c>
      <c r="B28" s="23" t="s">
        <v>199</v>
      </c>
      <c r="C28" s="23" t="s">
        <v>21</v>
      </c>
      <c r="D28" s="24" t="s">
        <v>152</v>
      </c>
      <c r="E28" s="4">
        <v>639781</v>
      </c>
      <c r="F28" s="4">
        <v>1583172</v>
      </c>
      <c r="G28" s="4">
        <v>1272445</v>
      </c>
      <c r="H28" s="4">
        <v>1249559</v>
      </c>
    </row>
    <row r="29" spans="1:8" ht="12.75">
      <c r="A29" t="str">
        <f t="shared" si="0"/>
        <v>EU25_5200_B_101101_TJ</v>
      </c>
      <c r="B29" s="23" t="s">
        <v>200</v>
      </c>
      <c r="C29" s="23" t="s">
        <v>22</v>
      </c>
      <c r="D29" s="24" t="s">
        <v>153</v>
      </c>
      <c r="E29" s="4">
        <v>1360563</v>
      </c>
      <c r="F29" s="4">
        <v>2033121</v>
      </c>
      <c r="G29" s="4">
        <v>1684895</v>
      </c>
      <c r="H29" s="4">
        <v>1658607</v>
      </c>
    </row>
    <row r="30" spans="1:8" ht="12.75">
      <c r="A30" t="str">
        <f t="shared" si="0"/>
        <v>EU27_5200_B_101101_TJ</v>
      </c>
      <c r="B30" s="23" t="s">
        <v>201</v>
      </c>
      <c r="C30" s="23" t="s">
        <v>23</v>
      </c>
      <c r="D30" s="24" t="s">
        <v>154</v>
      </c>
      <c r="E30" s="4">
        <v>1726480</v>
      </c>
      <c r="F30" s="4">
        <v>2171641</v>
      </c>
      <c r="G30" s="4">
        <v>1813791</v>
      </c>
      <c r="H30" s="4">
        <v>1782663</v>
      </c>
    </row>
    <row r="31" spans="1:8" ht="12.75">
      <c r="A31" t="str">
        <f t="shared" si="0"/>
        <v>FI_5200_B_101101_TJ</v>
      </c>
      <c r="B31" s="23" t="s">
        <v>202</v>
      </c>
      <c r="C31" s="23" t="s">
        <v>24</v>
      </c>
      <c r="D31" s="24" t="s">
        <v>123</v>
      </c>
      <c r="E31" s="4">
        <v>61560</v>
      </c>
      <c r="F31" s="4">
        <v>121678</v>
      </c>
      <c r="G31" s="4">
        <v>140434</v>
      </c>
      <c r="H31" s="4">
        <v>137240</v>
      </c>
    </row>
    <row r="32" spans="1:8" ht="12.75">
      <c r="A32" t="str">
        <f t="shared" si="0"/>
        <v>FR_5200_B_101101_TJ</v>
      </c>
      <c r="B32" s="23" t="s">
        <v>203</v>
      </c>
      <c r="C32" s="23" t="s">
        <v>25</v>
      </c>
      <c r="D32" s="24" t="s">
        <v>124</v>
      </c>
      <c r="E32" s="4">
        <v>0</v>
      </c>
      <c r="F32" s="4">
        <v>168770</v>
      </c>
      <c r="G32" s="4">
        <v>152742</v>
      </c>
      <c r="H32" s="4">
        <v>144286</v>
      </c>
    </row>
    <row r="33" spans="1:8" ht="12.75">
      <c r="A33" t="str">
        <f t="shared" si="0"/>
        <v>GR_5200_B_101101_TJ</v>
      </c>
      <c r="B33" s="23" t="s">
        <v>204</v>
      </c>
      <c r="C33" s="23" t="s">
        <v>26</v>
      </c>
      <c r="D33" s="24" t="s">
        <v>125</v>
      </c>
      <c r="E33" s="4">
        <v>0</v>
      </c>
      <c r="F33" s="4">
        <v>2049</v>
      </c>
      <c r="G33" s="4">
        <v>1837</v>
      </c>
      <c r="H33" s="4">
        <v>2050</v>
      </c>
    </row>
    <row r="34" spans="1:8" ht="12.75">
      <c r="A34" t="str">
        <f t="shared" si="0"/>
        <v>HR_5200_B_101101_TJ</v>
      </c>
      <c r="B34" s="23" t="s">
        <v>205</v>
      </c>
      <c r="C34" s="23" t="s">
        <v>27</v>
      </c>
      <c r="D34" s="24" t="s">
        <v>143</v>
      </c>
      <c r="E34" s="4">
        <v>6018</v>
      </c>
      <c r="F34" s="4">
        <v>9847</v>
      </c>
      <c r="G34" s="4">
        <v>8986</v>
      </c>
      <c r="H34" s="4">
        <v>8695</v>
      </c>
    </row>
    <row r="35" spans="1:8" ht="12.75">
      <c r="A35" t="str">
        <f t="shared" si="0"/>
        <v>HU_5200_B_101101_TJ</v>
      </c>
      <c r="B35" s="23" t="s">
        <v>206</v>
      </c>
      <c r="C35" s="23" t="s">
        <v>28</v>
      </c>
      <c r="D35" s="24" t="s">
        <v>126</v>
      </c>
      <c r="E35" s="4">
        <v>39513</v>
      </c>
      <c r="F35" s="4">
        <v>41010</v>
      </c>
      <c r="G35" s="4">
        <v>38889</v>
      </c>
      <c r="H35" s="4">
        <v>38016</v>
      </c>
    </row>
    <row r="36" spans="1:8" ht="12.75">
      <c r="A36" t="str">
        <f t="shared" si="0"/>
        <v>IE_5200_B_101101_TJ</v>
      </c>
      <c r="B36" s="23" t="s">
        <v>207</v>
      </c>
      <c r="C36" s="23" t="s">
        <v>29</v>
      </c>
      <c r="D36" s="24" t="s">
        <v>127</v>
      </c>
      <c r="E36" s="4">
        <v>0</v>
      </c>
      <c r="F36" s="4">
        <v>0</v>
      </c>
      <c r="G36" s="4">
        <v>0</v>
      </c>
      <c r="H36" s="4">
        <v>0</v>
      </c>
    </row>
    <row r="37" spans="1:8" ht="12.75">
      <c r="A37" t="str">
        <f t="shared" si="0"/>
        <v>IS_5200_B_101101_TJ</v>
      </c>
      <c r="B37" s="23" t="s">
        <v>225</v>
      </c>
      <c r="C37" s="23" t="s">
        <v>30</v>
      </c>
      <c r="D37" s="24" t="s">
        <v>128</v>
      </c>
      <c r="E37" s="4"/>
      <c r="F37" s="4"/>
      <c r="G37" s="4"/>
      <c r="H37" s="4"/>
    </row>
    <row r="38" spans="1:8" ht="12.75">
      <c r="A38" t="str">
        <f t="shared" si="0"/>
        <v>IT_5200_B_101101_TJ</v>
      </c>
      <c r="B38" s="23" t="s">
        <v>208</v>
      </c>
      <c r="C38" s="23" t="s">
        <v>31</v>
      </c>
      <c r="D38" s="24" t="s">
        <v>129</v>
      </c>
      <c r="E38" s="4">
        <v>0</v>
      </c>
      <c r="F38" s="4">
        <v>193064</v>
      </c>
      <c r="G38" s="4">
        <v>198373</v>
      </c>
      <c r="H38" s="4">
        <v>180820</v>
      </c>
    </row>
    <row r="39" spans="1:8" ht="12.75">
      <c r="A39" t="str">
        <f t="shared" si="0"/>
        <v>LT_5200_B_101101_TJ</v>
      </c>
      <c r="B39" s="23" t="s">
        <v>209</v>
      </c>
      <c r="C39" s="23" t="s">
        <v>32</v>
      </c>
      <c r="D39" s="24" t="s">
        <v>130</v>
      </c>
      <c r="E39" s="4">
        <v>36400</v>
      </c>
      <c r="F39" s="4">
        <v>27782</v>
      </c>
      <c r="G39" s="4">
        <v>25392</v>
      </c>
      <c r="H39" s="4">
        <v>26615</v>
      </c>
    </row>
    <row r="40" spans="1:8" ht="12.75">
      <c r="A40" t="str">
        <f t="shared" si="0"/>
        <v>LU_5200_B_101101_TJ</v>
      </c>
      <c r="B40" s="23" t="s">
        <v>210</v>
      </c>
      <c r="C40" s="23" t="s">
        <v>97</v>
      </c>
      <c r="D40" s="24" t="s">
        <v>155</v>
      </c>
      <c r="E40" s="4">
        <v>0</v>
      </c>
      <c r="F40" s="4">
        <v>932</v>
      </c>
      <c r="G40" s="4">
        <v>1125</v>
      </c>
      <c r="H40" s="4">
        <v>1181</v>
      </c>
    </row>
    <row r="41" spans="1:8" ht="12.75">
      <c r="A41" t="str">
        <f t="shared" si="0"/>
        <v>LV_5200_B_101101_TJ</v>
      </c>
      <c r="B41" s="23" t="s">
        <v>211</v>
      </c>
      <c r="C41" s="23" t="s">
        <v>33</v>
      </c>
      <c r="D41" s="24" t="s">
        <v>131</v>
      </c>
      <c r="E41" s="4">
        <v>22390</v>
      </c>
      <c r="F41" s="4">
        <v>14677</v>
      </c>
      <c r="G41" s="4">
        <v>13882</v>
      </c>
      <c r="H41" s="4">
        <v>14457</v>
      </c>
    </row>
    <row r="42" spans="1:8" ht="12.75">
      <c r="A42" t="str">
        <f t="shared" si="0"/>
        <v>MT_5200_B_101101_TJ</v>
      </c>
      <c r="B42" s="23" t="s">
        <v>212</v>
      </c>
      <c r="C42" s="23" t="s">
        <v>34</v>
      </c>
      <c r="D42" s="24" t="s">
        <v>132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t="str">
        <f t="shared" si="0"/>
        <v>NL_5200_B_101101_TJ</v>
      </c>
      <c r="B43" s="23" t="s">
        <v>213</v>
      </c>
      <c r="C43" s="23" t="s">
        <v>35</v>
      </c>
      <c r="D43" s="24" t="s">
        <v>133</v>
      </c>
      <c r="E43" s="4">
        <v>15058</v>
      </c>
      <c r="F43" s="4">
        <v>155189</v>
      </c>
      <c r="G43" s="4">
        <v>122029</v>
      </c>
      <c r="H43" s="4">
        <v>124521</v>
      </c>
    </row>
    <row r="44" spans="1:8" ht="12.75">
      <c r="A44" t="str">
        <f t="shared" si="0"/>
        <v>NMS10_5200_B_101101_TJ</v>
      </c>
      <c r="B44" s="23" t="s">
        <v>214</v>
      </c>
      <c r="C44" s="23" t="s">
        <v>36</v>
      </c>
      <c r="D44" s="24" t="s">
        <v>156</v>
      </c>
      <c r="E44" s="4">
        <v>720782</v>
      </c>
      <c r="F44" s="4">
        <v>449949</v>
      </c>
      <c r="G44" s="4">
        <v>412450</v>
      </c>
      <c r="H44" s="4">
        <v>409048</v>
      </c>
    </row>
    <row r="45" spans="1:8" ht="12.75">
      <c r="A45" t="str">
        <f t="shared" si="0"/>
        <v>NO_5200_B_101101_TJ</v>
      </c>
      <c r="B45" s="23" t="s">
        <v>215</v>
      </c>
      <c r="C45" s="23" t="s">
        <v>37</v>
      </c>
      <c r="D45" s="24" t="s">
        <v>134</v>
      </c>
      <c r="E45" s="4">
        <v>1529</v>
      </c>
      <c r="F45" s="4">
        <v>4873</v>
      </c>
      <c r="G45" s="4">
        <v>3536</v>
      </c>
      <c r="H45" s="4">
        <v>2830</v>
      </c>
    </row>
    <row r="46" spans="1:8" ht="12.75">
      <c r="A46" t="str">
        <f t="shared" si="0"/>
        <v>PL_5200_B_101101_TJ</v>
      </c>
      <c r="B46" s="23" t="s">
        <v>216</v>
      </c>
      <c r="C46" s="23" t="s">
        <v>38</v>
      </c>
      <c r="D46" s="24" t="s">
        <v>135</v>
      </c>
      <c r="E46" s="4">
        <v>424119</v>
      </c>
      <c r="F46" s="4">
        <v>219975</v>
      </c>
      <c r="G46" s="4">
        <v>200751</v>
      </c>
      <c r="H46" s="4">
        <v>197370</v>
      </c>
    </row>
    <row r="47" spans="1:8" ht="12.75">
      <c r="A47" t="str">
        <f t="shared" si="0"/>
        <v>PT_5200_B_101101_TJ</v>
      </c>
      <c r="B47" s="23" t="s">
        <v>217</v>
      </c>
      <c r="C47" s="23" t="s">
        <v>39</v>
      </c>
      <c r="D47" s="24" t="s">
        <v>136</v>
      </c>
      <c r="E47" s="4">
        <v>1188</v>
      </c>
      <c r="F47" s="4">
        <v>13712</v>
      </c>
      <c r="G47" s="4">
        <v>13251</v>
      </c>
      <c r="H47" s="4">
        <v>16055</v>
      </c>
    </row>
    <row r="48" spans="1:8" ht="12.75">
      <c r="A48" t="str">
        <f t="shared" si="0"/>
        <v>RO_5200_B_101101_TJ</v>
      </c>
      <c r="B48" s="23" t="s">
        <v>218</v>
      </c>
      <c r="C48" s="23" t="s">
        <v>40</v>
      </c>
      <c r="D48" s="24" t="s">
        <v>137</v>
      </c>
      <c r="E48" s="4">
        <v>258112</v>
      </c>
      <c r="F48" s="4">
        <v>100098</v>
      </c>
      <c r="G48" s="4">
        <v>78645</v>
      </c>
      <c r="H48" s="4">
        <v>75752</v>
      </c>
    </row>
    <row r="49" spans="1:8" ht="12.75">
      <c r="A49" t="str">
        <f t="shared" si="0"/>
        <v>SE_5200_B_101101_TJ</v>
      </c>
      <c r="B49" s="23" t="s">
        <v>219</v>
      </c>
      <c r="C49" s="23" t="s">
        <v>41</v>
      </c>
      <c r="D49" s="24" t="s">
        <v>138</v>
      </c>
      <c r="E49" s="4">
        <v>36779</v>
      </c>
      <c r="F49" s="4">
        <v>112586</v>
      </c>
      <c r="G49" s="4">
        <v>114855</v>
      </c>
      <c r="H49" s="4">
        <v>123443</v>
      </c>
    </row>
    <row r="50" spans="1:8" ht="12.75">
      <c r="A50" t="str">
        <f t="shared" si="0"/>
        <v>SI_5200_B_101101_TJ</v>
      </c>
      <c r="B50" s="23" t="s">
        <v>220</v>
      </c>
      <c r="C50" s="23" t="s">
        <v>42</v>
      </c>
      <c r="D50" s="24" t="s">
        <v>139</v>
      </c>
      <c r="E50" s="4">
        <v>5996</v>
      </c>
      <c r="F50" s="4">
        <v>7104</v>
      </c>
      <c r="G50" s="4">
        <v>7266</v>
      </c>
      <c r="H50" s="4">
        <v>7103</v>
      </c>
    </row>
    <row r="51" spans="1:8" ht="12.75">
      <c r="A51" t="str">
        <f t="shared" si="0"/>
        <v>SK_5200_B_101101_TJ</v>
      </c>
      <c r="B51" s="23" t="s">
        <v>221</v>
      </c>
      <c r="C51" s="23" t="s">
        <v>43</v>
      </c>
      <c r="D51" s="24" t="s">
        <v>140</v>
      </c>
      <c r="E51" s="4">
        <v>25289</v>
      </c>
      <c r="F51" s="4">
        <v>23918</v>
      </c>
      <c r="G51" s="4">
        <v>19031</v>
      </c>
      <c r="H51" s="4">
        <v>22921</v>
      </c>
    </row>
    <row r="52" spans="1:8" ht="12.75">
      <c r="A52" t="str">
        <f t="shared" si="0"/>
        <v>TR_5200_B_101101_TJ</v>
      </c>
      <c r="B52" s="23" t="s">
        <v>222</v>
      </c>
      <c r="C52" s="23" t="s">
        <v>44</v>
      </c>
      <c r="D52" s="24" t="s">
        <v>141</v>
      </c>
      <c r="E52" s="4">
        <v>0</v>
      </c>
      <c r="F52" s="4">
        <v>35597</v>
      </c>
      <c r="G52" s="4">
        <v>42539</v>
      </c>
      <c r="H52" s="4">
        <v>44222</v>
      </c>
    </row>
    <row r="53" spans="1:8" ht="12.75">
      <c r="A53" t="str">
        <f t="shared" si="0"/>
        <v>UK_5200_B_101101_TJ</v>
      </c>
      <c r="B53" s="23" t="s">
        <v>223</v>
      </c>
      <c r="C53" s="25" t="s">
        <v>45</v>
      </c>
      <c r="D53" s="24" t="s">
        <v>145</v>
      </c>
      <c r="E53" s="4">
        <v>0</v>
      </c>
      <c r="F53" s="4">
        <v>0</v>
      </c>
      <c r="G53" s="4">
        <v>0</v>
      </c>
      <c r="H53" s="4">
        <v>0</v>
      </c>
    </row>
    <row r="54" ht="12.75"/>
    <row r="55" ht="12.75"/>
    <row r="56" spans="3:4" ht="18">
      <c r="C56" s="1" t="s">
        <v>164</v>
      </c>
      <c r="D56" s="1"/>
    </row>
    <row r="57" spans="3:4" ht="12.75">
      <c r="C57" t="s">
        <v>0</v>
      </c>
      <c r="D57"/>
    </row>
    <row r="58" spans="3:6" ht="12.75">
      <c r="C58" t="s">
        <v>1</v>
      </c>
      <c r="D58"/>
      <c r="E58" s="32" t="s">
        <v>166</v>
      </c>
      <c r="F58" s="32"/>
    </row>
    <row r="59" spans="3:4" ht="12.75">
      <c r="C59"/>
      <c r="D59"/>
    </row>
    <row r="60" spans="3:5" ht="12.75">
      <c r="C60" t="s">
        <v>2</v>
      </c>
      <c r="D60"/>
      <c r="E60" t="s">
        <v>3</v>
      </c>
    </row>
    <row r="61" spans="3:8" ht="12.75">
      <c r="C61" t="s">
        <v>4</v>
      </c>
      <c r="D61"/>
      <c r="E61" s="5" t="s">
        <v>98</v>
      </c>
      <c r="F61" s="5"/>
      <c r="H61" s="5" t="s">
        <v>246</v>
      </c>
    </row>
    <row r="62" spans="3:8" ht="12.75">
      <c r="C62" t="s">
        <v>5</v>
      </c>
      <c r="D62"/>
      <c r="E62" t="s">
        <v>92</v>
      </c>
      <c r="H62">
        <v>5200</v>
      </c>
    </row>
    <row r="63" spans="3:8" ht="12.75">
      <c r="C63" t="s">
        <v>6</v>
      </c>
      <c r="D63"/>
      <c r="E63" t="s">
        <v>93</v>
      </c>
      <c r="H63" s="5" t="s">
        <v>227</v>
      </c>
    </row>
    <row r="64" spans="3:4" ht="12.75">
      <c r="C64"/>
      <c r="D64"/>
    </row>
    <row r="65" spans="3:4" ht="12.75">
      <c r="C65"/>
      <c r="D65"/>
    </row>
    <row r="66" spans="3:8" ht="12.75">
      <c r="C66" s="6" t="s">
        <v>7</v>
      </c>
      <c r="D66" s="6"/>
      <c r="E66" s="3">
        <v>1990</v>
      </c>
      <c r="F66" s="3">
        <v>2005</v>
      </c>
      <c r="G66" s="3">
        <v>2008</v>
      </c>
      <c r="H66" s="3">
        <v>2009</v>
      </c>
    </row>
    <row r="67" spans="1:8" ht="12.75">
      <c r="A67" t="str">
        <f>B67&amp;"_"&amp;$H$62&amp;"_"&amp;$H$61&amp;"_"&amp;$H$63</f>
        <v>AT_5200_B_101109_TJ</v>
      </c>
      <c r="B67" s="23" t="s">
        <v>183</v>
      </c>
      <c r="C67" s="6" t="s">
        <v>8</v>
      </c>
      <c r="D67" s="24" t="s">
        <v>116</v>
      </c>
      <c r="E67" s="4">
        <v>11219</v>
      </c>
      <c r="F67" s="4">
        <v>20133</v>
      </c>
      <c r="G67" s="4">
        <v>22675</v>
      </c>
      <c r="H67" s="4">
        <v>24302</v>
      </c>
    </row>
    <row r="68" spans="1:8" ht="12.75">
      <c r="A68" t="str">
        <f aca="true" t="shared" si="1" ref="A68:A108">B68&amp;"_"&amp;$H$62&amp;"_"&amp;$H$61&amp;"_"&amp;$H$63</f>
        <v>BE_5200_B_101109_TJ</v>
      </c>
      <c r="B68" s="23" t="s">
        <v>184</v>
      </c>
      <c r="C68" s="6" t="s">
        <v>9</v>
      </c>
      <c r="D68" s="24" t="s">
        <v>117</v>
      </c>
      <c r="E68" s="4">
        <v>411</v>
      </c>
      <c r="F68" s="4">
        <v>3194</v>
      </c>
      <c r="G68" s="4">
        <v>2781</v>
      </c>
      <c r="H68" s="4">
        <v>155</v>
      </c>
    </row>
    <row r="69" spans="1:8" ht="12.75">
      <c r="A69" t="str">
        <f t="shared" si="1"/>
        <v>BG_5200_B_101109_TJ</v>
      </c>
      <c r="B69" s="23" t="s">
        <v>185</v>
      </c>
      <c r="C69" s="6" t="s">
        <v>10</v>
      </c>
      <c r="D69" s="24" t="s">
        <v>118</v>
      </c>
      <c r="E69" s="4">
        <v>102251</v>
      </c>
      <c r="F69" s="4">
        <v>13087</v>
      </c>
      <c r="G69" s="4">
        <v>9469</v>
      </c>
      <c r="H69" s="4">
        <v>12187</v>
      </c>
    </row>
    <row r="70" spans="1:8" ht="12.75">
      <c r="A70" t="str">
        <f t="shared" si="1"/>
        <v>CH_5200_B_101109_TJ</v>
      </c>
      <c r="B70" s="23" t="s">
        <v>186</v>
      </c>
      <c r="C70" s="6" t="s">
        <v>11</v>
      </c>
      <c r="D70" s="24" t="s">
        <v>143</v>
      </c>
      <c r="E70" s="4">
        <v>2134</v>
      </c>
      <c r="F70" s="4">
        <v>5352</v>
      </c>
      <c r="G70" s="4">
        <v>4280</v>
      </c>
      <c r="H70" s="4">
        <v>4150</v>
      </c>
    </row>
    <row r="71" spans="1:8" ht="12.75">
      <c r="A71" t="str">
        <f t="shared" si="1"/>
        <v>CY_5200_B_101109_TJ</v>
      </c>
      <c r="B71" s="23" t="s">
        <v>187</v>
      </c>
      <c r="C71" s="6" t="s">
        <v>12</v>
      </c>
      <c r="D71" s="24" t="s">
        <v>119</v>
      </c>
      <c r="E71" s="4">
        <v>0</v>
      </c>
      <c r="F71" s="4">
        <v>0</v>
      </c>
      <c r="G71" s="4">
        <v>0</v>
      </c>
      <c r="H71" s="4">
        <v>0</v>
      </c>
    </row>
    <row r="72" spans="1:8" ht="12.75">
      <c r="A72" t="str">
        <f t="shared" si="1"/>
        <v>CZ_5200_B_101109_TJ</v>
      </c>
      <c r="B72" s="23" t="s">
        <v>188</v>
      </c>
      <c r="C72" s="6" t="s">
        <v>13</v>
      </c>
      <c r="D72" s="24" t="s">
        <v>144</v>
      </c>
      <c r="E72" s="4">
        <v>37259</v>
      </c>
      <c r="F72" s="4">
        <v>32179</v>
      </c>
      <c r="G72" s="4">
        <v>28707</v>
      </c>
      <c r="H72" s="4">
        <v>27827</v>
      </c>
    </row>
    <row r="73" spans="1:8" ht="12.75">
      <c r="A73" t="str">
        <f t="shared" si="1"/>
        <v>DE_5200_B_101109_TJ</v>
      </c>
      <c r="B73" s="23" t="s">
        <v>189</v>
      </c>
      <c r="C73" s="6" t="s">
        <v>94</v>
      </c>
      <c r="D73" s="24" t="s">
        <v>157</v>
      </c>
      <c r="E73" s="4">
        <v>0</v>
      </c>
      <c r="F73" s="4">
        <v>166173</v>
      </c>
      <c r="G73" s="4">
        <v>124366</v>
      </c>
      <c r="H73" s="4">
        <v>127251</v>
      </c>
    </row>
    <row r="74" spans="1:8" ht="12.75">
      <c r="A74" t="str">
        <f t="shared" si="1"/>
        <v>DK_5200_B_101109_TJ</v>
      </c>
      <c r="B74" s="23" t="s">
        <v>190</v>
      </c>
      <c r="C74" s="6" t="s">
        <v>14</v>
      </c>
      <c r="D74" s="24" t="s">
        <v>120</v>
      </c>
      <c r="E74" s="4">
        <v>38061</v>
      </c>
      <c r="F74" s="4">
        <v>22503</v>
      </c>
      <c r="G74" s="4">
        <v>27849</v>
      </c>
      <c r="H74" s="4">
        <v>29846</v>
      </c>
    </row>
    <row r="75" spans="1:8" ht="12.75">
      <c r="A75" t="str">
        <f t="shared" si="1"/>
        <v>EA_5200_B_101109_TJ</v>
      </c>
      <c r="B75" s="23" t="s">
        <v>191</v>
      </c>
      <c r="C75" s="6" t="s">
        <v>95</v>
      </c>
      <c r="D75" s="24" t="s">
        <v>151</v>
      </c>
      <c r="E75" s="4">
        <v>121862</v>
      </c>
      <c r="F75" s="4">
        <v>298784</v>
      </c>
      <c r="G75" s="4">
        <v>257160</v>
      </c>
      <c r="H75" s="4">
        <v>248982</v>
      </c>
    </row>
    <row r="76" spans="1:8" ht="12.75">
      <c r="A76" t="str">
        <f t="shared" si="1"/>
        <v>EA12_5200_B_101109_TJ</v>
      </c>
      <c r="B76" s="23" t="s">
        <v>192</v>
      </c>
      <c r="C76" s="6" t="s">
        <v>15</v>
      </c>
      <c r="D76" s="26" t="s">
        <v>147</v>
      </c>
      <c r="E76" s="4">
        <v>56899</v>
      </c>
      <c r="F76" s="4">
        <v>252135</v>
      </c>
      <c r="G76" s="4">
        <v>218421</v>
      </c>
      <c r="H76" s="4">
        <v>215091</v>
      </c>
    </row>
    <row r="77" spans="1:8" ht="12.75">
      <c r="A77" t="str">
        <f t="shared" si="1"/>
        <v>EA13_5200_B_101109_TJ</v>
      </c>
      <c r="B77" s="23" t="s">
        <v>193</v>
      </c>
      <c r="C77" s="6" t="s">
        <v>16</v>
      </c>
      <c r="D77" s="24" t="s">
        <v>148</v>
      </c>
      <c r="E77" s="4">
        <v>59126</v>
      </c>
      <c r="F77" s="4">
        <v>255135</v>
      </c>
      <c r="G77" s="4">
        <v>220483</v>
      </c>
      <c r="H77" s="4">
        <v>217081</v>
      </c>
    </row>
    <row r="78" spans="1:8" ht="12.75">
      <c r="A78" t="str">
        <f t="shared" si="1"/>
        <v>EA15_5200_B_101109_TJ</v>
      </c>
      <c r="B78" s="23" t="s">
        <v>194</v>
      </c>
      <c r="C78" s="6" t="s">
        <v>17</v>
      </c>
      <c r="D78" s="24" t="s">
        <v>149</v>
      </c>
      <c r="E78" s="4">
        <v>59126</v>
      </c>
      <c r="F78" s="4">
        <v>255135</v>
      </c>
      <c r="G78" s="4">
        <v>220483</v>
      </c>
      <c r="H78" s="4">
        <v>217081</v>
      </c>
    </row>
    <row r="79" spans="1:8" ht="12.75">
      <c r="A79" t="str">
        <f t="shared" si="1"/>
        <v>EA16_5200_B_101109_TJ</v>
      </c>
      <c r="B79" s="23" t="s">
        <v>195</v>
      </c>
      <c r="C79" s="6" t="s">
        <v>18</v>
      </c>
      <c r="D79" s="24" t="s">
        <v>150</v>
      </c>
      <c r="E79" s="4">
        <v>67389</v>
      </c>
      <c r="F79" s="4">
        <v>281529</v>
      </c>
      <c r="G79" s="4">
        <v>239247</v>
      </c>
      <c r="H79" s="4">
        <v>234064</v>
      </c>
    </row>
    <row r="80" spans="1:8" ht="12.75">
      <c r="A80" t="str">
        <f t="shared" si="1"/>
        <v>EE_5200_B_101109_TJ</v>
      </c>
      <c r="B80" s="23" t="s">
        <v>196</v>
      </c>
      <c r="C80" s="6" t="s">
        <v>19</v>
      </c>
      <c r="D80" s="24" t="s">
        <v>121</v>
      </c>
      <c r="E80" s="4">
        <v>54473</v>
      </c>
      <c r="F80" s="4">
        <v>17255</v>
      </c>
      <c r="G80" s="4">
        <v>17913</v>
      </c>
      <c r="H80" s="4">
        <v>14918</v>
      </c>
    </row>
    <row r="81" spans="1:8" ht="12.75">
      <c r="A81" t="str">
        <f t="shared" si="1"/>
        <v>EEA18_5200_B_101109_TJ</v>
      </c>
      <c r="B81" s="23" t="s">
        <v>197</v>
      </c>
      <c r="C81" s="6" t="s">
        <v>96</v>
      </c>
      <c r="D81" s="24" t="s">
        <v>158</v>
      </c>
      <c r="E81" s="4">
        <v>141257</v>
      </c>
      <c r="F81" s="4">
        <v>408167</v>
      </c>
      <c r="G81" s="4">
        <v>384548</v>
      </c>
      <c r="H81" s="4">
        <v>382061</v>
      </c>
    </row>
    <row r="82" spans="1:8" ht="12.75">
      <c r="A82" t="str">
        <f t="shared" si="1"/>
        <v>ES_5200_B_101109_TJ</v>
      </c>
      <c r="B82" s="23" t="s">
        <v>198</v>
      </c>
      <c r="C82" s="6" t="s">
        <v>20</v>
      </c>
      <c r="D82" s="24" t="s">
        <v>122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t="str">
        <f t="shared" si="1"/>
        <v>EU15_5200_B_101109_TJ</v>
      </c>
      <c r="B83" s="23" t="s">
        <v>199</v>
      </c>
      <c r="C83" s="6" t="s">
        <v>21</v>
      </c>
      <c r="D83" s="24" t="s">
        <v>152</v>
      </c>
      <c r="E83" s="4">
        <v>136315</v>
      </c>
      <c r="F83" s="4">
        <v>400313</v>
      </c>
      <c r="G83" s="4">
        <v>373063</v>
      </c>
      <c r="H83" s="4">
        <v>368925</v>
      </c>
    </row>
    <row r="84" spans="1:8" ht="12.75">
      <c r="A84" t="str">
        <f t="shared" si="1"/>
        <v>EU25_5200_B_101109_TJ</v>
      </c>
      <c r="B84" s="23" t="s">
        <v>200</v>
      </c>
      <c r="C84" s="6" t="s">
        <v>22</v>
      </c>
      <c r="D84" s="24" t="s">
        <v>153</v>
      </c>
      <c r="E84" s="4">
        <v>727540</v>
      </c>
      <c r="F84" s="4">
        <v>658455</v>
      </c>
      <c r="G84" s="4">
        <v>600650</v>
      </c>
      <c r="H84" s="4">
        <v>590748</v>
      </c>
    </row>
    <row r="85" spans="1:8" ht="12.75">
      <c r="A85" t="str">
        <f t="shared" si="1"/>
        <v>EU27_5200_B_101109_TJ</v>
      </c>
      <c r="B85" s="23" t="s">
        <v>201</v>
      </c>
      <c r="C85" s="6" t="s">
        <v>23</v>
      </c>
      <c r="D85" s="24" t="s">
        <v>154</v>
      </c>
      <c r="E85" s="4">
        <v>829791</v>
      </c>
      <c r="F85" s="4">
        <v>699118</v>
      </c>
      <c r="G85" s="4">
        <v>632169</v>
      </c>
      <c r="H85" s="4">
        <v>623846</v>
      </c>
    </row>
    <row r="86" spans="1:8" ht="12.75">
      <c r="A86" t="str">
        <f t="shared" si="1"/>
        <v>FI_5200_B_101109_TJ</v>
      </c>
      <c r="B86" s="23" t="s">
        <v>202</v>
      </c>
      <c r="C86" s="6" t="s">
        <v>24</v>
      </c>
      <c r="D86" s="24" t="s">
        <v>123</v>
      </c>
      <c r="E86" s="4">
        <v>25272</v>
      </c>
      <c r="F86" s="4">
        <v>41409</v>
      </c>
      <c r="G86" s="4">
        <v>48603</v>
      </c>
      <c r="H86" s="4">
        <v>46645</v>
      </c>
    </row>
    <row r="87" spans="1:8" ht="12.75">
      <c r="A87" t="str">
        <f t="shared" si="1"/>
        <v>FR_5200_B_101109_TJ</v>
      </c>
      <c r="B87" s="23" t="s">
        <v>203</v>
      </c>
      <c r="C87" s="6" t="s">
        <v>25</v>
      </c>
      <c r="D87" s="24" t="s">
        <v>124</v>
      </c>
      <c r="E87" s="4">
        <v>19997</v>
      </c>
      <c r="F87" s="4">
        <v>5534</v>
      </c>
      <c r="G87" s="4">
        <v>4762</v>
      </c>
      <c r="H87" s="4">
        <v>6</v>
      </c>
    </row>
    <row r="88" spans="1:8" ht="12.75">
      <c r="A88" t="str">
        <f t="shared" si="1"/>
        <v>GR_5200_B_101109_TJ</v>
      </c>
      <c r="B88" s="23" t="s">
        <v>204</v>
      </c>
      <c r="C88" s="6" t="s">
        <v>26</v>
      </c>
      <c r="D88" s="24" t="s">
        <v>125</v>
      </c>
      <c r="E88" s="4">
        <v>0</v>
      </c>
      <c r="F88" s="4">
        <v>0</v>
      </c>
      <c r="G88" s="4">
        <v>0</v>
      </c>
      <c r="H88" s="4">
        <v>0</v>
      </c>
    </row>
    <row r="89" spans="1:8" ht="12.75">
      <c r="A89" t="str">
        <f t="shared" si="1"/>
        <v>HR_5200_B_101109_TJ</v>
      </c>
      <c r="B89" s="23" t="s">
        <v>205</v>
      </c>
      <c r="C89" s="6" t="s">
        <v>27</v>
      </c>
      <c r="D89" s="24" t="s">
        <v>143</v>
      </c>
      <c r="E89" s="4">
        <v>2710</v>
      </c>
      <c r="F89" s="4">
        <v>3478</v>
      </c>
      <c r="G89" s="4">
        <v>2964</v>
      </c>
      <c r="H89" s="4">
        <v>2903</v>
      </c>
    </row>
    <row r="90" spans="1:8" ht="12.75">
      <c r="A90" t="str">
        <f t="shared" si="1"/>
        <v>HU_5200_B_101109_TJ</v>
      </c>
      <c r="B90" s="23" t="s">
        <v>206</v>
      </c>
      <c r="C90" s="6" t="s">
        <v>28</v>
      </c>
      <c r="D90" s="24" t="s">
        <v>126</v>
      </c>
      <c r="E90" s="4">
        <v>34341</v>
      </c>
      <c r="F90" s="4">
        <v>21918</v>
      </c>
      <c r="G90" s="4">
        <v>16683</v>
      </c>
      <c r="H90" s="4">
        <v>14639</v>
      </c>
    </row>
    <row r="91" spans="1:8" ht="12.75">
      <c r="A91" t="str">
        <f t="shared" si="1"/>
        <v>IE_5200_B_101109_TJ</v>
      </c>
      <c r="B91" s="23" t="s">
        <v>207</v>
      </c>
      <c r="C91" s="6" t="s">
        <v>29</v>
      </c>
      <c r="D91" s="24" t="s">
        <v>127</v>
      </c>
      <c r="E91" s="4">
        <v>0</v>
      </c>
      <c r="F91" s="4">
        <v>0</v>
      </c>
      <c r="G91" s="4">
        <v>0</v>
      </c>
      <c r="H91" s="4">
        <v>0</v>
      </c>
    </row>
    <row r="92" spans="1:8" ht="12.75">
      <c r="A92" t="str">
        <f t="shared" si="1"/>
        <v>IS_5200_B_101109_TJ</v>
      </c>
      <c r="B92" s="23" t="s">
        <v>225</v>
      </c>
      <c r="C92" s="6" t="s">
        <v>30</v>
      </c>
      <c r="D92" s="24" t="s">
        <v>128</v>
      </c>
      <c r="E92" s="4"/>
      <c r="F92" s="4"/>
      <c r="G92" s="4"/>
      <c r="H92" s="4"/>
    </row>
    <row r="93" spans="1:8" ht="12.75">
      <c r="A93" t="str">
        <f t="shared" si="1"/>
        <v>IT_5200_B_101109_TJ</v>
      </c>
      <c r="B93" s="23" t="s">
        <v>208</v>
      </c>
      <c r="C93" s="6" t="s">
        <v>31</v>
      </c>
      <c r="D93" s="24" t="s">
        <v>129</v>
      </c>
      <c r="E93" s="4">
        <v>0</v>
      </c>
      <c r="F93" s="4">
        <v>0</v>
      </c>
      <c r="G93" s="4">
        <v>0</v>
      </c>
      <c r="H93" s="4">
        <v>0</v>
      </c>
    </row>
    <row r="94" spans="1:8" ht="12.75">
      <c r="A94" t="str">
        <f t="shared" si="1"/>
        <v>LT_5200_B_101109_TJ</v>
      </c>
      <c r="B94" s="23" t="s">
        <v>209</v>
      </c>
      <c r="C94" s="6" t="s">
        <v>32</v>
      </c>
      <c r="D94" s="24" t="s">
        <v>130</v>
      </c>
      <c r="E94" s="4">
        <v>62163</v>
      </c>
      <c r="F94" s="4">
        <v>20188</v>
      </c>
      <c r="G94" s="4">
        <v>19039</v>
      </c>
      <c r="H94" s="4">
        <v>18772</v>
      </c>
    </row>
    <row r="95" spans="1:8" ht="12.75">
      <c r="A95" t="str">
        <f t="shared" si="1"/>
        <v>LU_5200_B_101109_TJ</v>
      </c>
      <c r="B95" s="23" t="s">
        <v>210</v>
      </c>
      <c r="C95" s="6" t="s">
        <v>97</v>
      </c>
      <c r="D95" s="24" t="s">
        <v>155</v>
      </c>
      <c r="E95" s="4">
        <v>0</v>
      </c>
      <c r="F95" s="4">
        <v>18</v>
      </c>
      <c r="G95" s="4">
        <v>28</v>
      </c>
      <c r="H95" s="4">
        <v>33</v>
      </c>
    </row>
    <row r="96" spans="1:8" ht="12.75">
      <c r="A96" t="str">
        <f t="shared" si="1"/>
        <v>LV_5200_B_101109_TJ</v>
      </c>
      <c r="B96" s="23" t="s">
        <v>211</v>
      </c>
      <c r="C96" s="6" t="s">
        <v>33</v>
      </c>
      <c r="D96" s="24" t="s">
        <v>131</v>
      </c>
      <c r="E96" s="4">
        <v>77049</v>
      </c>
      <c r="F96" s="4">
        <v>16467</v>
      </c>
      <c r="G96" s="4">
        <v>12520</v>
      </c>
      <c r="H96" s="4">
        <v>11851</v>
      </c>
    </row>
    <row r="97" spans="1:8" ht="12.75">
      <c r="A97" t="str">
        <f t="shared" si="1"/>
        <v>MT_5200_B_101109_TJ</v>
      </c>
      <c r="B97" s="23" t="s">
        <v>212</v>
      </c>
      <c r="C97" s="6" t="s">
        <v>34</v>
      </c>
      <c r="D97" s="24" t="s">
        <v>132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t="str">
        <f t="shared" si="1"/>
        <v>NL_5200_B_101109_TJ</v>
      </c>
      <c r="B98" s="23" t="s">
        <v>213</v>
      </c>
      <c r="C98" s="6" t="s">
        <v>35</v>
      </c>
      <c r="D98" s="24" t="s">
        <v>133</v>
      </c>
      <c r="E98" s="4">
        <v>0</v>
      </c>
      <c r="F98" s="4">
        <v>15674</v>
      </c>
      <c r="G98" s="4">
        <v>15206</v>
      </c>
      <c r="H98" s="4">
        <v>16699</v>
      </c>
    </row>
    <row r="99" spans="1:8" ht="12.75">
      <c r="A99" t="str">
        <f t="shared" si="1"/>
        <v>NMS10_5200_B_101109_TJ</v>
      </c>
      <c r="B99" s="23" t="s">
        <v>214</v>
      </c>
      <c r="C99" s="6" t="s">
        <v>36</v>
      </c>
      <c r="D99" s="24" t="s">
        <v>156</v>
      </c>
      <c r="E99" s="4">
        <v>591225</v>
      </c>
      <c r="F99" s="4">
        <v>258142</v>
      </c>
      <c r="G99" s="4">
        <v>227587</v>
      </c>
      <c r="H99" s="4">
        <v>221823</v>
      </c>
    </row>
    <row r="100" spans="1:8" ht="12.75">
      <c r="A100" t="str">
        <f t="shared" si="1"/>
        <v>NO_5200_B_101109_TJ</v>
      </c>
      <c r="B100" s="23" t="s">
        <v>215</v>
      </c>
      <c r="C100" s="6" t="s">
        <v>37</v>
      </c>
      <c r="D100" s="24" t="s">
        <v>134</v>
      </c>
      <c r="E100" s="4">
        <v>4942</v>
      </c>
      <c r="F100" s="4">
        <v>7854</v>
      </c>
      <c r="G100" s="4">
        <v>11485</v>
      </c>
      <c r="H100" s="4">
        <v>13136</v>
      </c>
    </row>
    <row r="101" spans="1:8" ht="12.75">
      <c r="A101" t="str">
        <f t="shared" si="1"/>
        <v>PL_5200_B_101109_TJ</v>
      </c>
      <c r="B101" s="23" t="s">
        <v>216</v>
      </c>
      <c r="C101" s="6" t="s">
        <v>38</v>
      </c>
      <c r="D101" s="24" t="s">
        <v>135</v>
      </c>
      <c r="E101" s="4">
        <v>315450</v>
      </c>
      <c r="F101" s="4">
        <v>120741</v>
      </c>
      <c r="G101" s="4">
        <v>111899</v>
      </c>
      <c r="H101" s="4">
        <v>114843</v>
      </c>
    </row>
    <row r="102" spans="1:8" ht="12.75">
      <c r="A102" t="str">
        <f t="shared" si="1"/>
        <v>PT_5200_B_101109_TJ</v>
      </c>
      <c r="B102" s="23" t="s">
        <v>217</v>
      </c>
      <c r="C102" s="6" t="s">
        <v>39</v>
      </c>
      <c r="D102" s="24" t="s">
        <v>136</v>
      </c>
      <c r="E102" s="4">
        <v>0</v>
      </c>
      <c r="F102" s="4">
        <v>0</v>
      </c>
      <c r="G102" s="4">
        <v>0</v>
      </c>
      <c r="H102" s="4">
        <v>0</v>
      </c>
    </row>
    <row r="103" spans="1:8" ht="12.75">
      <c r="A103" t="str">
        <f t="shared" si="1"/>
        <v>RO_5200_B_101109_TJ</v>
      </c>
      <c r="B103" s="23" t="s">
        <v>218</v>
      </c>
      <c r="C103" s="6" t="s">
        <v>40</v>
      </c>
      <c r="D103" s="24" t="s">
        <v>137</v>
      </c>
      <c r="E103" s="4">
        <v>0</v>
      </c>
      <c r="F103" s="4">
        <v>27576</v>
      </c>
      <c r="G103" s="4">
        <v>22050</v>
      </c>
      <c r="H103" s="4">
        <v>20911</v>
      </c>
    </row>
    <row r="104" spans="1:8" ht="12.75">
      <c r="A104" t="str">
        <f t="shared" si="1"/>
        <v>SE_5200_B_101109_TJ</v>
      </c>
      <c r="B104" s="23" t="s">
        <v>219</v>
      </c>
      <c r="C104" s="6" t="s">
        <v>41</v>
      </c>
      <c r="D104" s="24" t="s">
        <v>138</v>
      </c>
      <c r="E104" s="4">
        <v>41355</v>
      </c>
      <c r="F104" s="4">
        <v>68480</v>
      </c>
      <c r="G104" s="4">
        <v>62777</v>
      </c>
      <c r="H104" s="4">
        <v>63711</v>
      </c>
    </row>
    <row r="105" spans="1:8" ht="12.75">
      <c r="A105" t="str">
        <f t="shared" si="1"/>
        <v>SI_5200_B_101109_TJ</v>
      </c>
      <c r="B105" s="23" t="s">
        <v>220</v>
      </c>
      <c r="C105" s="6" t="s">
        <v>42</v>
      </c>
      <c r="D105" s="24" t="s">
        <v>139</v>
      </c>
      <c r="E105" s="4">
        <v>2227</v>
      </c>
      <c r="F105" s="4">
        <v>3000</v>
      </c>
      <c r="G105" s="4">
        <v>2062</v>
      </c>
      <c r="H105" s="4">
        <v>1990</v>
      </c>
    </row>
    <row r="106" spans="1:8" ht="12.75">
      <c r="A106" t="str">
        <f t="shared" si="1"/>
        <v>SK_5200_B_101109_TJ</v>
      </c>
      <c r="B106" s="23" t="s">
        <v>221</v>
      </c>
      <c r="C106" s="6" t="s">
        <v>43</v>
      </c>
      <c r="D106" s="24" t="s">
        <v>140</v>
      </c>
      <c r="E106" s="4">
        <v>8263</v>
      </c>
      <c r="F106" s="4">
        <v>26394</v>
      </c>
      <c r="G106" s="4">
        <v>18764</v>
      </c>
      <c r="H106" s="4">
        <v>16983</v>
      </c>
    </row>
    <row r="107" spans="1:8" ht="12.75">
      <c r="A107" t="str">
        <f t="shared" si="1"/>
        <v>TR_5200_B_101109_TJ</v>
      </c>
      <c r="B107" s="23" t="s">
        <v>222</v>
      </c>
      <c r="C107" s="6" t="s">
        <v>44</v>
      </c>
      <c r="D107" s="24" t="s">
        <v>141</v>
      </c>
      <c r="E107" s="4">
        <v>0</v>
      </c>
      <c r="F107" s="4">
        <v>0</v>
      </c>
      <c r="G107" s="4">
        <v>0</v>
      </c>
      <c r="H107" s="4">
        <v>0</v>
      </c>
    </row>
    <row r="108" spans="1:8" ht="12.75">
      <c r="A108" t="str">
        <f t="shared" si="1"/>
        <v>UK_5200_B_101109_TJ</v>
      </c>
      <c r="B108" s="23" t="s">
        <v>223</v>
      </c>
      <c r="C108" s="6" t="s">
        <v>45</v>
      </c>
      <c r="D108" s="24" t="s">
        <v>145</v>
      </c>
      <c r="E108" s="4">
        <v>0</v>
      </c>
      <c r="F108" s="4">
        <v>57195</v>
      </c>
      <c r="G108" s="4">
        <v>64016</v>
      </c>
      <c r="H108" s="4">
        <v>60277</v>
      </c>
    </row>
    <row r="109" ht="12.75"/>
    <row r="110" ht="12.75"/>
    <row r="111" spans="3:4" ht="18">
      <c r="C111" s="1" t="s">
        <v>164</v>
      </c>
      <c r="D111" s="1"/>
    </row>
    <row r="112" spans="3:4" ht="12.75">
      <c r="C112" t="s">
        <v>0</v>
      </c>
      <c r="D112"/>
    </row>
    <row r="113" spans="3:6" ht="12.75">
      <c r="C113" t="s">
        <v>1</v>
      </c>
      <c r="D113"/>
      <c r="E113" s="32" t="s">
        <v>167</v>
      </c>
      <c r="F113" s="32"/>
    </row>
    <row r="114" spans="3:4" ht="12.75">
      <c r="C114"/>
      <c r="D114"/>
    </row>
    <row r="115" spans="3:5" ht="12.75">
      <c r="C115" t="s">
        <v>2</v>
      </c>
      <c r="D115"/>
      <c r="E115" t="s">
        <v>3</v>
      </c>
    </row>
    <row r="116" spans="3:8" ht="12.75">
      <c r="C116" t="s">
        <v>4</v>
      </c>
      <c r="D116"/>
      <c r="E116" s="5" t="s">
        <v>99</v>
      </c>
      <c r="F116" s="5"/>
      <c r="H116" s="5" t="s">
        <v>238</v>
      </c>
    </row>
    <row r="117" spans="3:8" ht="12.75">
      <c r="C117" t="s">
        <v>5</v>
      </c>
      <c r="D117"/>
      <c r="E117" t="s">
        <v>92</v>
      </c>
      <c r="H117">
        <v>5200</v>
      </c>
    </row>
    <row r="118" spans="3:8" ht="12.75">
      <c r="C118" t="s">
        <v>6</v>
      </c>
      <c r="D118"/>
      <c r="E118" t="s">
        <v>93</v>
      </c>
      <c r="H118" s="5" t="s">
        <v>227</v>
      </c>
    </row>
    <row r="119" spans="3:4" ht="12.75">
      <c r="C119"/>
      <c r="D119"/>
    </row>
    <row r="120" spans="3:4" ht="12.75">
      <c r="C120"/>
      <c r="D120"/>
    </row>
    <row r="121" spans="3:8" ht="12.75">
      <c r="C121" s="6" t="s">
        <v>7</v>
      </c>
      <c r="D121" s="6"/>
      <c r="E121" s="3">
        <v>1990</v>
      </c>
      <c r="F121" s="3">
        <v>2005</v>
      </c>
      <c r="G121" s="3">
        <v>2008</v>
      </c>
      <c r="H121" s="3">
        <v>2009</v>
      </c>
    </row>
    <row r="122" spans="1:8" ht="12.75">
      <c r="A122" t="str">
        <f>B122&amp;"_"&amp;$H$117&amp;"_"&amp;$H$116&amp;"_"&amp;$H$118</f>
        <v>AT_5200_B_101121_TJ</v>
      </c>
      <c r="B122" s="23" t="s">
        <v>183</v>
      </c>
      <c r="C122" s="6" t="s">
        <v>8</v>
      </c>
      <c r="D122" s="24" t="s">
        <v>116</v>
      </c>
      <c r="E122" s="4">
        <v>13247</v>
      </c>
      <c r="F122" s="4">
        <v>37564</v>
      </c>
      <c r="G122" s="4">
        <v>39363</v>
      </c>
      <c r="H122" s="4">
        <v>39531</v>
      </c>
    </row>
    <row r="123" spans="1:8" ht="12.75">
      <c r="A123" t="str">
        <f aca="true" t="shared" si="2" ref="A123:A163">B123&amp;"_"&amp;$H$117&amp;"_"&amp;$H$116&amp;"_"&amp;$H$118</f>
        <v>BE_5200_B_101121_TJ</v>
      </c>
      <c r="B123" s="23" t="s">
        <v>184</v>
      </c>
      <c r="C123" s="6" t="s">
        <v>9</v>
      </c>
      <c r="D123" s="24" t="s">
        <v>117</v>
      </c>
      <c r="E123" s="4">
        <v>9331</v>
      </c>
      <c r="F123" s="4">
        <v>19172</v>
      </c>
      <c r="G123" s="4">
        <v>28516</v>
      </c>
      <c r="H123" s="4">
        <v>30938</v>
      </c>
    </row>
    <row r="124" spans="1:8" ht="12.75">
      <c r="A124" t="str">
        <f t="shared" si="2"/>
        <v>BG_5200_B_101121_TJ</v>
      </c>
      <c r="B124" s="23" t="s">
        <v>185</v>
      </c>
      <c r="C124" s="6" t="s">
        <v>10</v>
      </c>
      <c r="D124" s="24" t="s">
        <v>118</v>
      </c>
      <c r="E124" s="4">
        <v>47805</v>
      </c>
      <c r="F124" s="4">
        <v>37854</v>
      </c>
      <c r="G124" s="4">
        <v>50046</v>
      </c>
      <c r="H124" s="4">
        <v>48220</v>
      </c>
    </row>
    <row r="125" spans="1:8" ht="12.75">
      <c r="A125" t="str">
        <f t="shared" si="2"/>
        <v>CH_5200_B_101121_TJ</v>
      </c>
      <c r="B125" s="23" t="s">
        <v>186</v>
      </c>
      <c r="C125" s="6" t="s">
        <v>11</v>
      </c>
      <c r="D125" s="24" t="s">
        <v>143</v>
      </c>
      <c r="E125" s="4">
        <v>2616</v>
      </c>
      <c r="F125" s="4">
        <v>1091</v>
      </c>
      <c r="G125" s="4">
        <v>1186</v>
      </c>
      <c r="H125" s="4">
        <v>1517</v>
      </c>
    </row>
    <row r="126" spans="1:8" ht="12.75">
      <c r="A126" t="str">
        <f t="shared" si="2"/>
        <v>CY_5200_B_101121_TJ</v>
      </c>
      <c r="B126" s="23" t="s">
        <v>187</v>
      </c>
      <c r="C126" s="6" t="s">
        <v>12</v>
      </c>
      <c r="D126" s="24" t="s">
        <v>119</v>
      </c>
      <c r="E126" s="4">
        <v>0</v>
      </c>
      <c r="F126" s="4">
        <v>0</v>
      </c>
      <c r="G126" s="4">
        <v>0</v>
      </c>
      <c r="H126" s="4">
        <v>0</v>
      </c>
    </row>
    <row r="127" spans="1:8" ht="12.75">
      <c r="A127" t="str">
        <f t="shared" si="2"/>
        <v>CZ_5200_B_101121_TJ</v>
      </c>
      <c r="B127" s="23" t="s">
        <v>188</v>
      </c>
      <c r="C127" s="6" t="s">
        <v>13</v>
      </c>
      <c r="D127" s="24" t="s">
        <v>144</v>
      </c>
      <c r="E127" s="4">
        <v>88463</v>
      </c>
      <c r="F127" s="4">
        <v>89991</v>
      </c>
      <c r="G127" s="4">
        <v>86217</v>
      </c>
      <c r="H127" s="4">
        <v>80166</v>
      </c>
    </row>
    <row r="128" spans="1:8" ht="12.75">
      <c r="A128" t="str">
        <f t="shared" si="2"/>
        <v>DE_5200_B_101121_TJ</v>
      </c>
      <c r="B128" s="23" t="s">
        <v>189</v>
      </c>
      <c r="C128" s="6" t="s">
        <v>94</v>
      </c>
      <c r="D128" s="24" t="s">
        <v>157</v>
      </c>
      <c r="E128" s="4">
        <v>444104</v>
      </c>
      <c r="F128" s="4">
        <v>360677</v>
      </c>
      <c r="G128" s="4">
        <v>355388</v>
      </c>
      <c r="H128" s="4">
        <v>343296</v>
      </c>
    </row>
    <row r="129" spans="1:8" ht="12.75">
      <c r="A129" t="str">
        <f t="shared" si="2"/>
        <v>DK_5200_B_101121_TJ</v>
      </c>
      <c r="B129" s="23" t="s">
        <v>190</v>
      </c>
      <c r="C129" s="6" t="s">
        <v>14</v>
      </c>
      <c r="D129" s="24" t="s">
        <v>120</v>
      </c>
      <c r="E129" s="4">
        <v>53659</v>
      </c>
      <c r="F129" s="4">
        <v>90962</v>
      </c>
      <c r="G129" s="4">
        <v>83026</v>
      </c>
      <c r="H129" s="4">
        <v>83092</v>
      </c>
    </row>
    <row r="130" spans="1:8" ht="12.75">
      <c r="A130" t="str">
        <f t="shared" si="2"/>
        <v>EA_5200_B_101121_TJ</v>
      </c>
      <c r="B130" s="23" t="s">
        <v>191</v>
      </c>
      <c r="C130" s="6" t="s">
        <v>95</v>
      </c>
      <c r="D130" s="24" t="s">
        <v>151</v>
      </c>
      <c r="E130" s="4">
        <v>616157</v>
      </c>
      <c r="F130" s="4">
        <v>836379</v>
      </c>
      <c r="G130" s="4">
        <v>813692</v>
      </c>
      <c r="H130" s="4">
        <v>813353</v>
      </c>
    </row>
    <row r="131" spans="1:8" ht="12.75">
      <c r="A131" t="str">
        <f t="shared" si="2"/>
        <v>EA12_5200_B_101121_TJ</v>
      </c>
      <c r="B131" s="23" t="s">
        <v>192</v>
      </c>
      <c r="C131" s="6" t="s">
        <v>15</v>
      </c>
      <c r="D131" s="26" t="s">
        <v>147</v>
      </c>
      <c r="E131" s="4">
        <v>541545</v>
      </c>
      <c r="F131" s="4">
        <v>798370</v>
      </c>
      <c r="G131" s="4">
        <v>782985</v>
      </c>
      <c r="H131" s="4">
        <v>780177</v>
      </c>
    </row>
    <row r="132" spans="1:8" ht="12.75">
      <c r="A132" t="str">
        <f t="shared" si="2"/>
        <v>EA13_5200_B_101121_TJ</v>
      </c>
      <c r="B132" s="23" t="s">
        <v>193</v>
      </c>
      <c r="C132" s="6" t="s">
        <v>16</v>
      </c>
      <c r="D132" s="24" t="s">
        <v>148</v>
      </c>
      <c r="E132" s="4">
        <v>546778</v>
      </c>
      <c r="F132" s="4">
        <v>805317</v>
      </c>
      <c r="G132" s="4">
        <v>790115</v>
      </c>
      <c r="H132" s="4">
        <v>787152</v>
      </c>
    </row>
    <row r="133" spans="1:8" ht="12.75">
      <c r="A133" t="str">
        <f t="shared" si="2"/>
        <v>EA15_5200_B_101121_TJ</v>
      </c>
      <c r="B133" s="23" t="s">
        <v>194</v>
      </c>
      <c r="C133" s="6" t="s">
        <v>17</v>
      </c>
      <c r="D133" s="24" t="s">
        <v>149</v>
      </c>
      <c r="E133" s="4">
        <v>546778</v>
      </c>
      <c r="F133" s="4">
        <v>805317</v>
      </c>
      <c r="G133" s="4">
        <v>790115</v>
      </c>
      <c r="H133" s="4">
        <v>787152</v>
      </c>
    </row>
    <row r="134" spans="1:8" ht="12.75">
      <c r="A134" t="str">
        <f t="shared" si="2"/>
        <v>EA16_5200_B_101121_TJ</v>
      </c>
      <c r="B134" s="23" t="s">
        <v>195</v>
      </c>
      <c r="C134" s="6" t="s">
        <v>18</v>
      </c>
      <c r="D134" s="24" t="s">
        <v>150</v>
      </c>
      <c r="E134" s="4">
        <v>568719</v>
      </c>
      <c r="F134" s="4">
        <v>827097</v>
      </c>
      <c r="G134" s="4">
        <v>806630</v>
      </c>
      <c r="H134" s="4">
        <v>803701</v>
      </c>
    </row>
    <row r="135" spans="1:8" ht="12.75">
      <c r="A135" t="str">
        <f t="shared" si="2"/>
        <v>EE_5200_B_101121_TJ</v>
      </c>
      <c r="B135" s="23" t="s">
        <v>196</v>
      </c>
      <c r="C135" s="6" t="s">
        <v>19</v>
      </c>
      <c r="D135" s="24" t="s">
        <v>121</v>
      </c>
      <c r="E135" s="4">
        <v>47438</v>
      </c>
      <c r="F135" s="4">
        <v>9282</v>
      </c>
      <c r="G135" s="4">
        <v>7062</v>
      </c>
      <c r="H135" s="4">
        <v>9652</v>
      </c>
    </row>
    <row r="136" spans="1:8" ht="12.75">
      <c r="A136" t="str">
        <f t="shared" si="2"/>
        <v>EEA18_5200_B_101121_TJ</v>
      </c>
      <c r="B136" s="23" t="s">
        <v>197</v>
      </c>
      <c r="C136" s="6" t="s">
        <v>96</v>
      </c>
      <c r="D136" s="24" t="s">
        <v>158</v>
      </c>
      <c r="E136" s="4">
        <v>633512</v>
      </c>
      <c r="F136" s="4">
        <v>980213</v>
      </c>
      <c r="G136" s="4">
        <v>966393</v>
      </c>
      <c r="H136" s="4">
        <v>978411</v>
      </c>
    </row>
    <row r="137" spans="1:8" ht="12.75">
      <c r="A137" t="str">
        <f t="shared" si="2"/>
        <v>ES_5200_B_101121_TJ</v>
      </c>
      <c r="B137" s="23" t="s">
        <v>198</v>
      </c>
      <c r="C137" s="6" t="s">
        <v>20</v>
      </c>
      <c r="D137" s="24" t="s">
        <v>122</v>
      </c>
      <c r="E137" s="4">
        <v>181</v>
      </c>
      <c r="F137" s="4">
        <v>0</v>
      </c>
      <c r="G137" s="4">
        <v>0</v>
      </c>
      <c r="H137" s="4">
        <v>0</v>
      </c>
    </row>
    <row r="138" spans="1:8" ht="12.75">
      <c r="A138" t="str">
        <f t="shared" si="2"/>
        <v>EU15_5200_B_101121_TJ</v>
      </c>
      <c r="B138" s="23" t="s">
        <v>199</v>
      </c>
      <c r="C138" s="6" t="s">
        <v>21</v>
      </c>
      <c r="D138" s="24" t="s">
        <v>152</v>
      </c>
      <c r="E138" s="4">
        <v>631983</v>
      </c>
      <c r="F138" s="4">
        <v>975340</v>
      </c>
      <c r="G138" s="4">
        <v>962857</v>
      </c>
      <c r="H138" s="4">
        <v>975581</v>
      </c>
    </row>
    <row r="139" spans="1:8" ht="12.75">
      <c r="A139" t="str">
        <f t="shared" si="2"/>
        <v>EU25_5200_B_101121_TJ</v>
      </c>
      <c r="B139" s="23" t="s">
        <v>200</v>
      </c>
      <c r="C139" s="6" t="s">
        <v>22</v>
      </c>
      <c r="D139" s="24" t="s">
        <v>153</v>
      </c>
      <c r="E139" s="4">
        <v>1058245</v>
      </c>
      <c r="F139" s="4">
        <v>1365322</v>
      </c>
      <c r="G139" s="4">
        <v>1340034</v>
      </c>
      <c r="H139" s="4">
        <v>1345665</v>
      </c>
    </row>
    <row r="140" spans="1:8" ht="12.75">
      <c r="A140" t="str">
        <f t="shared" si="2"/>
        <v>EU27_5200_B_101121_TJ</v>
      </c>
      <c r="B140" s="23" t="s">
        <v>201</v>
      </c>
      <c r="C140" s="6" t="s">
        <v>23</v>
      </c>
      <c r="D140" s="24" t="s">
        <v>154</v>
      </c>
      <c r="E140" s="4">
        <v>1342470</v>
      </c>
      <c r="F140" s="4">
        <v>1497639</v>
      </c>
      <c r="G140" s="4">
        <v>1464706</v>
      </c>
      <c r="H140" s="4">
        <v>1466057</v>
      </c>
    </row>
    <row r="141" spans="1:8" ht="12.75">
      <c r="A141" t="str">
        <f t="shared" si="2"/>
        <v>FI_5200_B_101121_TJ</v>
      </c>
      <c r="B141" s="23" t="s">
        <v>202</v>
      </c>
      <c r="C141" s="6" t="s">
        <v>24</v>
      </c>
      <c r="D141" s="24" t="s">
        <v>123</v>
      </c>
      <c r="E141" s="4">
        <v>61560</v>
      </c>
      <c r="F141" s="4">
        <v>109971</v>
      </c>
      <c r="G141" s="4">
        <v>119730</v>
      </c>
      <c r="H141" s="4">
        <v>120088</v>
      </c>
    </row>
    <row r="142" spans="1:8" ht="12.75">
      <c r="A142" t="str">
        <f t="shared" si="2"/>
        <v>FR_5200_B_101121_TJ</v>
      </c>
      <c r="B142" s="23" t="s">
        <v>203</v>
      </c>
      <c r="C142" s="6" t="s">
        <v>25</v>
      </c>
      <c r="D142" s="24" t="s">
        <v>124</v>
      </c>
      <c r="E142" s="4">
        <v>0</v>
      </c>
      <c r="F142" s="4">
        <v>59635</v>
      </c>
      <c r="G142" s="4">
        <v>53678</v>
      </c>
      <c r="H142" s="4">
        <v>60005</v>
      </c>
    </row>
    <row r="143" spans="1:8" ht="12.75">
      <c r="A143" t="str">
        <f t="shared" si="2"/>
        <v>GR_5200_B_101121_TJ</v>
      </c>
      <c r="B143" s="23" t="s">
        <v>204</v>
      </c>
      <c r="C143" s="6" t="s">
        <v>26</v>
      </c>
      <c r="D143" s="24" t="s">
        <v>125</v>
      </c>
      <c r="E143" s="4">
        <v>0</v>
      </c>
      <c r="F143" s="4">
        <v>2049</v>
      </c>
      <c r="G143" s="4">
        <v>1837</v>
      </c>
      <c r="H143" s="4">
        <v>2050</v>
      </c>
    </row>
    <row r="144" spans="1:8" ht="12.75">
      <c r="A144" t="str">
        <f t="shared" si="2"/>
        <v>HR_5200_B_101121_TJ</v>
      </c>
      <c r="B144" s="23" t="s">
        <v>205</v>
      </c>
      <c r="C144" s="6" t="s">
        <v>27</v>
      </c>
      <c r="D144" s="24" t="s">
        <v>143</v>
      </c>
      <c r="E144" s="4">
        <v>6018</v>
      </c>
      <c r="F144" s="4">
        <v>9847</v>
      </c>
      <c r="G144" s="4">
        <v>8986</v>
      </c>
      <c r="H144" s="4">
        <v>8695</v>
      </c>
    </row>
    <row r="145" spans="1:8" ht="12.75">
      <c r="A145" t="str">
        <f t="shared" si="2"/>
        <v>HU_5200_B_101121_TJ</v>
      </c>
      <c r="B145" s="23" t="s">
        <v>206</v>
      </c>
      <c r="C145" s="6" t="s">
        <v>28</v>
      </c>
      <c r="D145" s="24" t="s">
        <v>126</v>
      </c>
      <c r="E145" s="4">
        <v>36172</v>
      </c>
      <c r="F145" s="4">
        <v>40709</v>
      </c>
      <c r="G145" s="4">
        <v>38726</v>
      </c>
      <c r="H145" s="4">
        <v>37908</v>
      </c>
    </row>
    <row r="146" spans="1:8" ht="12.75">
      <c r="A146" t="str">
        <f t="shared" si="2"/>
        <v>IE_5200_B_101121_TJ</v>
      </c>
      <c r="B146" s="23" t="s">
        <v>207</v>
      </c>
      <c r="C146" s="6" t="s">
        <v>29</v>
      </c>
      <c r="D146" s="24" t="s">
        <v>127</v>
      </c>
      <c r="E146" s="4">
        <v>0</v>
      </c>
      <c r="F146" s="4">
        <v>0</v>
      </c>
      <c r="G146" s="4">
        <v>0</v>
      </c>
      <c r="H146" s="4">
        <v>0</v>
      </c>
    </row>
    <row r="147" spans="1:8" ht="12.75">
      <c r="A147" t="str">
        <f t="shared" si="2"/>
        <v>IS_5200_B_101121_TJ</v>
      </c>
      <c r="B147" s="23" t="s">
        <v>225</v>
      </c>
      <c r="C147" s="6" t="s">
        <v>30</v>
      </c>
      <c r="D147" s="24" t="s">
        <v>128</v>
      </c>
      <c r="E147" s="4"/>
      <c r="F147" s="4"/>
      <c r="G147" s="4"/>
      <c r="H147" s="4"/>
    </row>
    <row r="148" spans="1:8" ht="12.75">
      <c r="A148" t="str">
        <f t="shared" si="2"/>
        <v>IT_5200_B_101121_TJ</v>
      </c>
      <c r="B148" s="23" t="s">
        <v>208</v>
      </c>
      <c r="C148" s="6" t="s">
        <v>31</v>
      </c>
      <c r="D148" s="24" t="s">
        <v>129</v>
      </c>
      <c r="E148" s="4">
        <v>0</v>
      </c>
      <c r="F148" s="4">
        <v>72641</v>
      </c>
      <c r="G148" s="4">
        <v>80815</v>
      </c>
      <c r="H148" s="4">
        <v>76906</v>
      </c>
    </row>
    <row r="149" spans="1:8" ht="12.75">
      <c r="A149" t="str">
        <f t="shared" si="2"/>
        <v>LT_5200_B_101121_TJ</v>
      </c>
      <c r="B149" s="23" t="s">
        <v>209</v>
      </c>
      <c r="C149" s="6" t="s">
        <v>32</v>
      </c>
      <c r="D149" s="24" t="s">
        <v>130</v>
      </c>
      <c r="E149" s="4">
        <v>34009</v>
      </c>
      <c r="F149" s="4">
        <v>22812</v>
      </c>
      <c r="G149" s="4">
        <v>20052</v>
      </c>
      <c r="H149" s="4">
        <v>20462</v>
      </c>
    </row>
    <row r="150" spans="1:8" ht="12.75">
      <c r="A150" t="str">
        <f t="shared" si="2"/>
        <v>LU_5200_B_101121_TJ</v>
      </c>
      <c r="B150" s="23" t="s">
        <v>210</v>
      </c>
      <c r="C150" s="6" t="s">
        <v>97</v>
      </c>
      <c r="D150" s="24" t="s">
        <v>155</v>
      </c>
      <c r="E150" s="4">
        <v>0</v>
      </c>
      <c r="F150" s="4">
        <v>800</v>
      </c>
      <c r="G150" s="4">
        <v>912</v>
      </c>
      <c r="H150" s="4">
        <v>923</v>
      </c>
    </row>
    <row r="151" spans="1:8" ht="12.75">
      <c r="A151" t="str">
        <f t="shared" si="2"/>
        <v>LV_5200_B_101121_TJ</v>
      </c>
      <c r="B151" s="23" t="s">
        <v>211</v>
      </c>
      <c r="C151" s="6" t="s">
        <v>33</v>
      </c>
      <c r="D151" s="24" t="s">
        <v>131</v>
      </c>
      <c r="E151" s="4">
        <v>18280</v>
      </c>
      <c r="F151" s="4">
        <v>14238</v>
      </c>
      <c r="G151" s="4">
        <v>13680</v>
      </c>
      <c r="H151" s="4">
        <v>14209</v>
      </c>
    </row>
    <row r="152" spans="1:8" ht="12.75">
      <c r="A152" t="str">
        <f t="shared" si="2"/>
        <v>MT_5200_B_101121_TJ</v>
      </c>
      <c r="B152" s="23" t="s">
        <v>212</v>
      </c>
      <c r="C152" s="6" t="s">
        <v>34</v>
      </c>
      <c r="D152" s="24" t="s">
        <v>132</v>
      </c>
      <c r="E152" s="4">
        <v>0</v>
      </c>
      <c r="F152" s="4">
        <v>0</v>
      </c>
      <c r="G152" s="4">
        <v>0</v>
      </c>
      <c r="H152" s="4">
        <v>0</v>
      </c>
    </row>
    <row r="153" spans="1:8" ht="12.75">
      <c r="A153" t="str">
        <f t="shared" si="2"/>
        <v>NL_5200_B_101121_TJ</v>
      </c>
      <c r="B153" s="23" t="s">
        <v>213</v>
      </c>
      <c r="C153" s="6" t="s">
        <v>35</v>
      </c>
      <c r="D153" s="24" t="s">
        <v>133</v>
      </c>
      <c r="E153" s="4">
        <v>11934</v>
      </c>
      <c r="F153" s="4">
        <v>132026</v>
      </c>
      <c r="G153" s="4">
        <v>101060</v>
      </c>
      <c r="H153" s="4">
        <v>105009</v>
      </c>
    </row>
    <row r="154" spans="1:8" ht="12.75">
      <c r="A154" t="str">
        <f t="shared" si="2"/>
        <v>NMS10_5200_B_101121_TJ</v>
      </c>
      <c r="B154" s="23" t="s">
        <v>214</v>
      </c>
      <c r="C154" s="6" t="s">
        <v>36</v>
      </c>
      <c r="D154" s="24" t="s">
        <v>156</v>
      </c>
      <c r="E154" s="4">
        <v>426262</v>
      </c>
      <c r="F154" s="4">
        <v>389982</v>
      </c>
      <c r="G154" s="4">
        <v>377177</v>
      </c>
      <c r="H154" s="4">
        <v>370084</v>
      </c>
    </row>
    <row r="155" spans="1:8" ht="12.75">
      <c r="A155" t="str">
        <f t="shared" si="2"/>
        <v>NO_5200_B_101121_TJ</v>
      </c>
      <c r="B155" s="23" t="s">
        <v>215</v>
      </c>
      <c r="C155" s="6" t="s">
        <v>37</v>
      </c>
      <c r="D155" s="24" t="s">
        <v>134</v>
      </c>
      <c r="E155" s="4">
        <v>1529</v>
      </c>
      <c r="F155" s="4">
        <v>4873</v>
      </c>
      <c r="G155" s="4">
        <v>3536</v>
      </c>
      <c r="H155" s="4">
        <v>2830</v>
      </c>
    </row>
    <row r="156" spans="1:8" ht="12.75">
      <c r="A156" t="str">
        <f t="shared" si="2"/>
        <v>PL_5200_B_101121_TJ</v>
      </c>
      <c r="B156" s="23" t="s">
        <v>216</v>
      </c>
      <c r="C156" s="6" t="s">
        <v>38</v>
      </c>
      <c r="D156" s="24" t="s">
        <v>135</v>
      </c>
      <c r="E156" s="4">
        <v>174726</v>
      </c>
      <c r="F156" s="4">
        <v>184223</v>
      </c>
      <c r="G156" s="4">
        <v>187795</v>
      </c>
      <c r="H156" s="4">
        <v>184163</v>
      </c>
    </row>
    <row r="157" spans="1:8" ht="12.75">
      <c r="A157" t="str">
        <f t="shared" si="2"/>
        <v>PT_5200_B_101121_TJ</v>
      </c>
      <c r="B157" s="23" t="s">
        <v>217</v>
      </c>
      <c r="C157" s="6" t="s">
        <v>39</v>
      </c>
      <c r="D157" s="24" t="s">
        <v>136</v>
      </c>
      <c r="E157" s="4">
        <v>1188</v>
      </c>
      <c r="F157" s="4">
        <v>3835</v>
      </c>
      <c r="G157" s="4">
        <v>1686</v>
      </c>
      <c r="H157" s="4">
        <v>1431</v>
      </c>
    </row>
    <row r="158" spans="1:8" ht="12.75">
      <c r="A158" t="str">
        <f t="shared" si="2"/>
        <v>RO_5200_B_101121_TJ</v>
      </c>
      <c r="B158" s="23" t="s">
        <v>218</v>
      </c>
      <c r="C158" s="6" t="s">
        <v>40</v>
      </c>
      <c r="D158" s="24" t="s">
        <v>137</v>
      </c>
      <c r="E158" s="4">
        <v>236420</v>
      </c>
      <c r="F158" s="4">
        <v>94463</v>
      </c>
      <c r="G158" s="4">
        <v>74626</v>
      </c>
      <c r="H158" s="4">
        <v>72172</v>
      </c>
    </row>
    <row r="159" spans="1:8" ht="12.75">
      <c r="A159" t="str">
        <f t="shared" si="2"/>
        <v>SE_5200_B_101121_TJ</v>
      </c>
      <c r="B159" s="23" t="s">
        <v>219</v>
      </c>
      <c r="C159" s="6" t="s">
        <v>41</v>
      </c>
      <c r="D159" s="24" t="s">
        <v>138</v>
      </c>
      <c r="E159" s="4">
        <v>36779</v>
      </c>
      <c r="F159" s="4">
        <v>86008</v>
      </c>
      <c r="G159" s="4">
        <v>96846</v>
      </c>
      <c r="H159" s="4">
        <v>112312</v>
      </c>
    </row>
    <row r="160" spans="1:8" ht="12.75">
      <c r="A160" t="str">
        <f t="shared" si="2"/>
        <v>SI_5200_B_101121_TJ</v>
      </c>
      <c r="B160" s="23" t="s">
        <v>220</v>
      </c>
      <c r="C160" s="6" t="s">
        <v>42</v>
      </c>
      <c r="D160" s="24" t="s">
        <v>139</v>
      </c>
      <c r="E160" s="4">
        <v>5233</v>
      </c>
      <c r="F160" s="4">
        <v>6947</v>
      </c>
      <c r="G160" s="4">
        <v>7130</v>
      </c>
      <c r="H160" s="4">
        <v>6975</v>
      </c>
    </row>
    <row r="161" spans="1:8" ht="12.75">
      <c r="A161" t="str">
        <f t="shared" si="2"/>
        <v>SK_5200_B_101121_TJ</v>
      </c>
      <c r="B161" s="23" t="s">
        <v>221</v>
      </c>
      <c r="C161" s="6" t="s">
        <v>43</v>
      </c>
      <c r="D161" s="24" t="s">
        <v>140</v>
      </c>
      <c r="E161" s="4">
        <v>21941</v>
      </c>
      <c r="F161" s="4">
        <v>21780</v>
      </c>
      <c r="G161" s="4">
        <v>16515</v>
      </c>
      <c r="H161" s="4">
        <v>16549</v>
      </c>
    </row>
    <row r="162" spans="1:8" ht="12.75">
      <c r="A162" t="str">
        <f t="shared" si="2"/>
        <v>TR_5200_B_101121_TJ</v>
      </c>
      <c r="B162" s="23" t="s">
        <v>222</v>
      </c>
      <c r="C162" s="6" t="s">
        <v>44</v>
      </c>
      <c r="D162" s="24" t="s">
        <v>141</v>
      </c>
      <c r="E162" s="4">
        <v>0</v>
      </c>
      <c r="F162" s="4">
        <v>14669</v>
      </c>
      <c r="G162" s="4">
        <v>22289</v>
      </c>
      <c r="H162" s="4">
        <v>24512</v>
      </c>
    </row>
    <row r="163" spans="1:8" ht="12.75">
      <c r="A163" t="str">
        <f t="shared" si="2"/>
        <v>UK_5200_B_101121_TJ</v>
      </c>
      <c r="B163" s="23" t="s">
        <v>223</v>
      </c>
      <c r="C163" s="6" t="s">
        <v>45</v>
      </c>
      <c r="D163" s="24" t="s">
        <v>145</v>
      </c>
      <c r="E163" s="4">
        <v>0</v>
      </c>
      <c r="F163" s="4">
        <v>0</v>
      </c>
      <c r="G163" s="4">
        <v>0</v>
      </c>
      <c r="H163" s="4">
        <v>0</v>
      </c>
    </row>
    <row r="164" ht="12.75"/>
    <row r="165" ht="12.75"/>
    <row r="166" spans="3:4" ht="18">
      <c r="C166" s="1" t="s">
        <v>164</v>
      </c>
      <c r="D166" s="1"/>
    </row>
    <row r="167" spans="3:4" ht="12.75">
      <c r="C167" t="s">
        <v>0</v>
      </c>
      <c r="D167"/>
    </row>
    <row r="168" spans="3:6" ht="12.75">
      <c r="C168" t="s">
        <v>1</v>
      </c>
      <c r="D168"/>
      <c r="E168" s="32" t="s">
        <v>168</v>
      </c>
      <c r="F168" s="32"/>
    </row>
    <row r="169" spans="3:4" ht="12.75">
      <c r="C169"/>
      <c r="D169"/>
    </row>
    <row r="170" spans="3:5" ht="12.75">
      <c r="C170" t="s">
        <v>2</v>
      </c>
      <c r="D170"/>
      <c r="E170" t="s">
        <v>3</v>
      </c>
    </row>
    <row r="171" spans="3:8" ht="12.75">
      <c r="C171" t="s">
        <v>4</v>
      </c>
      <c r="D171"/>
      <c r="E171" s="5" t="s">
        <v>100</v>
      </c>
      <c r="F171" s="5"/>
      <c r="H171" s="5" t="s">
        <v>239</v>
      </c>
    </row>
    <row r="172" spans="3:8" ht="12.75">
      <c r="C172" t="s">
        <v>5</v>
      </c>
      <c r="D172"/>
      <c r="E172" t="s">
        <v>92</v>
      </c>
      <c r="H172">
        <v>5200</v>
      </c>
    </row>
    <row r="173" spans="3:8" ht="12.75">
      <c r="C173" t="s">
        <v>6</v>
      </c>
      <c r="D173"/>
      <c r="E173" t="s">
        <v>93</v>
      </c>
      <c r="H173" s="5" t="s">
        <v>227</v>
      </c>
    </row>
    <row r="174" spans="3:4" ht="12.75">
      <c r="C174"/>
      <c r="D174"/>
    </row>
    <row r="175" spans="3:4" ht="12.75">
      <c r="C175"/>
      <c r="D175"/>
    </row>
    <row r="176" spans="3:8" ht="12.75">
      <c r="C176" s="6" t="s">
        <v>7</v>
      </c>
      <c r="D176" s="6"/>
      <c r="E176" s="3">
        <v>1990</v>
      </c>
      <c r="F176" s="3">
        <v>2005</v>
      </c>
      <c r="G176" s="3">
        <v>2008</v>
      </c>
      <c r="H176" s="3">
        <v>2009</v>
      </c>
    </row>
    <row r="177" spans="1:8" ht="12.75">
      <c r="A177" t="str">
        <f>B177&amp;"_"&amp;$H$172&amp;"_"&amp;$H$171&amp;"_"&amp;$H$173</f>
        <v>AT_5200_B_101122_TJ</v>
      </c>
      <c r="B177" s="23" t="s">
        <v>183</v>
      </c>
      <c r="C177" s="6" t="s">
        <v>8</v>
      </c>
      <c r="D177" s="24" t="s">
        <v>116</v>
      </c>
      <c r="E177" s="4">
        <v>3980</v>
      </c>
      <c r="F177" s="4">
        <v>4027</v>
      </c>
      <c r="G177" s="4">
        <v>4842</v>
      </c>
      <c r="H177" s="4">
        <v>5388</v>
      </c>
    </row>
    <row r="178" spans="1:8" ht="12.75">
      <c r="A178" t="str">
        <f aca="true" t="shared" si="3" ref="A178:A218">B178&amp;"_"&amp;$H$172&amp;"_"&amp;$H$171&amp;"_"&amp;$H$173</f>
        <v>BE_5200_B_101122_TJ</v>
      </c>
      <c r="B178" s="23" t="s">
        <v>184</v>
      </c>
      <c r="C178" s="6" t="s">
        <v>9</v>
      </c>
      <c r="D178" s="24" t="s">
        <v>117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t="str">
        <f t="shared" si="3"/>
        <v>BG_5200_B_101122_TJ</v>
      </c>
      <c r="B179" s="23" t="s">
        <v>185</v>
      </c>
      <c r="C179" s="6" t="s">
        <v>10</v>
      </c>
      <c r="D179" s="24" t="s">
        <v>118</v>
      </c>
      <c r="E179" s="4">
        <v>60000</v>
      </c>
      <c r="F179" s="4">
        <v>568</v>
      </c>
      <c r="G179" s="4">
        <v>205</v>
      </c>
      <c r="H179" s="4">
        <v>84</v>
      </c>
    </row>
    <row r="180" spans="1:8" ht="12.75">
      <c r="A180" t="str">
        <f t="shared" si="3"/>
        <v>CH_5200_B_101122_TJ</v>
      </c>
      <c r="B180" s="23" t="s">
        <v>186</v>
      </c>
      <c r="C180" s="6" t="s">
        <v>11</v>
      </c>
      <c r="D180" s="24" t="s">
        <v>143</v>
      </c>
      <c r="E180" s="4">
        <v>5646</v>
      </c>
      <c r="F180" s="4">
        <v>9757</v>
      </c>
      <c r="G180" s="4">
        <v>11084</v>
      </c>
      <c r="H180" s="4">
        <v>10853</v>
      </c>
    </row>
    <row r="181" spans="1:8" ht="12.75">
      <c r="A181" t="str">
        <f t="shared" si="3"/>
        <v>CY_5200_B_101122_TJ</v>
      </c>
      <c r="B181" s="23" t="s">
        <v>187</v>
      </c>
      <c r="C181" s="6" t="s">
        <v>12</v>
      </c>
      <c r="D181" s="24" t="s">
        <v>119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t="str">
        <f t="shared" si="3"/>
        <v>CZ_5200_B_101122_TJ</v>
      </c>
      <c r="B182" s="23" t="s">
        <v>188</v>
      </c>
      <c r="C182" s="6" t="s">
        <v>13</v>
      </c>
      <c r="D182" s="24" t="s">
        <v>144</v>
      </c>
      <c r="E182" s="4">
        <v>29259</v>
      </c>
      <c r="F182" s="4">
        <v>15970</v>
      </c>
      <c r="G182" s="4">
        <v>13789</v>
      </c>
      <c r="H182" s="4">
        <v>12592</v>
      </c>
    </row>
    <row r="183" spans="1:8" ht="12.75">
      <c r="A183" t="str">
        <f t="shared" si="3"/>
        <v>DE_5200_B_101122_TJ</v>
      </c>
      <c r="B183" s="23" t="s">
        <v>189</v>
      </c>
      <c r="C183" s="6" t="s">
        <v>94</v>
      </c>
      <c r="D183" s="24" t="s">
        <v>157</v>
      </c>
      <c r="E183" s="4">
        <v>0</v>
      </c>
      <c r="F183" s="4">
        <v>287905</v>
      </c>
      <c r="G183" s="4">
        <v>0</v>
      </c>
      <c r="H183" s="4">
        <v>0</v>
      </c>
    </row>
    <row r="184" spans="1:8" ht="12.75">
      <c r="A184" t="str">
        <f t="shared" si="3"/>
        <v>DK_5200_B_101122_TJ</v>
      </c>
      <c r="B184" s="23" t="s">
        <v>190</v>
      </c>
      <c r="C184" s="6" t="s">
        <v>14</v>
      </c>
      <c r="D184" s="24" t="s">
        <v>120</v>
      </c>
      <c r="E184" s="4">
        <v>694</v>
      </c>
      <c r="F184" s="4">
        <v>14885</v>
      </c>
      <c r="G184" s="4">
        <v>16664</v>
      </c>
      <c r="H184" s="4">
        <v>17718</v>
      </c>
    </row>
    <row r="185" spans="1:8" ht="12.75">
      <c r="A185" t="str">
        <f t="shared" si="3"/>
        <v>EA_5200_B_101122_TJ</v>
      </c>
      <c r="B185" s="23" t="s">
        <v>191</v>
      </c>
      <c r="C185" s="6" t="s">
        <v>95</v>
      </c>
      <c r="D185" s="24" t="s">
        <v>151</v>
      </c>
      <c r="E185" s="4">
        <v>13130</v>
      </c>
      <c r="F185" s="4">
        <v>568904</v>
      </c>
      <c r="G185" s="4">
        <v>277738</v>
      </c>
      <c r="H185" s="4">
        <v>251785</v>
      </c>
    </row>
    <row r="186" spans="1:8" ht="12.75">
      <c r="A186" t="str">
        <f t="shared" si="3"/>
        <v>EA12_5200_B_101122_TJ</v>
      </c>
      <c r="B186" s="23" t="s">
        <v>192</v>
      </c>
      <c r="C186" s="6" t="s">
        <v>15</v>
      </c>
      <c r="D186" s="26" t="s">
        <v>147</v>
      </c>
      <c r="E186" s="4">
        <v>7104</v>
      </c>
      <c r="F186" s="4">
        <v>566369</v>
      </c>
      <c r="G186" s="4">
        <v>274915</v>
      </c>
      <c r="H186" s="4">
        <v>245129</v>
      </c>
    </row>
    <row r="187" spans="1:8" ht="12.75">
      <c r="A187" t="str">
        <f t="shared" si="3"/>
        <v>EA13_5200_B_101122_TJ</v>
      </c>
      <c r="B187" s="23" t="s">
        <v>193</v>
      </c>
      <c r="C187" s="6" t="s">
        <v>16</v>
      </c>
      <c r="D187" s="24" t="s">
        <v>148</v>
      </c>
      <c r="E187" s="4">
        <v>7867</v>
      </c>
      <c r="F187" s="4">
        <v>566526</v>
      </c>
      <c r="G187" s="4">
        <v>275051</v>
      </c>
      <c r="H187" s="4">
        <v>245257</v>
      </c>
    </row>
    <row r="188" spans="1:8" ht="12.75">
      <c r="A188" t="str">
        <f t="shared" si="3"/>
        <v>EA15_5200_B_101122_TJ</v>
      </c>
      <c r="B188" s="23" t="s">
        <v>194</v>
      </c>
      <c r="C188" s="6" t="s">
        <v>17</v>
      </c>
      <c r="D188" s="24" t="s">
        <v>149</v>
      </c>
      <c r="E188" s="4">
        <v>7867</v>
      </c>
      <c r="F188" s="4">
        <v>566526</v>
      </c>
      <c r="G188" s="4">
        <v>275051</v>
      </c>
      <c r="H188" s="4">
        <v>245257</v>
      </c>
    </row>
    <row r="189" spans="1:8" ht="12.75">
      <c r="A189" t="str">
        <f t="shared" si="3"/>
        <v>EA16_5200_B_101122_TJ</v>
      </c>
      <c r="B189" s="23" t="s">
        <v>195</v>
      </c>
      <c r="C189" s="6" t="s">
        <v>18</v>
      </c>
      <c r="D189" s="24" t="s">
        <v>150</v>
      </c>
      <c r="E189" s="4">
        <v>11215</v>
      </c>
      <c r="F189" s="4">
        <v>568664</v>
      </c>
      <c r="G189" s="4">
        <v>277567</v>
      </c>
      <c r="H189" s="4">
        <v>251629</v>
      </c>
    </row>
    <row r="190" spans="1:8" ht="12.75">
      <c r="A190" t="str">
        <f t="shared" si="3"/>
        <v>EE_5200_B_101122_TJ</v>
      </c>
      <c r="B190" s="23" t="s">
        <v>196</v>
      </c>
      <c r="C190" s="6" t="s">
        <v>19</v>
      </c>
      <c r="D190" s="24" t="s">
        <v>121</v>
      </c>
      <c r="E190" s="4">
        <v>1915</v>
      </c>
      <c r="F190" s="4">
        <v>240</v>
      </c>
      <c r="G190" s="4">
        <v>171</v>
      </c>
      <c r="H190" s="4">
        <v>156</v>
      </c>
    </row>
    <row r="191" spans="1:8" ht="12.75">
      <c r="A191" t="str">
        <f t="shared" si="3"/>
        <v>EEA18_5200_B_101122_TJ</v>
      </c>
      <c r="B191" s="23" t="s">
        <v>197</v>
      </c>
      <c r="C191" s="6" t="s">
        <v>96</v>
      </c>
      <c r="D191" s="24" t="s">
        <v>158</v>
      </c>
      <c r="E191" s="4">
        <v>7798</v>
      </c>
      <c r="F191" s="4">
        <v>607832</v>
      </c>
      <c r="G191" s="4">
        <v>309588</v>
      </c>
      <c r="H191" s="4">
        <v>273978</v>
      </c>
    </row>
    <row r="192" spans="1:8" ht="12.75">
      <c r="A192" t="str">
        <f t="shared" si="3"/>
        <v>ES_5200_B_101122_TJ</v>
      </c>
      <c r="B192" s="23" t="s">
        <v>198</v>
      </c>
      <c r="C192" s="6" t="s">
        <v>20</v>
      </c>
      <c r="D192" s="24" t="s">
        <v>122</v>
      </c>
      <c r="E192" s="4">
        <v>0</v>
      </c>
      <c r="F192" s="4">
        <v>0</v>
      </c>
      <c r="G192" s="4">
        <v>0</v>
      </c>
      <c r="H192" s="4">
        <v>0</v>
      </c>
    </row>
    <row r="193" spans="1:8" ht="12.75">
      <c r="A193" t="str">
        <f t="shared" si="3"/>
        <v>EU15_5200_B_101122_TJ</v>
      </c>
      <c r="B193" s="23" t="s">
        <v>199</v>
      </c>
      <c r="C193" s="6" t="s">
        <v>21</v>
      </c>
      <c r="D193" s="24" t="s">
        <v>152</v>
      </c>
      <c r="E193" s="4">
        <v>7798</v>
      </c>
      <c r="F193" s="4">
        <v>607832</v>
      </c>
      <c r="G193" s="4">
        <v>309588</v>
      </c>
      <c r="H193" s="4">
        <v>273978</v>
      </c>
    </row>
    <row r="194" spans="1:8" ht="12.75">
      <c r="A194" t="str">
        <f t="shared" si="3"/>
        <v>EU25_5200_B_101122_TJ</v>
      </c>
      <c r="B194" s="23" t="s">
        <v>200</v>
      </c>
      <c r="C194" s="6" t="s">
        <v>22</v>
      </c>
      <c r="D194" s="24" t="s">
        <v>153</v>
      </c>
      <c r="E194" s="4">
        <v>302318</v>
      </c>
      <c r="F194" s="4">
        <v>667799</v>
      </c>
      <c r="G194" s="4">
        <v>344861</v>
      </c>
      <c r="H194" s="4">
        <v>312942</v>
      </c>
    </row>
    <row r="195" spans="1:8" ht="12.75">
      <c r="A195" t="str">
        <f t="shared" si="3"/>
        <v>EU27_5200_B_101122_TJ</v>
      </c>
      <c r="B195" s="23" t="s">
        <v>201</v>
      </c>
      <c r="C195" s="6" t="s">
        <v>23</v>
      </c>
      <c r="D195" s="24" t="s">
        <v>154</v>
      </c>
      <c r="E195" s="4">
        <v>384010</v>
      </c>
      <c r="F195" s="4">
        <v>674002</v>
      </c>
      <c r="G195" s="4">
        <v>349085</v>
      </c>
      <c r="H195" s="4">
        <v>316606</v>
      </c>
    </row>
    <row r="196" spans="1:8" ht="12.75">
      <c r="A196" t="str">
        <f t="shared" si="3"/>
        <v>FI_5200_B_101122_TJ</v>
      </c>
      <c r="B196" s="23" t="s">
        <v>202</v>
      </c>
      <c r="C196" s="6" t="s">
        <v>24</v>
      </c>
      <c r="D196" s="24" t="s">
        <v>123</v>
      </c>
      <c r="E196" s="4">
        <v>0</v>
      </c>
      <c r="F196" s="4">
        <v>11707</v>
      </c>
      <c r="G196" s="4">
        <v>20704</v>
      </c>
      <c r="H196" s="4">
        <v>17152</v>
      </c>
    </row>
    <row r="197" spans="1:8" ht="12.75">
      <c r="A197" t="str">
        <f t="shared" si="3"/>
        <v>FR_5200_B_101122_TJ</v>
      </c>
      <c r="B197" s="23" t="s">
        <v>203</v>
      </c>
      <c r="C197" s="6" t="s">
        <v>25</v>
      </c>
      <c r="D197" s="24" t="s">
        <v>124</v>
      </c>
      <c r="E197" s="4">
        <v>0</v>
      </c>
      <c r="F197" s="4">
        <v>109135</v>
      </c>
      <c r="G197" s="4">
        <v>99064</v>
      </c>
      <c r="H197" s="4">
        <v>84281</v>
      </c>
    </row>
    <row r="198" spans="1:8" ht="12.75">
      <c r="A198" t="str">
        <f t="shared" si="3"/>
        <v>GR_5200_B_101122_TJ</v>
      </c>
      <c r="B198" s="23" t="s">
        <v>204</v>
      </c>
      <c r="C198" s="6" t="s">
        <v>26</v>
      </c>
      <c r="D198" s="24" t="s">
        <v>125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t="str">
        <f t="shared" si="3"/>
        <v>HR_5200_B_101122_TJ</v>
      </c>
      <c r="B199" s="23" t="s">
        <v>205</v>
      </c>
      <c r="C199" s="6" t="s">
        <v>27</v>
      </c>
      <c r="D199" s="24" t="s">
        <v>143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t="str">
        <f t="shared" si="3"/>
        <v>HU_5200_B_101122_TJ</v>
      </c>
      <c r="B200" s="23" t="s">
        <v>206</v>
      </c>
      <c r="C200" s="6" t="s">
        <v>28</v>
      </c>
      <c r="D200" s="24" t="s">
        <v>126</v>
      </c>
      <c r="E200" s="4">
        <v>3341</v>
      </c>
      <c r="F200" s="4">
        <v>301</v>
      </c>
      <c r="G200" s="4">
        <v>163</v>
      </c>
      <c r="H200" s="4">
        <v>108</v>
      </c>
    </row>
    <row r="201" spans="1:8" ht="12.75">
      <c r="A201" t="str">
        <f t="shared" si="3"/>
        <v>IE_5200_B_101122_TJ</v>
      </c>
      <c r="B201" s="23" t="s">
        <v>207</v>
      </c>
      <c r="C201" s="6" t="s">
        <v>29</v>
      </c>
      <c r="D201" s="24" t="s">
        <v>127</v>
      </c>
      <c r="E201" s="4">
        <v>0</v>
      </c>
      <c r="F201" s="4">
        <v>0</v>
      </c>
      <c r="G201" s="4">
        <v>0</v>
      </c>
      <c r="H201" s="4">
        <v>0</v>
      </c>
    </row>
    <row r="202" spans="1:8" ht="12.75">
      <c r="A202" t="str">
        <f t="shared" si="3"/>
        <v>IS_5200_B_101122_TJ</v>
      </c>
      <c r="B202" s="23" t="s">
        <v>225</v>
      </c>
      <c r="C202" s="6" t="s">
        <v>30</v>
      </c>
      <c r="D202" s="24" t="s">
        <v>128</v>
      </c>
      <c r="E202" s="4"/>
      <c r="F202" s="4"/>
      <c r="G202" s="4"/>
      <c r="H202" s="4"/>
    </row>
    <row r="203" spans="1:8" ht="12.75">
      <c r="A203" t="str">
        <f t="shared" si="3"/>
        <v>IT_5200_B_101122_TJ</v>
      </c>
      <c r="B203" s="23" t="s">
        <v>208</v>
      </c>
      <c r="C203" s="6" t="s">
        <v>31</v>
      </c>
      <c r="D203" s="24" t="s">
        <v>129</v>
      </c>
      <c r="E203" s="4">
        <v>0</v>
      </c>
      <c r="F203" s="4">
        <v>120423</v>
      </c>
      <c r="G203" s="4">
        <v>117558</v>
      </c>
      <c r="H203" s="4">
        <v>103914</v>
      </c>
    </row>
    <row r="204" spans="1:8" ht="12.75">
      <c r="A204" t="str">
        <f t="shared" si="3"/>
        <v>LT_5200_B_101122_TJ</v>
      </c>
      <c r="B204" s="23" t="s">
        <v>209</v>
      </c>
      <c r="C204" s="6" t="s">
        <v>32</v>
      </c>
      <c r="D204" s="24" t="s">
        <v>130</v>
      </c>
      <c r="E204" s="4">
        <v>2391</v>
      </c>
      <c r="F204" s="4">
        <v>4970</v>
      </c>
      <c r="G204" s="4">
        <v>5340</v>
      </c>
      <c r="H204" s="4">
        <v>6153</v>
      </c>
    </row>
    <row r="205" spans="1:8" ht="12.75">
      <c r="A205" t="str">
        <f t="shared" si="3"/>
        <v>LU_5200_B_101122_TJ</v>
      </c>
      <c r="B205" s="23" t="s">
        <v>210</v>
      </c>
      <c r="C205" s="6" t="s">
        <v>97</v>
      </c>
      <c r="D205" s="24" t="s">
        <v>155</v>
      </c>
      <c r="E205" s="4">
        <v>0</v>
      </c>
      <c r="F205" s="4">
        <v>132</v>
      </c>
      <c r="G205" s="4">
        <v>213</v>
      </c>
      <c r="H205" s="4">
        <v>258</v>
      </c>
    </row>
    <row r="206" spans="1:8" ht="12.75">
      <c r="A206" t="str">
        <f t="shared" si="3"/>
        <v>LV_5200_B_101122_TJ</v>
      </c>
      <c r="B206" s="23" t="s">
        <v>211</v>
      </c>
      <c r="C206" s="6" t="s">
        <v>33</v>
      </c>
      <c r="D206" s="24" t="s">
        <v>131</v>
      </c>
      <c r="E206" s="4">
        <v>4110</v>
      </c>
      <c r="F206" s="4">
        <v>439</v>
      </c>
      <c r="G206" s="4">
        <v>202</v>
      </c>
      <c r="H206" s="4">
        <v>248</v>
      </c>
    </row>
    <row r="207" spans="1:8" ht="12.75">
      <c r="A207" t="str">
        <f t="shared" si="3"/>
        <v>MT_5200_B_101122_TJ</v>
      </c>
      <c r="B207" s="23" t="s">
        <v>212</v>
      </c>
      <c r="C207" s="6" t="s">
        <v>34</v>
      </c>
      <c r="D207" s="24" t="s">
        <v>132</v>
      </c>
      <c r="E207" s="4">
        <v>0</v>
      </c>
      <c r="F207" s="4">
        <v>0</v>
      </c>
      <c r="G207" s="4">
        <v>0</v>
      </c>
      <c r="H207" s="4">
        <v>0</v>
      </c>
    </row>
    <row r="208" spans="1:8" ht="12.75">
      <c r="A208" t="str">
        <f t="shared" si="3"/>
        <v>NL_5200_B_101122_TJ</v>
      </c>
      <c r="B208" s="23" t="s">
        <v>213</v>
      </c>
      <c r="C208" s="6" t="s">
        <v>35</v>
      </c>
      <c r="D208" s="24" t="s">
        <v>133</v>
      </c>
      <c r="E208" s="4">
        <v>3124</v>
      </c>
      <c r="F208" s="4">
        <v>23163</v>
      </c>
      <c r="G208" s="4">
        <v>20969</v>
      </c>
      <c r="H208" s="4">
        <v>19512</v>
      </c>
    </row>
    <row r="209" spans="1:8" ht="12.75">
      <c r="A209" t="str">
        <f t="shared" si="3"/>
        <v>NMS10_5200_B_101122_TJ</v>
      </c>
      <c r="B209" s="23" t="s">
        <v>214</v>
      </c>
      <c r="C209" s="6" t="s">
        <v>36</v>
      </c>
      <c r="D209" s="24" t="s">
        <v>156</v>
      </c>
      <c r="E209" s="4">
        <v>294520</v>
      </c>
      <c r="F209" s="4">
        <v>59967</v>
      </c>
      <c r="G209" s="4">
        <v>35273</v>
      </c>
      <c r="H209" s="4">
        <v>38964</v>
      </c>
    </row>
    <row r="210" spans="1:8" ht="12.75">
      <c r="A210" t="str">
        <f t="shared" si="3"/>
        <v>NO_5200_B_101122_TJ</v>
      </c>
      <c r="B210" s="23" t="s">
        <v>215</v>
      </c>
      <c r="C210" s="6" t="s">
        <v>37</v>
      </c>
      <c r="D210" s="24" t="s">
        <v>134</v>
      </c>
      <c r="E210" s="4">
        <v>0</v>
      </c>
      <c r="F210" s="4">
        <v>0</v>
      </c>
      <c r="G210" s="4">
        <v>0</v>
      </c>
      <c r="H210" s="4">
        <v>0</v>
      </c>
    </row>
    <row r="211" spans="1:8" ht="12.75">
      <c r="A211" t="str">
        <f t="shared" si="3"/>
        <v>PL_5200_B_101122_TJ</v>
      </c>
      <c r="B211" s="23" t="s">
        <v>216</v>
      </c>
      <c r="C211" s="6" t="s">
        <v>38</v>
      </c>
      <c r="D211" s="24" t="s">
        <v>135</v>
      </c>
      <c r="E211" s="4">
        <v>249393</v>
      </c>
      <c r="F211" s="4">
        <v>35752</v>
      </c>
      <c r="G211" s="4">
        <v>12956</v>
      </c>
      <c r="H211" s="4">
        <v>13207</v>
      </c>
    </row>
    <row r="212" spans="1:8" ht="12.75">
      <c r="A212" t="str">
        <f t="shared" si="3"/>
        <v>PT_5200_B_101122_TJ</v>
      </c>
      <c r="B212" s="23" t="s">
        <v>217</v>
      </c>
      <c r="C212" s="6" t="s">
        <v>39</v>
      </c>
      <c r="D212" s="24" t="s">
        <v>136</v>
      </c>
      <c r="E212" s="4">
        <v>0</v>
      </c>
      <c r="F212" s="4">
        <v>9877</v>
      </c>
      <c r="G212" s="4">
        <v>11565</v>
      </c>
      <c r="H212" s="4">
        <v>14624</v>
      </c>
    </row>
    <row r="213" spans="1:8" ht="12.75">
      <c r="A213" t="str">
        <f t="shared" si="3"/>
        <v>RO_5200_B_101122_TJ</v>
      </c>
      <c r="B213" s="23" t="s">
        <v>218</v>
      </c>
      <c r="C213" s="6" t="s">
        <v>40</v>
      </c>
      <c r="D213" s="24" t="s">
        <v>137</v>
      </c>
      <c r="E213" s="4">
        <v>21692</v>
      </c>
      <c r="F213" s="4">
        <v>5635</v>
      </c>
      <c r="G213" s="4">
        <v>4019</v>
      </c>
      <c r="H213" s="4">
        <v>3580</v>
      </c>
    </row>
    <row r="214" spans="1:8" ht="12.75">
      <c r="A214" t="str">
        <f t="shared" si="3"/>
        <v>SE_5200_B_101122_TJ</v>
      </c>
      <c r="B214" s="23" t="s">
        <v>219</v>
      </c>
      <c r="C214" s="6" t="s">
        <v>41</v>
      </c>
      <c r="D214" s="24" t="s">
        <v>138</v>
      </c>
      <c r="E214" s="4">
        <v>0</v>
      </c>
      <c r="F214" s="4">
        <v>26578</v>
      </c>
      <c r="G214" s="4">
        <v>18009</v>
      </c>
      <c r="H214" s="4">
        <v>11131</v>
      </c>
    </row>
    <row r="215" spans="1:8" ht="12.75">
      <c r="A215" t="str">
        <f t="shared" si="3"/>
        <v>SI_5200_B_101122_TJ</v>
      </c>
      <c r="B215" s="23" t="s">
        <v>220</v>
      </c>
      <c r="C215" s="6" t="s">
        <v>42</v>
      </c>
      <c r="D215" s="24" t="s">
        <v>139</v>
      </c>
      <c r="E215" s="4">
        <v>763</v>
      </c>
      <c r="F215" s="4">
        <v>157</v>
      </c>
      <c r="G215" s="4">
        <v>136</v>
      </c>
      <c r="H215" s="4">
        <v>128</v>
      </c>
    </row>
    <row r="216" spans="1:8" ht="12.75">
      <c r="A216" t="str">
        <f t="shared" si="3"/>
        <v>SK_5200_B_101122_TJ</v>
      </c>
      <c r="B216" s="23" t="s">
        <v>221</v>
      </c>
      <c r="C216" s="6" t="s">
        <v>43</v>
      </c>
      <c r="D216" s="24" t="s">
        <v>140</v>
      </c>
      <c r="E216" s="4">
        <v>3348</v>
      </c>
      <c r="F216" s="4">
        <v>2138</v>
      </c>
      <c r="G216" s="4">
        <v>2516</v>
      </c>
      <c r="H216" s="4">
        <v>6372</v>
      </c>
    </row>
    <row r="217" spans="1:8" ht="12.75">
      <c r="A217" t="str">
        <f t="shared" si="3"/>
        <v>TR_5200_B_101122_TJ</v>
      </c>
      <c r="B217" s="23" t="s">
        <v>222</v>
      </c>
      <c r="C217" s="6" t="s">
        <v>44</v>
      </c>
      <c r="D217" s="24" t="s">
        <v>141</v>
      </c>
      <c r="E217" s="4">
        <v>0</v>
      </c>
      <c r="F217" s="4">
        <v>20928</v>
      </c>
      <c r="G217" s="4">
        <v>20250</v>
      </c>
      <c r="H217" s="4">
        <v>19710</v>
      </c>
    </row>
    <row r="218" spans="1:8" ht="12.75">
      <c r="A218" t="str">
        <f t="shared" si="3"/>
        <v>UK_5200_B_101122_TJ</v>
      </c>
      <c r="B218" s="23" t="s">
        <v>223</v>
      </c>
      <c r="C218" s="6" t="s">
        <v>45</v>
      </c>
      <c r="D218" s="24" t="s">
        <v>145</v>
      </c>
      <c r="E218" s="4">
        <v>0</v>
      </c>
      <c r="F218" s="4">
        <v>0</v>
      </c>
      <c r="G218" s="4">
        <v>0</v>
      </c>
      <c r="H218" s="4">
        <v>0</v>
      </c>
    </row>
    <row r="219" ht="12.75"/>
    <row r="220" ht="12.75"/>
    <row r="221" spans="3:4" ht="18">
      <c r="C221" s="1" t="s">
        <v>164</v>
      </c>
      <c r="D221" s="1"/>
    </row>
    <row r="222" spans="3:4" ht="12.75">
      <c r="C222" t="s">
        <v>0</v>
      </c>
      <c r="D222"/>
    </row>
    <row r="223" spans="3:6" ht="12.75">
      <c r="C223" t="s">
        <v>1</v>
      </c>
      <c r="D223"/>
      <c r="E223" s="32" t="s">
        <v>169</v>
      </c>
      <c r="F223" s="32"/>
    </row>
    <row r="224" spans="3:4" ht="12.75">
      <c r="C224"/>
      <c r="D224"/>
    </row>
    <row r="225" spans="3:5" ht="12.75">
      <c r="C225" t="s">
        <v>2</v>
      </c>
      <c r="D225"/>
      <c r="E225" t="s">
        <v>3</v>
      </c>
    </row>
    <row r="226" spans="3:8" ht="12.75">
      <c r="C226" t="s">
        <v>4</v>
      </c>
      <c r="D226"/>
      <c r="E226" s="5" t="s">
        <v>170</v>
      </c>
      <c r="F226" s="5"/>
      <c r="H226" s="5" t="s">
        <v>247</v>
      </c>
    </row>
    <row r="227" spans="3:8" ht="12.75">
      <c r="C227" t="s">
        <v>5</v>
      </c>
      <c r="D227"/>
      <c r="E227" t="s">
        <v>92</v>
      </c>
      <c r="H227">
        <v>5200</v>
      </c>
    </row>
    <row r="228" spans="3:8" ht="12.75">
      <c r="C228" t="s">
        <v>6</v>
      </c>
      <c r="D228"/>
      <c r="E228" s="15" t="s">
        <v>93</v>
      </c>
      <c r="H228" s="15" t="s">
        <v>252</v>
      </c>
    </row>
    <row r="229" spans="3:4" ht="12.75">
      <c r="C229"/>
      <c r="D229"/>
    </row>
    <row r="230" spans="3:8" ht="12.75">
      <c r="C230"/>
      <c r="D230"/>
      <c r="E230" s="15"/>
      <c r="F230" s="15"/>
      <c r="G230" s="15"/>
      <c r="H230" s="15"/>
    </row>
    <row r="231" spans="3:8" ht="12.75">
      <c r="C231" s="6" t="s">
        <v>7</v>
      </c>
      <c r="D231" s="6"/>
      <c r="E231" s="3">
        <v>1990</v>
      </c>
      <c r="F231" s="3">
        <v>2005</v>
      </c>
      <c r="G231" s="3">
        <v>2008</v>
      </c>
      <c r="H231" s="3">
        <v>2009</v>
      </c>
    </row>
    <row r="232" spans="1:8" ht="12.75">
      <c r="A232" t="str">
        <f>B232&amp;"_"&amp;$H$227&amp;"_"&amp;$H$226&amp;"_"&amp;$H$228</f>
        <v>AT_5200_B_109300_TJ_GCV</v>
      </c>
      <c r="B232" s="23" t="s">
        <v>183</v>
      </c>
      <c r="C232" s="6" t="s">
        <v>8</v>
      </c>
      <c r="D232" s="24" t="s">
        <v>116</v>
      </c>
      <c r="E232" s="24">
        <v>2083</v>
      </c>
      <c r="F232" s="24">
        <v>12702</v>
      </c>
      <c r="G232" s="24">
        <v>24386</v>
      </c>
      <c r="H232" s="24">
        <v>24471</v>
      </c>
    </row>
    <row r="233" spans="1:8" ht="12.75">
      <c r="A233" t="str">
        <f aca="true" t="shared" si="4" ref="A233:A273">B233&amp;"_"&amp;$H$227&amp;"_"&amp;$H$226&amp;"_"&amp;$H$228</f>
        <v>BE_5200_B_109300_TJ_GCV</v>
      </c>
      <c r="B233" s="23" t="s">
        <v>184</v>
      </c>
      <c r="C233" s="6" t="s">
        <v>9</v>
      </c>
      <c r="D233" s="24" t="s">
        <v>117</v>
      </c>
      <c r="E233" s="24">
        <v>120</v>
      </c>
      <c r="F233" s="24">
        <v>1437</v>
      </c>
      <c r="G233" s="24">
        <v>631</v>
      </c>
      <c r="H233" s="24">
        <v>1530</v>
      </c>
    </row>
    <row r="234" spans="1:8" ht="12.75">
      <c r="A234" t="str">
        <f t="shared" si="4"/>
        <v>BG_5200_B_109300_TJ_GCV</v>
      </c>
      <c r="B234" s="23" t="s">
        <v>185</v>
      </c>
      <c r="C234" s="6" t="s">
        <v>10</v>
      </c>
      <c r="D234" s="24" t="s">
        <v>118</v>
      </c>
      <c r="E234" s="24">
        <v>0</v>
      </c>
      <c r="F234" s="24">
        <v>31</v>
      </c>
      <c r="G234" s="24">
        <v>28</v>
      </c>
      <c r="H234" s="24">
        <v>61</v>
      </c>
    </row>
    <row r="235" spans="1:8" ht="12.75">
      <c r="A235" t="str">
        <f t="shared" si="4"/>
        <v>CH_5200_B_109300_TJ_GCV</v>
      </c>
      <c r="B235" s="23" t="s">
        <v>186</v>
      </c>
      <c r="C235" s="6" t="s">
        <v>11</v>
      </c>
      <c r="D235" s="24" t="s">
        <v>143</v>
      </c>
      <c r="E235" s="24">
        <v>2730</v>
      </c>
      <c r="F235" s="24">
        <v>4712</v>
      </c>
      <c r="G235" s="24">
        <v>5841</v>
      </c>
      <c r="H235" s="24">
        <v>6033</v>
      </c>
    </row>
    <row r="236" spans="1:8" ht="12.75">
      <c r="A236" t="str">
        <f t="shared" si="4"/>
        <v>CY_5200_B_109300_TJ_GCV</v>
      </c>
      <c r="B236" s="23" t="s">
        <v>187</v>
      </c>
      <c r="C236" s="6" t="s">
        <v>12</v>
      </c>
      <c r="D236" s="24" t="s">
        <v>119</v>
      </c>
      <c r="E236" s="24">
        <v>0</v>
      </c>
      <c r="F236" s="24">
        <v>0</v>
      </c>
      <c r="G236" s="24">
        <v>0</v>
      </c>
      <c r="H236" s="24">
        <v>0</v>
      </c>
    </row>
    <row r="237" spans="1:8" ht="12.75">
      <c r="A237" t="str">
        <f t="shared" si="4"/>
        <v>CZ_5200_B_109300_TJ_GCV</v>
      </c>
      <c r="B237" s="23" t="s">
        <v>188</v>
      </c>
      <c r="C237" s="6" t="s">
        <v>13</v>
      </c>
      <c r="D237" s="24" t="s">
        <v>144</v>
      </c>
      <c r="E237" s="24">
        <v>0</v>
      </c>
      <c r="F237" s="24">
        <v>3851</v>
      </c>
      <c r="G237" s="24">
        <v>3568</v>
      </c>
      <c r="H237" s="24">
        <v>3703</v>
      </c>
    </row>
    <row r="238" spans="1:8" ht="12.75">
      <c r="A238" t="str">
        <f t="shared" si="4"/>
        <v>DE_5200_B_109300_TJ_GCV</v>
      </c>
      <c r="B238" s="23" t="s">
        <v>189</v>
      </c>
      <c r="C238" s="6" t="s">
        <v>94</v>
      </c>
      <c r="D238" s="24" t="s">
        <v>157</v>
      </c>
      <c r="E238" s="24">
        <v>10874</v>
      </c>
      <c r="F238" s="24">
        <v>25972</v>
      </c>
      <c r="G238" s="24">
        <v>33473</v>
      </c>
      <c r="H238" s="24">
        <v>37758</v>
      </c>
    </row>
    <row r="239" spans="1:8" ht="12.75">
      <c r="A239" t="str">
        <f t="shared" si="4"/>
        <v>DK_5200_B_109300_TJ_GCV</v>
      </c>
      <c r="B239" s="23" t="s">
        <v>190</v>
      </c>
      <c r="C239" s="6" t="s">
        <v>14</v>
      </c>
      <c r="D239" s="24" t="s">
        <v>120</v>
      </c>
      <c r="E239" s="24">
        <v>15615</v>
      </c>
      <c r="F239" s="24">
        <v>35572</v>
      </c>
      <c r="G239" s="24">
        <v>38888</v>
      </c>
      <c r="H239" s="24">
        <v>41252</v>
      </c>
    </row>
    <row r="240" spans="1:8" ht="12.75">
      <c r="A240" t="str">
        <f t="shared" si="4"/>
        <v>EA_5200_B_109300_TJ_GCV</v>
      </c>
      <c r="B240" s="23" t="s">
        <v>191</v>
      </c>
      <c r="C240" s="6" t="s">
        <v>95</v>
      </c>
      <c r="D240" s="24" t="s">
        <v>151</v>
      </c>
      <c r="E240" s="24">
        <v>30027</v>
      </c>
      <c r="F240" s="24">
        <v>104753</v>
      </c>
      <c r="G240" s="24">
        <v>144537</v>
      </c>
      <c r="H240" s="24">
        <v>141460</v>
      </c>
    </row>
    <row r="241" spans="1:8" ht="12.75">
      <c r="A241" t="str">
        <f t="shared" si="4"/>
        <v>EA12_5200_B_109300_TJ_GCV</v>
      </c>
      <c r="B241" s="23" t="s">
        <v>192</v>
      </c>
      <c r="C241" s="6" t="s">
        <v>15</v>
      </c>
      <c r="D241" s="26" t="s">
        <v>147</v>
      </c>
      <c r="E241" s="24">
        <v>29878</v>
      </c>
      <c r="F241" s="24">
        <v>98591</v>
      </c>
      <c r="G241" s="24">
        <v>138503</v>
      </c>
      <c r="H241" s="24">
        <v>132875</v>
      </c>
    </row>
    <row r="242" spans="1:8" ht="12.75">
      <c r="A242" t="str">
        <f t="shared" si="4"/>
        <v>EA13_5200_B_109300_TJ_GCV</v>
      </c>
      <c r="B242" s="23" t="s">
        <v>193</v>
      </c>
      <c r="C242" s="6" t="s">
        <v>16</v>
      </c>
      <c r="D242" s="24" t="s">
        <v>148</v>
      </c>
      <c r="E242" s="24">
        <v>30027</v>
      </c>
      <c r="F242" s="24">
        <v>98983</v>
      </c>
      <c r="G242" s="24">
        <v>139022</v>
      </c>
      <c r="H242" s="24">
        <v>133659</v>
      </c>
    </row>
    <row r="243" spans="1:8" ht="12.75">
      <c r="A243" t="str">
        <f t="shared" si="4"/>
        <v>EA15_5200_B_109300_TJ_GCV</v>
      </c>
      <c r="B243" s="23" t="s">
        <v>194</v>
      </c>
      <c r="C243" s="6" t="s">
        <v>17</v>
      </c>
      <c r="D243" s="24" t="s">
        <v>149</v>
      </c>
      <c r="E243" s="24">
        <v>30027</v>
      </c>
      <c r="F243" s="24">
        <v>98983</v>
      </c>
      <c r="G243" s="24">
        <v>139022</v>
      </c>
      <c r="H243" s="24">
        <v>133659</v>
      </c>
    </row>
    <row r="244" spans="1:8" ht="12.75">
      <c r="A244" t="str">
        <f t="shared" si="4"/>
        <v>EA16_5200_B_109300_TJ_GCV</v>
      </c>
      <c r="B244" s="23" t="s">
        <v>195</v>
      </c>
      <c r="C244" s="6" t="s">
        <v>18</v>
      </c>
      <c r="D244" s="24" t="s">
        <v>150</v>
      </c>
      <c r="E244" s="24">
        <v>30027</v>
      </c>
      <c r="F244" s="24">
        <v>100898</v>
      </c>
      <c r="G244" s="24">
        <v>141219</v>
      </c>
      <c r="H244" s="24">
        <v>136140</v>
      </c>
    </row>
    <row r="245" spans="1:8" ht="12.75">
      <c r="A245" t="str">
        <f t="shared" si="4"/>
        <v>EE_5200_B_109300_TJ_GCV</v>
      </c>
      <c r="B245" s="23" t="s">
        <v>196</v>
      </c>
      <c r="C245" s="6" t="s">
        <v>19</v>
      </c>
      <c r="D245" s="24" t="s">
        <v>121</v>
      </c>
      <c r="E245" s="24">
        <v>0</v>
      </c>
      <c r="F245" s="24">
        <v>3855</v>
      </c>
      <c r="G245" s="24">
        <v>3318</v>
      </c>
      <c r="H245" s="24">
        <v>5320</v>
      </c>
    </row>
    <row r="246" spans="1:8" ht="12.75">
      <c r="A246" t="str">
        <f t="shared" si="4"/>
        <v>EEA18_5200_B_109300_TJ_GCV</v>
      </c>
      <c r="B246" s="23" t="s">
        <v>197</v>
      </c>
      <c r="C246" s="6" t="s">
        <v>96</v>
      </c>
      <c r="D246" s="24" t="s">
        <v>158</v>
      </c>
      <c r="E246" s="24">
        <v>64329</v>
      </c>
      <c r="F246" s="24">
        <v>243084</v>
      </c>
      <c r="G246" s="24">
        <v>295562</v>
      </c>
      <c r="H246" s="24">
        <v>292758</v>
      </c>
    </row>
    <row r="247" spans="1:8" ht="12.75">
      <c r="A247" t="str">
        <f t="shared" si="4"/>
        <v>ES_5200_B_109300_TJ_GCV</v>
      </c>
      <c r="B247" s="23" t="s">
        <v>198</v>
      </c>
      <c r="C247" s="6" t="s">
        <v>20</v>
      </c>
      <c r="D247" s="24" t="s">
        <v>122</v>
      </c>
      <c r="E247" s="24">
        <v>0</v>
      </c>
      <c r="F247" s="24">
        <v>0</v>
      </c>
      <c r="G247" s="24">
        <v>0</v>
      </c>
      <c r="H247" s="24">
        <v>0</v>
      </c>
    </row>
    <row r="248" spans="1:8" ht="12.75">
      <c r="A248" t="str">
        <f t="shared" si="4"/>
        <v>EU15_5200_B_109300_TJ_GCV</v>
      </c>
      <c r="B248" s="23" t="s">
        <v>199</v>
      </c>
      <c r="C248" s="6" t="s">
        <v>21</v>
      </c>
      <c r="D248" s="24" t="s">
        <v>152</v>
      </c>
      <c r="E248" s="24">
        <v>62458</v>
      </c>
      <c r="F248" s="24">
        <v>239032</v>
      </c>
      <c r="G248" s="24">
        <v>290763</v>
      </c>
      <c r="H248" s="24">
        <v>287532</v>
      </c>
    </row>
    <row r="249" spans="1:8" ht="12.75">
      <c r="A249" t="str">
        <f t="shared" si="4"/>
        <v>EU25_5200_B_109300_TJ_GCV</v>
      </c>
      <c r="B249" s="23" t="s">
        <v>200</v>
      </c>
      <c r="C249" s="6" t="s">
        <v>22</v>
      </c>
      <c r="D249" s="24" t="s">
        <v>153</v>
      </c>
      <c r="E249" s="24">
        <v>75167</v>
      </c>
      <c r="F249" s="24">
        <v>262591</v>
      </c>
      <c r="G249" s="24">
        <v>319226</v>
      </c>
      <c r="H249" s="24">
        <v>324396</v>
      </c>
    </row>
    <row r="250" spans="1:8" ht="12.75">
      <c r="A250" t="str">
        <f t="shared" si="4"/>
        <v>EU27_5200_B_109300_TJ_GCV</v>
      </c>
      <c r="B250" s="23" t="s">
        <v>201</v>
      </c>
      <c r="C250" s="6" t="s">
        <v>23</v>
      </c>
      <c r="D250" s="24" t="s">
        <v>154</v>
      </c>
      <c r="E250" s="24">
        <v>75167</v>
      </c>
      <c r="F250" s="24">
        <v>263348</v>
      </c>
      <c r="G250" s="24">
        <v>320021</v>
      </c>
      <c r="H250" s="24">
        <v>325331</v>
      </c>
    </row>
    <row r="251" spans="1:8" ht="12.75">
      <c r="A251" t="str">
        <f t="shared" si="4"/>
        <v>FI_5200_B_109300_TJ_GCV</v>
      </c>
      <c r="B251" s="23" t="s">
        <v>202</v>
      </c>
      <c r="C251" s="6" t="s">
        <v>24</v>
      </c>
      <c r="D251" s="24" t="s">
        <v>123</v>
      </c>
      <c r="E251" s="24">
        <v>4743</v>
      </c>
      <c r="F251" s="24">
        <v>34779</v>
      </c>
      <c r="G251" s="24">
        <v>55880</v>
      </c>
      <c r="H251" s="24">
        <v>51595</v>
      </c>
    </row>
    <row r="252" spans="1:8" ht="12.75">
      <c r="A252" t="str">
        <f t="shared" si="4"/>
        <v>FR_5200_B_109300_TJ_GCV</v>
      </c>
      <c r="B252" s="23" t="s">
        <v>203</v>
      </c>
      <c r="C252" s="6" t="s">
        <v>25</v>
      </c>
      <c r="D252" s="24" t="s">
        <v>124</v>
      </c>
      <c r="E252" s="24">
        <v>9999</v>
      </c>
      <c r="F252" s="24">
        <v>10817</v>
      </c>
      <c r="G252" s="24">
        <v>10668</v>
      </c>
      <c r="H252" s="24">
        <v>3499</v>
      </c>
    </row>
    <row r="253" spans="1:8" ht="12.75">
      <c r="A253" t="str">
        <f t="shared" si="4"/>
        <v>GR_5200_B_109300_TJ_GCV</v>
      </c>
      <c r="B253" s="23" t="s">
        <v>204</v>
      </c>
      <c r="C253" s="6" t="s">
        <v>26</v>
      </c>
      <c r="D253" s="24" t="s">
        <v>125</v>
      </c>
      <c r="E253" s="24">
        <v>0</v>
      </c>
      <c r="F253" s="24">
        <v>0</v>
      </c>
      <c r="G253" s="24">
        <v>0</v>
      </c>
      <c r="H253" s="24">
        <v>0</v>
      </c>
    </row>
    <row r="254" spans="1:8" ht="12.75">
      <c r="A254" t="str">
        <f t="shared" si="4"/>
        <v>HR_5200_B_109300_TJ_GCV</v>
      </c>
      <c r="B254" s="23" t="s">
        <v>205</v>
      </c>
      <c r="C254" s="6" t="s">
        <v>27</v>
      </c>
      <c r="D254" s="24" t="s">
        <v>143</v>
      </c>
      <c r="E254" s="24">
        <v>0</v>
      </c>
      <c r="F254" s="24">
        <v>0</v>
      </c>
      <c r="G254" s="24">
        <v>0</v>
      </c>
      <c r="H254" s="24">
        <v>0</v>
      </c>
    </row>
    <row r="255" spans="1:8" ht="12.75">
      <c r="A255" t="str">
        <f t="shared" si="4"/>
        <v>HU_5200_B_109300_TJ_GCV</v>
      </c>
      <c r="B255" s="23" t="s">
        <v>206</v>
      </c>
      <c r="C255" s="6" t="s">
        <v>28</v>
      </c>
      <c r="D255" s="24" t="s">
        <v>126</v>
      </c>
      <c r="E255" s="24">
        <v>399</v>
      </c>
      <c r="F255" s="24">
        <v>843</v>
      </c>
      <c r="G255" s="24">
        <v>1403</v>
      </c>
      <c r="H255" s="24">
        <v>1696</v>
      </c>
    </row>
    <row r="256" spans="1:8" ht="12.75">
      <c r="A256" t="str">
        <f t="shared" si="4"/>
        <v>IE_5200_B_109300_TJ_GCV</v>
      </c>
      <c r="B256" s="23" t="s">
        <v>207</v>
      </c>
      <c r="C256" s="6" t="s">
        <v>29</v>
      </c>
      <c r="D256" s="24" t="s">
        <v>127</v>
      </c>
      <c r="E256" s="24">
        <v>0</v>
      </c>
      <c r="F256" s="24">
        <v>0</v>
      </c>
      <c r="G256" s="24">
        <v>0</v>
      </c>
      <c r="H256" s="24">
        <v>0</v>
      </c>
    </row>
    <row r="257" spans="1:8" ht="12.75">
      <c r="A257" t="str">
        <f t="shared" si="4"/>
        <v>IS_5200_B_109300_TJ_GCV</v>
      </c>
      <c r="B257" s="23" t="s">
        <v>225</v>
      </c>
      <c r="C257" s="6" t="s">
        <v>30</v>
      </c>
      <c r="D257" s="24" t="s">
        <v>128</v>
      </c>
      <c r="E257" s="24">
        <v>0</v>
      </c>
      <c r="F257" s="24">
        <v>0</v>
      </c>
      <c r="G257" s="24">
        <v>0</v>
      </c>
      <c r="H257" s="24">
        <v>0</v>
      </c>
    </row>
    <row r="258" spans="1:8" ht="12.75">
      <c r="A258" t="str">
        <f t="shared" si="4"/>
        <v>IT_5200_B_109300_TJ_GCV</v>
      </c>
      <c r="B258" s="23" t="s">
        <v>208</v>
      </c>
      <c r="C258" s="6" t="s">
        <v>31</v>
      </c>
      <c r="D258" s="24" t="s">
        <v>129</v>
      </c>
      <c r="E258" s="24">
        <v>0</v>
      </c>
      <c r="F258" s="24">
        <v>7974</v>
      </c>
      <c r="G258" s="24">
        <v>7568</v>
      </c>
      <c r="H258" s="24">
        <v>6861</v>
      </c>
    </row>
    <row r="259" spans="1:8" ht="12.75">
      <c r="A259" t="str">
        <f t="shared" si="4"/>
        <v>LT_5200_B_109300_TJ_GCV</v>
      </c>
      <c r="B259" s="23" t="s">
        <v>209</v>
      </c>
      <c r="C259" s="6" t="s">
        <v>32</v>
      </c>
      <c r="D259" s="24" t="s">
        <v>130</v>
      </c>
      <c r="E259" s="24">
        <v>415</v>
      </c>
      <c r="F259" s="24">
        <v>4810</v>
      </c>
      <c r="G259" s="24">
        <v>6885</v>
      </c>
      <c r="H259" s="24">
        <v>7591</v>
      </c>
    </row>
    <row r="260" spans="1:8" ht="12.75">
      <c r="A260" t="str">
        <f t="shared" si="4"/>
        <v>LU_5200_B_109300_TJ_GCV</v>
      </c>
      <c r="B260" s="23" t="s">
        <v>210</v>
      </c>
      <c r="C260" s="6" t="s">
        <v>97</v>
      </c>
      <c r="D260" s="24" t="s">
        <v>155</v>
      </c>
      <c r="E260" s="24">
        <v>0</v>
      </c>
      <c r="F260" s="24">
        <v>150</v>
      </c>
      <c r="G260" s="24">
        <v>241</v>
      </c>
      <c r="H260" s="24">
        <v>292</v>
      </c>
    </row>
    <row r="261" spans="1:8" ht="12.75">
      <c r="A261" t="str">
        <f t="shared" si="4"/>
        <v>LV_5200_B_109300_TJ_GCV</v>
      </c>
      <c r="B261" s="23" t="s">
        <v>211</v>
      </c>
      <c r="C261" s="6" t="s">
        <v>33</v>
      </c>
      <c r="D261" s="24" t="s">
        <v>131</v>
      </c>
      <c r="E261" s="24">
        <v>732</v>
      </c>
      <c r="F261" s="24">
        <v>4304</v>
      </c>
      <c r="G261" s="24">
        <v>4233</v>
      </c>
      <c r="H261" s="24">
        <v>4019</v>
      </c>
    </row>
    <row r="262" spans="1:8" ht="12.75">
      <c r="A262" t="str">
        <f t="shared" si="4"/>
        <v>MT_5200_B_109300_TJ_GCV</v>
      </c>
      <c r="B262" s="23" t="s">
        <v>212</v>
      </c>
      <c r="C262" s="6" t="s">
        <v>34</v>
      </c>
      <c r="D262" s="24" t="s">
        <v>132</v>
      </c>
      <c r="E262" s="24">
        <v>0</v>
      </c>
      <c r="F262" s="24">
        <v>0</v>
      </c>
      <c r="G262" s="24">
        <v>0</v>
      </c>
      <c r="H262" s="24">
        <v>0</v>
      </c>
    </row>
    <row r="263" spans="1:8" ht="12.75">
      <c r="A263" t="str">
        <f t="shared" si="4"/>
        <v>NL_5200_B_109300_TJ_GCV</v>
      </c>
      <c r="B263" s="23" t="s">
        <v>213</v>
      </c>
      <c r="C263" s="6" t="s">
        <v>35</v>
      </c>
      <c r="D263" s="24" t="s">
        <v>133</v>
      </c>
      <c r="E263" s="24">
        <v>2059</v>
      </c>
      <c r="F263" s="24">
        <v>4760</v>
      </c>
      <c r="G263" s="24">
        <v>5656</v>
      </c>
      <c r="H263" s="24">
        <v>6869</v>
      </c>
    </row>
    <row r="264" spans="1:8" ht="12.75">
      <c r="A264" t="str">
        <f t="shared" si="4"/>
        <v>NMS10_5200_B_109300_TJ_GCV</v>
      </c>
      <c r="B264" s="23" t="s">
        <v>214</v>
      </c>
      <c r="C264" s="6" t="s">
        <v>36</v>
      </c>
      <c r="D264" s="24" t="s">
        <v>156</v>
      </c>
      <c r="E264" s="24">
        <v>12709</v>
      </c>
      <c r="F264" s="24">
        <v>23559</v>
      </c>
      <c r="G264" s="24">
        <v>28463</v>
      </c>
      <c r="H264" s="24">
        <v>36864</v>
      </c>
    </row>
    <row r="265" spans="1:8" ht="12.75">
      <c r="A265" t="str">
        <f t="shared" si="4"/>
        <v>NO_5200_B_109300_TJ_GCV</v>
      </c>
      <c r="B265" s="23" t="s">
        <v>215</v>
      </c>
      <c r="C265" s="6" t="s">
        <v>37</v>
      </c>
      <c r="D265" s="24" t="s">
        <v>134</v>
      </c>
      <c r="E265" s="24">
        <v>1871</v>
      </c>
      <c r="F265" s="24">
        <v>4052</v>
      </c>
      <c r="G265" s="24">
        <v>4799</v>
      </c>
      <c r="H265" s="24">
        <v>5226</v>
      </c>
    </row>
    <row r="266" spans="1:8" ht="12.75">
      <c r="A266" t="str">
        <f t="shared" si="4"/>
        <v>PL_5200_B_109300_TJ_GCV</v>
      </c>
      <c r="B266" s="23" t="s">
        <v>216</v>
      </c>
      <c r="C266" s="6" t="s">
        <v>38</v>
      </c>
      <c r="D266" s="24" t="s">
        <v>135</v>
      </c>
      <c r="E266" s="24">
        <v>11014</v>
      </c>
      <c r="F266" s="24">
        <v>3589</v>
      </c>
      <c r="G266" s="24">
        <v>6340</v>
      </c>
      <c r="H266" s="24">
        <v>11270</v>
      </c>
    </row>
    <row r="267" spans="1:8" ht="12.75">
      <c r="A267" t="str">
        <f t="shared" si="4"/>
        <v>PT_5200_B_109300_TJ_GCV</v>
      </c>
      <c r="B267" s="23" t="s">
        <v>217</v>
      </c>
      <c r="C267" s="6" t="s">
        <v>39</v>
      </c>
      <c r="D267" s="24" t="s">
        <v>136</v>
      </c>
      <c r="E267" s="24">
        <v>0</v>
      </c>
      <c r="F267" s="24">
        <v>0</v>
      </c>
      <c r="G267" s="24">
        <v>0</v>
      </c>
      <c r="H267" s="24">
        <v>0</v>
      </c>
    </row>
    <row r="268" spans="1:8" ht="12.75">
      <c r="A268" t="str">
        <f t="shared" si="4"/>
        <v>RO_5200_B_109300_TJ_GCV</v>
      </c>
      <c r="B268" s="23" t="s">
        <v>218</v>
      </c>
      <c r="C268" s="6" t="s">
        <v>40</v>
      </c>
      <c r="D268" s="24" t="s">
        <v>137</v>
      </c>
      <c r="E268" s="24">
        <v>0</v>
      </c>
      <c r="F268" s="24">
        <v>726</v>
      </c>
      <c r="G268" s="24">
        <v>767</v>
      </c>
      <c r="H268" s="24">
        <v>874</v>
      </c>
    </row>
    <row r="269" spans="1:8" ht="12.75">
      <c r="A269" t="str">
        <f t="shared" si="4"/>
        <v>SE_5200_B_109300_TJ_GCV</v>
      </c>
      <c r="B269" s="23" t="s">
        <v>219</v>
      </c>
      <c r="C269" s="6" t="s">
        <v>41</v>
      </c>
      <c r="D269" s="24" t="s">
        <v>138</v>
      </c>
      <c r="E269" s="24">
        <v>16965</v>
      </c>
      <c r="F269" s="24">
        <v>104869</v>
      </c>
      <c r="G269" s="24">
        <v>113372</v>
      </c>
      <c r="H269" s="24">
        <v>113405</v>
      </c>
    </row>
    <row r="270" spans="1:8" ht="12.75">
      <c r="A270" t="str">
        <f t="shared" si="4"/>
        <v>SI_5200_B_109300_TJ_GCV</v>
      </c>
      <c r="B270" s="23" t="s">
        <v>220</v>
      </c>
      <c r="C270" s="6" t="s">
        <v>42</v>
      </c>
      <c r="D270" s="24" t="s">
        <v>139</v>
      </c>
      <c r="E270" s="24">
        <v>149</v>
      </c>
      <c r="F270" s="24">
        <v>392</v>
      </c>
      <c r="G270" s="24">
        <v>519</v>
      </c>
      <c r="H270" s="24">
        <v>784</v>
      </c>
    </row>
    <row r="271" spans="1:8" ht="12.75">
      <c r="A271" t="str">
        <f t="shared" si="4"/>
        <v>SK_5200_B_109300_TJ_GCV</v>
      </c>
      <c r="B271" s="23" t="s">
        <v>221</v>
      </c>
      <c r="C271" s="6" t="s">
        <v>43</v>
      </c>
      <c r="D271" s="24" t="s">
        <v>140</v>
      </c>
      <c r="E271" s="24">
        <v>0</v>
      </c>
      <c r="F271" s="24">
        <v>1915</v>
      </c>
      <c r="G271" s="24">
        <v>2197</v>
      </c>
      <c r="H271" s="24">
        <v>2481</v>
      </c>
    </row>
    <row r="272" spans="1:8" ht="12.75">
      <c r="A272" t="str">
        <f t="shared" si="4"/>
        <v>TR_5200_B_109300_TJ_GCV</v>
      </c>
      <c r="B272" s="23" t="s">
        <v>222</v>
      </c>
      <c r="C272" s="6" t="s">
        <v>44</v>
      </c>
      <c r="D272" s="24" t="s">
        <v>141</v>
      </c>
      <c r="E272" s="24">
        <v>0</v>
      </c>
      <c r="F272" s="24">
        <v>0</v>
      </c>
      <c r="G272" s="24">
        <v>0</v>
      </c>
      <c r="H272" s="24">
        <v>0</v>
      </c>
    </row>
    <row r="273" spans="1:8" ht="12.75">
      <c r="A273" t="str">
        <f t="shared" si="4"/>
        <v>UK_5200_B_109300_TJ_GCV</v>
      </c>
      <c r="B273" s="23" t="s">
        <v>223</v>
      </c>
      <c r="C273" s="6" t="s">
        <v>45</v>
      </c>
      <c r="D273" s="24" t="s">
        <v>145</v>
      </c>
      <c r="E273" s="24">
        <v>0</v>
      </c>
      <c r="F273" s="24">
        <v>0</v>
      </c>
      <c r="G273" s="24">
        <v>0</v>
      </c>
      <c r="H273" s="24">
        <v>0</v>
      </c>
    </row>
    <row r="274" ht="12.75"/>
    <row r="275" ht="12.75"/>
    <row r="276" spans="3:4" ht="18">
      <c r="C276" s="1" t="s">
        <v>164</v>
      </c>
      <c r="D276" s="1"/>
    </row>
    <row r="277" spans="3:4" ht="12.75">
      <c r="C277" t="s">
        <v>0</v>
      </c>
      <c r="D277"/>
    </row>
    <row r="278" spans="3:6" ht="12.75">
      <c r="C278" t="s">
        <v>1</v>
      </c>
      <c r="D278"/>
      <c r="E278" s="32" t="s">
        <v>171</v>
      </c>
      <c r="F278" s="32"/>
    </row>
    <row r="279" spans="3:4" ht="12.75">
      <c r="C279"/>
      <c r="D279"/>
    </row>
    <row r="280" spans="3:5" ht="12.75">
      <c r="C280" t="s">
        <v>2</v>
      </c>
      <c r="D280"/>
      <c r="E280" t="s">
        <v>3</v>
      </c>
    </row>
    <row r="281" spans="3:9" ht="12.75">
      <c r="C281" t="s">
        <v>4</v>
      </c>
      <c r="D281"/>
      <c r="E281" s="39" t="s">
        <v>110</v>
      </c>
      <c r="F281" s="5"/>
      <c r="H281" s="39" t="s">
        <v>241</v>
      </c>
      <c r="I281" s="5"/>
    </row>
    <row r="282" spans="3:8" ht="12.75">
      <c r="C282" t="s">
        <v>5</v>
      </c>
      <c r="D282"/>
      <c r="E282" s="5" t="s">
        <v>111</v>
      </c>
      <c r="F282" s="5"/>
      <c r="H282">
        <v>5200</v>
      </c>
    </row>
    <row r="283" spans="3:8" ht="12.75">
      <c r="C283" t="s">
        <v>6</v>
      </c>
      <c r="D283"/>
      <c r="E283" t="s">
        <v>109</v>
      </c>
      <c r="H283" s="5" t="s">
        <v>227</v>
      </c>
    </row>
    <row r="284" spans="3:4" ht="12.75">
      <c r="C284"/>
      <c r="D284"/>
    </row>
    <row r="285" spans="3:4" ht="12.75">
      <c r="C285"/>
      <c r="D285"/>
    </row>
    <row r="286" spans="3:8" ht="12.75">
      <c r="C286" s="3" t="s">
        <v>7</v>
      </c>
      <c r="D286" s="3"/>
      <c r="E286" s="3">
        <v>1990</v>
      </c>
      <c r="F286" s="3">
        <v>2005</v>
      </c>
      <c r="G286" s="3">
        <v>2008</v>
      </c>
      <c r="H286" s="3">
        <v>2009</v>
      </c>
    </row>
    <row r="287" spans="1:8" ht="12.75">
      <c r="A287" t="str">
        <f>B287&amp;"_"&amp;$H$282&amp;"_"&amp;$H$281&amp;"_"&amp;$H$283</f>
        <v>AT_5200_ B_101101/09_TJ</v>
      </c>
      <c r="B287" s="23" t="s">
        <v>183</v>
      </c>
      <c r="C287" s="6" t="s">
        <v>8</v>
      </c>
      <c r="D287" s="24" t="s">
        <v>116</v>
      </c>
      <c r="E287" s="4">
        <v>28446</v>
      </c>
      <c r="F287" s="4">
        <v>61724</v>
      </c>
      <c r="G287" s="4">
        <v>66880</v>
      </c>
      <c r="H287" s="4">
        <v>69221</v>
      </c>
    </row>
    <row r="288" spans="1:8" ht="12.75">
      <c r="A288" t="str">
        <f aca="true" t="shared" si="5" ref="A288:A328">B288&amp;"_"&amp;$H$282&amp;"_"&amp;$H$281&amp;"_"&amp;$H$283</f>
        <v>BE_5200_ B_101101/09_TJ</v>
      </c>
      <c r="B288" s="23" t="s">
        <v>184</v>
      </c>
      <c r="C288" s="6" t="s">
        <v>9</v>
      </c>
      <c r="D288" s="24" t="s">
        <v>117</v>
      </c>
      <c r="E288" s="4">
        <v>9742</v>
      </c>
      <c r="F288" s="4">
        <v>22366</v>
      </c>
      <c r="G288" s="4">
        <v>31297</v>
      </c>
      <c r="H288" s="4">
        <v>31093</v>
      </c>
    </row>
    <row r="289" spans="1:8" ht="12.75">
      <c r="A289" t="str">
        <f t="shared" si="5"/>
        <v>BG_5200_ B_101101/09_TJ</v>
      </c>
      <c r="B289" s="23" t="s">
        <v>185</v>
      </c>
      <c r="C289" s="6" t="s">
        <v>10</v>
      </c>
      <c r="D289" s="24" t="s">
        <v>118</v>
      </c>
      <c r="E289" s="4">
        <v>210056</v>
      </c>
      <c r="F289" s="4">
        <v>51509</v>
      </c>
      <c r="G289" s="4">
        <v>59720</v>
      </c>
      <c r="H289" s="4">
        <v>60491</v>
      </c>
    </row>
    <row r="290" spans="1:8" ht="12.75">
      <c r="A290" t="str">
        <f t="shared" si="5"/>
        <v>CH_5200_ B_101101/09_TJ</v>
      </c>
      <c r="B290" s="23" t="s">
        <v>186</v>
      </c>
      <c r="C290" s="6" t="s">
        <v>11</v>
      </c>
      <c r="D290" s="24" t="s">
        <v>143</v>
      </c>
      <c r="E290" s="4">
        <v>10396</v>
      </c>
      <c r="F290" s="4">
        <v>16200</v>
      </c>
      <c r="G290" s="4">
        <v>16550</v>
      </c>
      <c r="H290" s="4">
        <v>16520</v>
      </c>
    </row>
    <row r="291" spans="1:8" ht="12.75">
      <c r="A291" t="str">
        <f t="shared" si="5"/>
        <v>CY_5200_ B_101101/09_TJ</v>
      </c>
      <c r="B291" s="23" t="s">
        <v>187</v>
      </c>
      <c r="C291" s="6" t="s">
        <v>12</v>
      </c>
      <c r="D291" s="24" t="s">
        <v>119</v>
      </c>
      <c r="E291" s="4">
        <v>0</v>
      </c>
      <c r="F291" s="4">
        <v>0</v>
      </c>
      <c r="G291" s="4">
        <v>0</v>
      </c>
      <c r="H291" s="4">
        <v>0</v>
      </c>
    </row>
    <row r="292" spans="1:8" ht="12.75">
      <c r="A292" t="str">
        <f t="shared" si="5"/>
        <v>CZ_5200_ B_101101/09_TJ</v>
      </c>
      <c r="B292" s="23" t="s">
        <v>188</v>
      </c>
      <c r="C292" s="6" t="s">
        <v>13</v>
      </c>
      <c r="D292" s="24" t="s">
        <v>144</v>
      </c>
      <c r="E292" s="4">
        <v>154981</v>
      </c>
      <c r="F292" s="4">
        <v>138140</v>
      </c>
      <c r="G292" s="4">
        <v>128713</v>
      </c>
      <c r="H292" s="4">
        <v>120585</v>
      </c>
    </row>
    <row r="293" spans="1:8" ht="12.75">
      <c r="A293" t="str">
        <f t="shared" si="5"/>
        <v>DE_5200_ B_101101/09_TJ</v>
      </c>
      <c r="B293" s="23" t="s">
        <v>189</v>
      </c>
      <c r="C293" s="6" t="s">
        <v>94</v>
      </c>
      <c r="D293" s="24" t="s">
        <v>157</v>
      </c>
      <c r="E293" s="4">
        <v>444104</v>
      </c>
      <c r="F293" s="4">
        <v>814755</v>
      </c>
      <c r="G293" s="4">
        <v>479754</v>
      </c>
      <c r="H293" s="4">
        <v>470547</v>
      </c>
    </row>
    <row r="294" spans="1:8" ht="12.75">
      <c r="A294" t="str">
        <f t="shared" si="5"/>
        <v>DK_5200_ B_101101/09_TJ</v>
      </c>
      <c r="B294" s="23" t="s">
        <v>190</v>
      </c>
      <c r="C294" s="6" t="s">
        <v>14</v>
      </c>
      <c r="D294" s="24" t="s">
        <v>120</v>
      </c>
      <c r="E294" s="4">
        <v>92414</v>
      </c>
      <c r="F294" s="4">
        <v>128350</v>
      </c>
      <c r="G294" s="4">
        <v>127539</v>
      </c>
      <c r="H294" s="4">
        <v>130656</v>
      </c>
    </row>
    <row r="295" spans="1:8" ht="12.75">
      <c r="A295" t="str">
        <f t="shared" si="5"/>
        <v>EA_5200_ B_101101/09_TJ</v>
      </c>
      <c r="B295" s="23" t="s">
        <v>191</v>
      </c>
      <c r="C295" s="6" t="s">
        <v>95</v>
      </c>
      <c r="D295" s="24" t="s">
        <v>151</v>
      </c>
      <c r="E295" s="4">
        <v>751149</v>
      </c>
      <c r="F295" s="4">
        <v>1704067</v>
      </c>
      <c r="G295" s="4">
        <v>1348590</v>
      </c>
      <c r="H295" s="4">
        <v>1314120</v>
      </c>
    </row>
    <row r="296" spans="1:8" ht="12.75">
      <c r="A296" t="str">
        <f t="shared" si="5"/>
        <v>EA12_5200_ B_101101/09_TJ</v>
      </c>
      <c r="B296" s="23" t="s">
        <v>192</v>
      </c>
      <c r="C296" s="6" t="s">
        <v>15</v>
      </c>
      <c r="D296" s="26" t="s">
        <v>147</v>
      </c>
      <c r="E296" s="4">
        <v>605548</v>
      </c>
      <c r="F296" s="4">
        <v>1616874</v>
      </c>
      <c r="G296" s="4">
        <v>1276321</v>
      </c>
      <c r="H296" s="4">
        <v>1240397</v>
      </c>
    </row>
    <row r="297" spans="1:8" ht="12.75">
      <c r="A297" t="str">
        <f t="shared" si="5"/>
        <v>EA13_5200_ B_101101/09_TJ</v>
      </c>
      <c r="B297" s="23" t="s">
        <v>193</v>
      </c>
      <c r="C297" s="6" t="s">
        <v>16</v>
      </c>
      <c r="D297" s="24" t="s">
        <v>148</v>
      </c>
      <c r="E297" s="4">
        <v>613771</v>
      </c>
      <c r="F297" s="4">
        <v>1626978</v>
      </c>
      <c r="G297" s="4">
        <v>1285649</v>
      </c>
      <c r="H297" s="4">
        <v>1249490</v>
      </c>
    </row>
    <row r="298" spans="1:8" ht="12.75">
      <c r="A298" t="str">
        <f t="shared" si="5"/>
        <v>EA15_5200_ B_101101/09_TJ</v>
      </c>
      <c r="B298" s="23" t="s">
        <v>194</v>
      </c>
      <c r="C298" s="6" t="s">
        <v>17</v>
      </c>
      <c r="D298" s="24" t="s">
        <v>149</v>
      </c>
      <c r="E298" s="4">
        <v>613771</v>
      </c>
      <c r="F298" s="4">
        <v>1626978</v>
      </c>
      <c r="G298" s="4">
        <v>1285649</v>
      </c>
      <c r="H298" s="4">
        <v>1249490</v>
      </c>
    </row>
    <row r="299" spans="1:8" ht="12.75">
      <c r="A299" t="str">
        <f t="shared" si="5"/>
        <v>EA16_5200_ B_101101/09_TJ</v>
      </c>
      <c r="B299" s="23" t="s">
        <v>195</v>
      </c>
      <c r="C299" s="6" t="s">
        <v>18</v>
      </c>
      <c r="D299" s="24" t="s">
        <v>150</v>
      </c>
      <c r="E299" s="4">
        <v>647323</v>
      </c>
      <c r="F299" s="4">
        <v>1677290</v>
      </c>
      <c r="G299" s="4">
        <v>1323444</v>
      </c>
      <c r="H299" s="4">
        <v>1289394</v>
      </c>
    </row>
    <row r="300" spans="1:8" ht="12.75">
      <c r="A300" t="str">
        <f t="shared" si="5"/>
        <v>EE_5200_ B_101101/09_TJ</v>
      </c>
      <c r="B300" s="23" t="s">
        <v>196</v>
      </c>
      <c r="C300" s="6" t="s">
        <v>19</v>
      </c>
      <c r="D300" s="24" t="s">
        <v>121</v>
      </c>
      <c r="E300" s="4">
        <v>103826</v>
      </c>
      <c r="F300" s="4">
        <v>26777</v>
      </c>
      <c r="G300" s="4">
        <v>25146</v>
      </c>
      <c r="H300" s="4">
        <v>24726</v>
      </c>
    </row>
    <row r="301" spans="1:8" ht="12.75">
      <c r="A301" t="str">
        <f t="shared" si="5"/>
        <v>EEA18_5200_ B_101101/09_TJ</v>
      </c>
      <c r="B301" s="23" t="s">
        <v>197</v>
      </c>
      <c r="C301" s="6" t="s">
        <v>96</v>
      </c>
      <c r="D301" s="24" t="s">
        <v>158</v>
      </c>
      <c r="E301" s="4">
        <v>782567</v>
      </c>
      <c r="F301" s="4">
        <v>1996212</v>
      </c>
      <c r="G301" s="4">
        <v>1660529</v>
      </c>
      <c r="H301" s="4">
        <v>1634450</v>
      </c>
    </row>
    <row r="302" spans="1:8" ht="12.75">
      <c r="A302" t="str">
        <f t="shared" si="5"/>
        <v>ES_5200_ B_101101/09_TJ</v>
      </c>
      <c r="B302" s="23" t="s">
        <v>198</v>
      </c>
      <c r="C302" s="6" t="s">
        <v>20</v>
      </c>
      <c r="D302" s="24" t="s">
        <v>122</v>
      </c>
      <c r="E302" s="4">
        <v>181</v>
      </c>
      <c r="F302" s="4">
        <v>0</v>
      </c>
      <c r="G302" s="4">
        <v>0</v>
      </c>
      <c r="H302" s="4">
        <v>0</v>
      </c>
    </row>
    <row r="303" spans="1:8" ht="12.75">
      <c r="A303" t="str">
        <f t="shared" si="5"/>
        <v>EU15_5200_ B_101101/09_TJ</v>
      </c>
      <c r="B303" s="23" t="s">
        <v>199</v>
      </c>
      <c r="C303" s="6" t="s">
        <v>21</v>
      </c>
      <c r="D303" s="24" t="s">
        <v>152</v>
      </c>
      <c r="E303" s="4">
        <v>776096</v>
      </c>
      <c r="F303" s="4">
        <v>1983485</v>
      </c>
      <c r="G303" s="4">
        <v>1645508</v>
      </c>
      <c r="H303" s="4">
        <v>1618484</v>
      </c>
    </row>
    <row r="304" spans="1:8" ht="12.75">
      <c r="A304" t="str">
        <f t="shared" si="5"/>
        <v>EU25_5200_ B_101101/09_TJ</v>
      </c>
      <c r="B304" s="23" t="s">
        <v>200</v>
      </c>
      <c r="C304" s="6" t="s">
        <v>22</v>
      </c>
      <c r="D304" s="24" t="s">
        <v>153</v>
      </c>
      <c r="E304" s="4">
        <v>2088103</v>
      </c>
      <c r="F304" s="4">
        <v>2691576</v>
      </c>
      <c r="G304" s="4">
        <v>2285545</v>
      </c>
      <c r="H304" s="4">
        <v>2249355</v>
      </c>
    </row>
    <row r="305" spans="1:8" ht="12.75">
      <c r="A305" t="str">
        <f t="shared" si="5"/>
        <v>EU27_5200_ B_101101/09_TJ</v>
      </c>
      <c r="B305" s="23" t="s">
        <v>201</v>
      </c>
      <c r="C305" s="6" t="s">
        <v>23</v>
      </c>
      <c r="D305" s="24" t="s">
        <v>154</v>
      </c>
      <c r="E305" s="4">
        <v>2556271</v>
      </c>
      <c r="F305" s="4">
        <v>2870759</v>
      </c>
      <c r="G305" s="4">
        <v>2445960</v>
      </c>
      <c r="H305" s="4">
        <v>2406509</v>
      </c>
    </row>
    <row r="306" spans="1:8" ht="12.75">
      <c r="A306" t="str">
        <f t="shared" si="5"/>
        <v>FI_5200_ B_101101/09_TJ</v>
      </c>
      <c r="B306" s="23" t="s">
        <v>202</v>
      </c>
      <c r="C306" s="6" t="s">
        <v>24</v>
      </c>
      <c r="D306" s="24" t="s">
        <v>123</v>
      </c>
      <c r="E306" s="4">
        <v>86832</v>
      </c>
      <c r="F306" s="4">
        <v>163087</v>
      </c>
      <c r="G306" s="4">
        <v>189037</v>
      </c>
      <c r="H306" s="4">
        <v>183885</v>
      </c>
    </row>
    <row r="307" spans="1:8" ht="12.75">
      <c r="A307" t="str">
        <f t="shared" si="5"/>
        <v>FR_5200_ B_101101/09_TJ</v>
      </c>
      <c r="B307" s="23" t="s">
        <v>203</v>
      </c>
      <c r="C307" s="6" t="s">
        <v>25</v>
      </c>
      <c r="D307" s="24" t="s">
        <v>124</v>
      </c>
      <c r="E307" s="4">
        <v>19997</v>
      </c>
      <c r="F307" s="4">
        <v>174304</v>
      </c>
      <c r="G307" s="4">
        <v>157504</v>
      </c>
      <c r="H307" s="4">
        <v>144292</v>
      </c>
    </row>
    <row r="308" spans="1:8" ht="12.75">
      <c r="A308" t="str">
        <f t="shared" si="5"/>
        <v>GR_5200_ B_101101/09_TJ</v>
      </c>
      <c r="B308" s="23" t="s">
        <v>204</v>
      </c>
      <c r="C308" s="6" t="s">
        <v>26</v>
      </c>
      <c r="D308" s="24" t="s">
        <v>125</v>
      </c>
      <c r="E308" s="4">
        <v>0</v>
      </c>
      <c r="F308" s="4">
        <v>2049</v>
      </c>
      <c r="G308" s="4">
        <v>1837</v>
      </c>
      <c r="H308" s="4">
        <v>2050</v>
      </c>
    </row>
    <row r="309" spans="1:8" ht="12.75">
      <c r="A309" t="str">
        <f t="shared" si="5"/>
        <v>HR_5200_ B_101101/09_TJ</v>
      </c>
      <c r="B309" s="23" t="s">
        <v>205</v>
      </c>
      <c r="C309" s="6" t="s">
        <v>27</v>
      </c>
      <c r="D309" s="24" t="s">
        <v>143</v>
      </c>
      <c r="E309" s="4">
        <v>8728</v>
      </c>
      <c r="F309" s="4">
        <v>13325</v>
      </c>
      <c r="G309" s="4">
        <v>11950</v>
      </c>
      <c r="H309" s="4">
        <v>11598</v>
      </c>
    </row>
    <row r="310" spans="1:8" ht="12.75">
      <c r="A310" t="str">
        <f t="shared" si="5"/>
        <v>HU_5200_ B_101101/09_TJ</v>
      </c>
      <c r="B310" s="23" t="s">
        <v>206</v>
      </c>
      <c r="C310" s="6" t="s">
        <v>28</v>
      </c>
      <c r="D310" s="24" t="s">
        <v>126</v>
      </c>
      <c r="E310" s="4">
        <v>73854</v>
      </c>
      <c r="F310" s="4">
        <v>62928</v>
      </c>
      <c r="G310" s="4">
        <v>55572</v>
      </c>
      <c r="H310" s="4">
        <v>52655</v>
      </c>
    </row>
    <row r="311" spans="1:8" ht="12.75">
      <c r="A311" t="str">
        <f t="shared" si="5"/>
        <v>IE_5200_ B_101101/09_TJ</v>
      </c>
      <c r="B311" s="23" t="s">
        <v>207</v>
      </c>
      <c r="C311" s="6" t="s">
        <v>29</v>
      </c>
      <c r="D311" s="24" t="s">
        <v>127</v>
      </c>
      <c r="E311" s="4">
        <v>0</v>
      </c>
      <c r="F311" s="4">
        <v>0</v>
      </c>
      <c r="G311" s="4">
        <v>0</v>
      </c>
      <c r="H311" s="4">
        <v>0</v>
      </c>
    </row>
    <row r="312" spans="1:8" ht="12.75">
      <c r="A312" t="str">
        <f t="shared" si="5"/>
        <v>IS_5200_ B_101101/09_TJ</v>
      </c>
      <c r="B312" s="23" t="s">
        <v>225</v>
      </c>
      <c r="C312" s="6" t="s">
        <v>30</v>
      </c>
      <c r="D312" s="24" t="s">
        <v>128</v>
      </c>
      <c r="E312" s="4"/>
      <c r="F312" s="4"/>
      <c r="G312" s="4"/>
      <c r="H312" s="4"/>
    </row>
    <row r="313" spans="1:8" ht="12.75">
      <c r="A313" t="str">
        <f t="shared" si="5"/>
        <v>IT_5200_ B_101101/09_TJ</v>
      </c>
      <c r="B313" s="23" t="s">
        <v>208</v>
      </c>
      <c r="C313" s="6" t="s">
        <v>31</v>
      </c>
      <c r="D313" s="24" t="s">
        <v>129</v>
      </c>
      <c r="E313" s="4">
        <v>0</v>
      </c>
      <c r="F313" s="4">
        <v>193064</v>
      </c>
      <c r="G313" s="4">
        <v>198373</v>
      </c>
      <c r="H313" s="4">
        <v>180820</v>
      </c>
    </row>
    <row r="314" spans="1:8" ht="12.75">
      <c r="A314" t="str">
        <f t="shared" si="5"/>
        <v>LT_5200_ B_101101/09_TJ</v>
      </c>
      <c r="B314" s="23" t="s">
        <v>209</v>
      </c>
      <c r="C314" s="6" t="s">
        <v>32</v>
      </c>
      <c r="D314" s="24" t="s">
        <v>130</v>
      </c>
      <c r="E314" s="4">
        <v>98563</v>
      </c>
      <c r="F314" s="4">
        <v>47970</v>
      </c>
      <c r="G314" s="4">
        <v>44431</v>
      </c>
      <c r="H314" s="4">
        <v>45387</v>
      </c>
    </row>
    <row r="315" spans="1:8" ht="12.75">
      <c r="A315" t="str">
        <f t="shared" si="5"/>
        <v>LU_5200_ B_101101/09_TJ</v>
      </c>
      <c r="B315" s="23" t="s">
        <v>210</v>
      </c>
      <c r="C315" s="6" t="s">
        <v>97</v>
      </c>
      <c r="D315" s="24" t="s">
        <v>155</v>
      </c>
      <c r="E315" s="4">
        <v>0</v>
      </c>
      <c r="F315" s="4">
        <v>950</v>
      </c>
      <c r="G315" s="4">
        <v>1153</v>
      </c>
      <c r="H315" s="4">
        <v>1214</v>
      </c>
    </row>
    <row r="316" spans="1:8" ht="12.75">
      <c r="A316" t="str">
        <f t="shared" si="5"/>
        <v>LV_5200_ B_101101/09_TJ</v>
      </c>
      <c r="B316" s="23" t="s">
        <v>211</v>
      </c>
      <c r="C316" s="6" t="s">
        <v>33</v>
      </c>
      <c r="D316" s="24" t="s">
        <v>131</v>
      </c>
      <c r="E316" s="4">
        <v>99439</v>
      </c>
      <c r="F316" s="4">
        <v>31144</v>
      </c>
      <c r="G316" s="4">
        <v>26402</v>
      </c>
      <c r="H316" s="4">
        <v>26308</v>
      </c>
    </row>
    <row r="317" spans="1:8" ht="12.75">
      <c r="A317" t="str">
        <f t="shared" si="5"/>
        <v>MT_5200_ B_101101/09_TJ</v>
      </c>
      <c r="B317" s="23" t="s">
        <v>212</v>
      </c>
      <c r="C317" s="6" t="s">
        <v>34</v>
      </c>
      <c r="D317" s="24" t="s">
        <v>132</v>
      </c>
      <c r="E317" s="4">
        <v>0</v>
      </c>
      <c r="F317" s="4">
        <v>0</v>
      </c>
      <c r="G317" s="4">
        <v>0</v>
      </c>
      <c r="H317" s="4">
        <v>0</v>
      </c>
    </row>
    <row r="318" spans="1:8" ht="12.75">
      <c r="A318" t="str">
        <f t="shared" si="5"/>
        <v>NL_5200_ B_101101/09_TJ</v>
      </c>
      <c r="B318" s="23" t="s">
        <v>213</v>
      </c>
      <c r="C318" s="6" t="s">
        <v>35</v>
      </c>
      <c r="D318" s="24" t="s">
        <v>133</v>
      </c>
      <c r="E318" s="4">
        <v>15058</v>
      </c>
      <c r="F318" s="4">
        <v>170863</v>
      </c>
      <c r="G318" s="4">
        <v>137235</v>
      </c>
      <c r="H318" s="4">
        <v>141220</v>
      </c>
    </row>
    <row r="319" spans="1:8" ht="12.75">
      <c r="A319" t="str">
        <f t="shared" si="5"/>
        <v>NMS10_5200_ B_101101/09_TJ</v>
      </c>
      <c r="B319" s="23" t="s">
        <v>214</v>
      </c>
      <c r="C319" s="6" t="s">
        <v>36</v>
      </c>
      <c r="D319" s="24" t="s">
        <v>156</v>
      </c>
      <c r="E319" s="4">
        <v>1312007</v>
      </c>
      <c r="F319" s="4">
        <v>708091</v>
      </c>
      <c r="G319" s="4">
        <v>640037</v>
      </c>
      <c r="H319" s="4">
        <v>630871</v>
      </c>
    </row>
    <row r="320" spans="1:8" ht="12.75">
      <c r="A320" t="str">
        <f t="shared" si="5"/>
        <v>NO_5200_ B_101101/09_TJ</v>
      </c>
      <c r="B320" s="23" t="s">
        <v>215</v>
      </c>
      <c r="C320" s="6" t="s">
        <v>37</v>
      </c>
      <c r="D320" s="24" t="s">
        <v>134</v>
      </c>
      <c r="E320" s="4">
        <v>6471</v>
      </c>
      <c r="F320" s="4">
        <v>12727</v>
      </c>
      <c r="G320" s="4">
        <v>15021</v>
      </c>
      <c r="H320" s="4">
        <v>15966</v>
      </c>
    </row>
    <row r="321" spans="1:8" ht="12.75">
      <c r="A321" t="str">
        <f t="shared" si="5"/>
        <v>PL_5200_ B_101101/09_TJ</v>
      </c>
      <c r="B321" s="23" t="s">
        <v>216</v>
      </c>
      <c r="C321" s="6" t="s">
        <v>38</v>
      </c>
      <c r="D321" s="24" t="s">
        <v>135</v>
      </c>
      <c r="E321" s="4">
        <v>739569</v>
      </c>
      <c r="F321" s="4">
        <v>340716</v>
      </c>
      <c r="G321" s="4">
        <v>312650</v>
      </c>
      <c r="H321" s="4">
        <v>312213</v>
      </c>
    </row>
    <row r="322" spans="1:8" ht="12.75">
      <c r="A322" t="str">
        <f t="shared" si="5"/>
        <v>PT_5200_ B_101101/09_TJ</v>
      </c>
      <c r="B322" s="23" t="s">
        <v>217</v>
      </c>
      <c r="C322" s="6" t="s">
        <v>39</v>
      </c>
      <c r="D322" s="24" t="s">
        <v>136</v>
      </c>
      <c r="E322" s="4">
        <v>1188</v>
      </c>
      <c r="F322" s="4">
        <v>13712</v>
      </c>
      <c r="G322" s="4">
        <v>13251</v>
      </c>
      <c r="H322" s="4">
        <v>16055</v>
      </c>
    </row>
    <row r="323" spans="1:8" ht="12.75">
      <c r="A323" t="str">
        <f t="shared" si="5"/>
        <v>RO_5200_ B_101101/09_TJ</v>
      </c>
      <c r="B323" s="23" t="s">
        <v>218</v>
      </c>
      <c r="C323" s="6" t="s">
        <v>40</v>
      </c>
      <c r="D323" s="24" t="s">
        <v>137</v>
      </c>
      <c r="E323" s="4">
        <v>258112</v>
      </c>
      <c r="F323" s="4">
        <v>127674</v>
      </c>
      <c r="G323" s="4">
        <v>100695</v>
      </c>
      <c r="H323" s="4">
        <v>96663</v>
      </c>
    </row>
    <row r="324" spans="1:8" ht="12.75">
      <c r="A324" t="str">
        <f t="shared" si="5"/>
        <v>SE_5200_ B_101101/09_TJ</v>
      </c>
      <c r="B324" s="23" t="s">
        <v>219</v>
      </c>
      <c r="C324" s="6" t="s">
        <v>41</v>
      </c>
      <c r="D324" s="24" t="s">
        <v>138</v>
      </c>
      <c r="E324" s="4">
        <v>78134</v>
      </c>
      <c r="F324" s="4">
        <v>181066</v>
      </c>
      <c r="G324" s="4">
        <v>177632</v>
      </c>
      <c r="H324" s="4">
        <v>187154</v>
      </c>
    </row>
    <row r="325" spans="1:8" ht="12.75">
      <c r="A325" t="str">
        <f t="shared" si="5"/>
        <v>SI_5200_ B_101101/09_TJ</v>
      </c>
      <c r="B325" s="23" t="s">
        <v>220</v>
      </c>
      <c r="C325" s="6" t="s">
        <v>42</v>
      </c>
      <c r="D325" s="24" t="s">
        <v>139</v>
      </c>
      <c r="E325" s="4">
        <v>8223</v>
      </c>
      <c r="F325" s="4">
        <v>10104</v>
      </c>
      <c r="G325" s="4">
        <v>9328</v>
      </c>
      <c r="H325" s="4">
        <v>9093</v>
      </c>
    </row>
    <row r="326" spans="1:8" ht="12.75">
      <c r="A326" t="str">
        <f t="shared" si="5"/>
        <v>SK_5200_ B_101101/09_TJ</v>
      </c>
      <c r="B326" s="23" t="s">
        <v>221</v>
      </c>
      <c r="C326" s="6" t="s">
        <v>43</v>
      </c>
      <c r="D326" s="24" t="s">
        <v>140</v>
      </c>
      <c r="E326" s="4">
        <v>33552</v>
      </c>
      <c r="F326" s="4">
        <v>50312</v>
      </c>
      <c r="G326" s="4">
        <v>37795</v>
      </c>
      <c r="H326" s="4">
        <v>39904</v>
      </c>
    </row>
    <row r="327" spans="1:8" ht="12.75">
      <c r="A327" t="str">
        <f t="shared" si="5"/>
        <v>TR_5200_ B_101101/09_TJ</v>
      </c>
      <c r="B327" s="23" t="s">
        <v>222</v>
      </c>
      <c r="C327" s="6" t="s">
        <v>44</v>
      </c>
      <c r="D327" s="24" t="s">
        <v>141</v>
      </c>
      <c r="E327" s="4">
        <v>0</v>
      </c>
      <c r="F327" s="4">
        <v>35597</v>
      </c>
      <c r="G327" s="4">
        <v>42539</v>
      </c>
      <c r="H327" s="4">
        <v>44222</v>
      </c>
    </row>
    <row r="328" spans="1:8" ht="12.75">
      <c r="A328" t="str">
        <f t="shared" si="5"/>
        <v>UK_5200_ B_101101/09_TJ</v>
      </c>
      <c r="B328" s="23" t="s">
        <v>223</v>
      </c>
      <c r="C328" s="6" t="s">
        <v>45</v>
      </c>
      <c r="D328" s="24" t="s">
        <v>145</v>
      </c>
      <c r="E328" s="4">
        <v>0</v>
      </c>
      <c r="F328" s="4">
        <v>57195</v>
      </c>
      <c r="G328" s="4">
        <v>64016</v>
      </c>
      <c r="H328" s="4">
        <v>60277</v>
      </c>
    </row>
    <row r="331" spans="2:5" ht="12.75">
      <c r="B331" s="5" t="s">
        <v>91</v>
      </c>
      <c r="C331" t="s">
        <v>91</v>
      </c>
      <c r="D331" s="5">
        <v>101101</v>
      </c>
      <c r="E331" t="s">
        <v>237</v>
      </c>
    </row>
    <row r="332" spans="2:5" ht="12.75">
      <c r="B332" s="5" t="s">
        <v>98</v>
      </c>
      <c r="C332" t="s">
        <v>98</v>
      </c>
      <c r="D332" s="5">
        <v>101109</v>
      </c>
      <c r="E332" t="s">
        <v>246</v>
      </c>
    </row>
    <row r="333" spans="2:5" ht="12.75">
      <c r="B333" s="5" t="s">
        <v>99</v>
      </c>
      <c r="C333" t="s">
        <v>99</v>
      </c>
      <c r="D333" s="5">
        <v>101121</v>
      </c>
      <c r="E333" t="s">
        <v>238</v>
      </c>
    </row>
    <row r="334" spans="2:5" ht="12.75">
      <c r="B334" s="5" t="s">
        <v>100</v>
      </c>
      <c r="C334" t="s">
        <v>100</v>
      </c>
      <c r="D334" s="5">
        <v>101122</v>
      </c>
      <c r="E334" t="s">
        <v>239</v>
      </c>
    </row>
    <row r="335" spans="2:5" ht="12.75">
      <c r="B335" s="5" t="s">
        <v>170</v>
      </c>
      <c r="C335" t="s">
        <v>170</v>
      </c>
      <c r="D335" s="36">
        <v>109300</v>
      </c>
      <c r="E335" t="s">
        <v>247</v>
      </c>
    </row>
    <row r="336" spans="2:5" ht="12.75">
      <c r="B336" s="5" t="s">
        <v>110</v>
      </c>
      <c r="C336" t="s">
        <v>110</v>
      </c>
      <c r="D336" s="5">
        <v>101100</v>
      </c>
      <c r="E336" t="s">
        <v>241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">
      <selection activeCell="G26" sqref="G26"/>
    </sheetView>
  </sheetViews>
  <sheetFormatPr defaultColWidth="9.140625" defaultRowHeight="12.75"/>
  <cols>
    <col min="1" max="1" width="14.28125" style="0" bestFit="1" customWidth="1"/>
    <col min="2" max="2" width="33.28125" style="0" customWidth="1"/>
    <col min="3" max="3" width="8.00390625" style="0" customWidth="1"/>
  </cols>
  <sheetData>
    <row r="1" spans="2:3" ht="12.75">
      <c r="B1" s="17" t="s">
        <v>90</v>
      </c>
      <c r="C1" s="17"/>
    </row>
    <row r="2" spans="2:3" ht="12.75">
      <c r="B2" s="15" t="s">
        <v>115</v>
      </c>
      <c r="C2" s="15"/>
    </row>
    <row r="3" spans="2:3" ht="12.75">
      <c r="B3" s="41" t="s">
        <v>248</v>
      </c>
      <c r="C3" s="41"/>
    </row>
    <row r="4" spans="3:4" ht="12.75">
      <c r="C4" s="41">
        <v>2005</v>
      </c>
      <c r="D4">
        <v>2009</v>
      </c>
    </row>
    <row r="5" spans="1:4" ht="12.75">
      <c r="A5" t="s">
        <v>116</v>
      </c>
      <c r="B5" s="25" t="s">
        <v>8</v>
      </c>
      <c r="C5" s="41">
        <v>12744.9299172082</v>
      </c>
      <c r="D5" s="41">
        <v>9326.01287684152</v>
      </c>
    </row>
    <row r="6" spans="1:4" ht="12.75">
      <c r="A6" t="s">
        <v>117</v>
      </c>
      <c r="B6" s="23" t="s">
        <v>9</v>
      </c>
      <c r="C6" s="41">
        <v>24396.6311273015</v>
      </c>
      <c r="D6" s="41">
        <v>21389.8685687184</v>
      </c>
    </row>
    <row r="7" spans="1:4" ht="12.75">
      <c r="A7" t="s">
        <v>118</v>
      </c>
      <c r="B7" s="23" t="s">
        <v>10</v>
      </c>
      <c r="C7" s="41">
        <v>26105.1874002062</v>
      </c>
      <c r="D7" s="41">
        <v>28485.2889253935</v>
      </c>
    </row>
    <row r="8" spans="1:4" ht="12.75">
      <c r="A8" t="s">
        <v>119</v>
      </c>
      <c r="B8" s="23" t="s">
        <v>12</v>
      </c>
      <c r="C8" s="41">
        <v>3471.844</v>
      </c>
      <c r="D8" s="41">
        <v>3992.467326</v>
      </c>
    </row>
    <row r="9" spans="1:4" ht="12.75">
      <c r="A9" s="5" t="s">
        <v>144</v>
      </c>
      <c r="B9" s="33" t="s">
        <v>13</v>
      </c>
      <c r="C9" s="41">
        <v>62396.0200730673</v>
      </c>
      <c r="D9" s="41">
        <v>57201.6764355851</v>
      </c>
    </row>
    <row r="10" spans="1:4" ht="12.75">
      <c r="A10" t="s">
        <v>120</v>
      </c>
      <c r="B10" s="23" t="s">
        <v>14</v>
      </c>
      <c r="C10" s="41">
        <v>20012.6326149802</v>
      </c>
      <c r="D10" s="41">
        <v>21223.7254870357</v>
      </c>
    </row>
    <row r="11" spans="1:4" ht="12.75">
      <c r="A11" t="s">
        <v>121</v>
      </c>
      <c r="B11" s="23" t="s">
        <v>19</v>
      </c>
      <c r="C11" s="41">
        <v>12092.8531457667</v>
      </c>
      <c r="D11" s="41">
        <v>10280.6794812465</v>
      </c>
    </row>
    <row r="12" spans="1:4" ht="12.75">
      <c r="A12" t="s">
        <v>123</v>
      </c>
      <c r="B12" s="23" t="s">
        <v>24</v>
      </c>
      <c r="C12" s="41">
        <v>18668.459516705</v>
      </c>
      <c r="D12" s="41">
        <v>22099.96654687</v>
      </c>
    </row>
    <row r="13" spans="1:4" ht="12.75">
      <c r="A13" t="s">
        <v>124</v>
      </c>
      <c r="B13" s="23" t="s">
        <v>25</v>
      </c>
      <c r="C13" s="41">
        <v>50171.2077054911</v>
      </c>
      <c r="D13" s="41">
        <v>43527.6538928812</v>
      </c>
    </row>
    <row r="14" spans="1:4" ht="12.75">
      <c r="A14" t="s">
        <v>224</v>
      </c>
      <c r="B14" s="23" t="s">
        <v>94</v>
      </c>
      <c r="C14" s="41">
        <v>331996.943196255</v>
      </c>
      <c r="D14" s="41">
        <v>305235.010061377</v>
      </c>
    </row>
    <row r="15" spans="1:4" ht="12.75">
      <c r="A15" t="s">
        <v>125</v>
      </c>
      <c r="B15" s="23" t="s">
        <v>26</v>
      </c>
      <c r="C15" s="41">
        <v>54229.2978661615</v>
      </c>
      <c r="D15" s="41">
        <v>50554.2369501706</v>
      </c>
    </row>
    <row r="16" spans="1:4" ht="12.75">
      <c r="A16" t="s">
        <v>143</v>
      </c>
      <c r="B16" s="23" t="s">
        <v>27</v>
      </c>
      <c r="C16" s="41"/>
      <c r="D16" s="41"/>
    </row>
    <row r="17" spans="1:4" ht="12.75">
      <c r="A17" t="s">
        <v>126</v>
      </c>
      <c r="B17" s="23" t="s">
        <v>28</v>
      </c>
      <c r="C17" s="41">
        <v>17153.4341440363</v>
      </c>
      <c r="D17" s="41">
        <v>14650.950406656</v>
      </c>
    </row>
    <row r="18" spans="1:4" ht="12.75">
      <c r="A18" t="s">
        <v>128</v>
      </c>
      <c r="B18" s="23" t="s">
        <v>30</v>
      </c>
      <c r="C18" s="41">
        <v>12.67692151209</v>
      </c>
      <c r="D18" s="41">
        <v>14.55776357848</v>
      </c>
    </row>
    <row r="19" spans="1:4" ht="12.75">
      <c r="A19" t="s">
        <v>127</v>
      </c>
      <c r="B19" s="23" t="s">
        <v>29</v>
      </c>
      <c r="C19" s="41">
        <v>15136.44775783</v>
      </c>
      <c r="D19" s="41">
        <v>12466.3155356501</v>
      </c>
    </row>
    <row r="20" spans="1:4" ht="12.75">
      <c r="A20" t="s">
        <v>129</v>
      </c>
      <c r="B20" s="23" t="s">
        <v>31</v>
      </c>
      <c r="C20" s="41">
        <v>119219.215866401</v>
      </c>
      <c r="D20" s="41">
        <v>97886.292412678</v>
      </c>
    </row>
    <row r="21" spans="1:4" ht="12.75">
      <c r="A21" t="s">
        <v>131</v>
      </c>
      <c r="B21" s="23" t="s">
        <v>33</v>
      </c>
      <c r="C21" s="41">
        <v>1975.97731931885</v>
      </c>
      <c r="D21" s="41">
        <v>1825.03130101615</v>
      </c>
    </row>
    <row r="22" spans="1:4" ht="12.75">
      <c r="A22" t="s">
        <v>130</v>
      </c>
      <c r="B22" s="23" t="s">
        <v>32</v>
      </c>
      <c r="C22" s="41">
        <v>3950.4602638102</v>
      </c>
      <c r="D22" s="41">
        <v>3170.53839</v>
      </c>
    </row>
    <row r="23" spans="1:4" ht="12.75">
      <c r="A23" t="s">
        <v>226</v>
      </c>
      <c r="B23" s="25" t="s">
        <v>97</v>
      </c>
      <c r="C23" s="41">
        <v>1252.31441940812</v>
      </c>
      <c r="D23" s="41">
        <v>1154.75318308551</v>
      </c>
    </row>
    <row r="24" spans="1:4" ht="12.75">
      <c r="A24" t="s">
        <v>132</v>
      </c>
      <c r="B24" s="23" t="s">
        <v>34</v>
      </c>
      <c r="C24" s="41">
        <v>1961.26738676946</v>
      </c>
      <c r="D24" s="41">
        <v>1857.64719742668</v>
      </c>
    </row>
    <row r="25" spans="1:4" ht="12.75">
      <c r="A25" t="s">
        <v>133</v>
      </c>
      <c r="B25" s="23" t="s">
        <v>35</v>
      </c>
      <c r="C25" s="41">
        <v>53918.3336801152</v>
      </c>
      <c r="D25" s="41">
        <v>52556.063982625</v>
      </c>
    </row>
    <row r="26" spans="1:4" ht="12.75">
      <c r="A26" t="s">
        <v>134</v>
      </c>
      <c r="B26" s="23" t="s">
        <v>37</v>
      </c>
      <c r="C26" s="41">
        <v>610.152139775</v>
      </c>
      <c r="D26" s="41">
        <v>1769.43330559</v>
      </c>
    </row>
    <row r="27" spans="1:4" ht="12.75">
      <c r="A27" t="s">
        <v>135</v>
      </c>
      <c r="B27" s="23" t="s">
        <v>38</v>
      </c>
      <c r="C27" s="41">
        <v>168212.988909753</v>
      </c>
      <c r="D27" s="41">
        <v>157599.379739839</v>
      </c>
    </row>
    <row r="28" spans="1:4" ht="12.75">
      <c r="A28" t="s">
        <v>136</v>
      </c>
      <c r="B28" s="23" t="s">
        <v>39</v>
      </c>
      <c r="C28" s="41">
        <v>22306.215173322</v>
      </c>
      <c r="D28" s="41">
        <v>17265.930942589</v>
      </c>
    </row>
    <row r="29" spans="1:4" ht="12.75">
      <c r="A29" t="s">
        <v>137</v>
      </c>
      <c r="B29" s="23" t="s">
        <v>40</v>
      </c>
      <c r="C29" s="41">
        <v>46269.4392340748</v>
      </c>
      <c r="D29" s="41">
        <v>39146.2705838252</v>
      </c>
    </row>
    <row r="30" spans="1:4" ht="12.75">
      <c r="A30" t="s">
        <v>139</v>
      </c>
      <c r="B30" s="23" t="s">
        <v>42</v>
      </c>
      <c r="C30" s="41">
        <v>6293.27124944744</v>
      </c>
      <c r="D30" s="41">
        <v>6047.79226225799</v>
      </c>
    </row>
    <row r="31" spans="1:4" ht="12.75">
      <c r="A31" t="s">
        <v>140</v>
      </c>
      <c r="B31" s="23" t="s">
        <v>43</v>
      </c>
      <c r="C31" s="41">
        <v>8775.94786163376</v>
      </c>
      <c r="D31" s="41">
        <v>6662.68040610541</v>
      </c>
    </row>
    <row r="32" spans="1:4" ht="12.75">
      <c r="A32" t="s">
        <v>122</v>
      </c>
      <c r="B32" s="23" t="s">
        <v>20</v>
      </c>
      <c r="C32" s="41">
        <v>110061.784362</v>
      </c>
      <c r="D32" s="41">
        <v>75061.375075</v>
      </c>
    </row>
    <row r="33" spans="1:4" ht="12.75">
      <c r="A33" t="s">
        <v>138</v>
      </c>
      <c r="B33" s="23" t="s">
        <v>41</v>
      </c>
      <c r="C33" s="41">
        <v>7691.65272634782</v>
      </c>
      <c r="D33" s="41">
        <v>7550.86246485907</v>
      </c>
    </row>
    <row r="34" spans="1:4" ht="12.75">
      <c r="A34" t="s">
        <v>179</v>
      </c>
      <c r="B34" s="23" t="s">
        <v>11</v>
      </c>
      <c r="C34" s="41">
        <v>2457.18307546664</v>
      </c>
      <c r="D34" s="41">
        <v>2523.93683432107</v>
      </c>
    </row>
    <row r="35" spans="1:4" ht="12.75">
      <c r="A35" t="s">
        <v>141</v>
      </c>
      <c r="B35" s="23" t="s">
        <v>44</v>
      </c>
      <c r="C35" s="41">
        <v>83679.6924056619</v>
      </c>
      <c r="D35" s="41">
        <v>96286.3488</v>
      </c>
    </row>
    <row r="36" spans="1:4" ht="12.75">
      <c r="A36" s="5" t="s">
        <v>145</v>
      </c>
      <c r="B36" s="33" t="s">
        <v>45</v>
      </c>
      <c r="C36" s="41">
        <v>172571.404420719</v>
      </c>
      <c r="D36" s="41">
        <v>150071.08097718</v>
      </c>
    </row>
    <row r="37" spans="1:4" ht="12.75">
      <c r="A37" t="s">
        <v>201</v>
      </c>
      <c r="B37" s="33" t="s">
        <v>23</v>
      </c>
      <c r="C37" s="30">
        <v>1373036.16133813</v>
      </c>
      <c r="D37" s="30">
        <v>1218289.55141291</v>
      </c>
    </row>
    <row r="40" ht="12.75">
      <c r="A40" t="s">
        <v>255</v>
      </c>
    </row>
    <row r="41" ht="12.75">
      <c r="A41" t="s">
        <v>201</v>
      </c>
    </row>
    <row r="42" spans="1:2" ht="12.75">
      <c r="A42" t="s">
        <v>256</v>
      </c>
      <c r="B42">
        <v>2009</v>
      </c>
    </row>
    <row r="43" spans="1:2" ht="12.75">
      <c r="A43" t="s">
        <v>257</v>
      </c>
      <c r="B43" s="33">
        <v>4614.526</v>
      </c>
    </row>
    <row r="44" spans="1:3" ht="12.75">
      <c r="A44" t="s">
        <v>258</v>
      </c>
      <c r="B44" s="33">
        <v>3659.751</v>
      </c>
      <c r="C44" s="47">
        <f>B44/$B$43</f>
        <v>0.7930935918445362</v>
      </c>
    </row>
    <row r="45" spans="1:3" ht="12.75">
      <c r="A45" t="s">
        <v>259</v>
      </c>
      <c r="B45" s="33">
        <v>320.76</v>
      </c>
      <c r="C45" s="18">
        <f>B45/$B$43</f>
        <v>0.06951093135026219</v>
      </c>
    </row>
    <row r="46" spans="1:3" ht="12.75">
      <c r="A46" t="s">
        <v>260</v>
      </c>
      <c r="B46" s="33">
        <v>11.442</v>
      </c>
      <c r="C46" s="18">
        <f>B46/$B$43</f>
        <v>0.0024795612810503184</v>
      </c>
    </row>
    <row r="47" spans="1:3" ht="12.75">
      <c r="A47" t="s">
        <v>261</v>
      </c>
      <c r="B47" s="33">
        <v>476.042</v>
      </c>
      <c r="C47" s="18">
        <f>B47/$B$43</f>
        <v>0.10316162483427334</v>
      </c>
    </row>
    <row r="48" spans="1:3" ht="12.75">
      <c r="A48" t="s">
        <v>262</v>
      </c>
      <c r="B48" s="33">
        <v>146.531</v>
      </c>
      <c r="C48" s="18">
        <f>B48/$B$43</f>
        <v>0.031754290689878006</v>
      </c>
    </row>
    <row r="49" spans="1:3" ht="12.75">
      <c r="A49" t="s">
        <v>263</v>
      </c>
      <c r="B49" s="33" t="s">
        <v>264</v>
      </c>
      <c r="C49" s="18"/>
    </row>
  </sheetData>
  <sheetProtection/>
  <hyperlinks>
    <hyperlink ref="B1" r:id="rId1" display="http://dataservice.eea.europa.eu/pivotapp/pivot.aspx?pivotid=475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2"/>
  <sheetViews>
    <sheetView zoomScale="80" zoomScaleNormal="80" zoomScalePageLayoutView="0" workbookViewId="0" topLeftCell="K1">
      <selection activeCell="V28" sqref="V28"/>
    </sheetView>
  </sheetViews>
  <sheetFormatPr defaultColWidth="16.28125" defaultRowHeight="12.75"/>
  <sheetData>
    <row r="1" spans="1:20" ht="14.25">
      <c r="A1" s="45">
        <v>2009</v>
      </c>
      <c r="B1" s="7" t="s">
        <v>48</v>
      </c>
      <c r="C1" s="7" t="s">
        <v>50</v>
      </c>
      <c r="D1" s="7" t="s">
        <v>52</v>
      </c>
      <c r="E1" s="7" t="s">
        <v>54</v>
      </c>
      <c r="F1" s="7" t="s">
        <v>56</v>
      </c>
      <c r="G1" s="7" t="s">
        <v>58</v>
      </c>
      <c r="H1" s="7" t="s">
        <v>60</v>
      </c>
      <c r="I1" s="7" t="s">
        <v>62</v>
      </c>
      <c r="J1" s="7" t="s">
        <v>64</v>
      </c>
      <c r="K1" s="7" t="s">
        <v>66</v>
      </c>
      <c r="L1" s="7" t="s">
        <v>67</v>
      </c>
      <c r="M1" s="7" t="s">
        <v>68</v>
      </c>
      <c r="N1" s="7" t="s">
        <v>69</v>
      </c>
      <c r="O1" s="7" t="s">
        <v>70</v>
      </c>
      <c r="P1" s="7" t="s">
        <v>71</v>
      </c>
      <c r="Q1" s="7" t="s">
        <v>72</v>
      </c>
      <c r="T1" s="7" t="s">
        <v>72</v>
      </c>
    </row>
    <row r="2" spans="1:18" ht="12.75">
      <c r="A2" s="6" t="s">
        <v>30</v>
      </c>
      <c r="B2">
        <f>VLOOKUP(A2,'1A1a dataviewer'!$B$5:$D$37,2,FALSE)</f>
        <v>12.67692151209</v>
      </c>
      <c r="E2" s="19"/>
      <c r="F2" s="19"/>
      <c r="M2" s="21"/>
      <c r="N2" s="21"/>
      <c r="R2" s="15" t="s">
        <v>128</v>
      </c>
    </row>
    <row r="3" spans="1:21" ht="12.75">
      <c r="A3" s="6" t="s">
        <v>37</v>
      </c>
      <c r="B3">
        <f>VLOOKUP(A3,'1A1a dataviewer'!$B$5:$D$37,2,FALSE)</f>
        <v>610.152139775</v>
      </c>
      <c r="C3">
        <f>(VLOOKUP(A3,Heat!$C$122:$H$163,6,FALSE))/gwh_conv</f>
        <v>786.1111111111111</v>
      </c>
      <c r="D3">
        <f>(VLOOKUP(A3,Heat!$C$67:$H$108,6,FALSE))/gwh_conv</f>
        <v>3648.8888888888887</v>
      </c>
      <c r="E3" s="19">
        <f>(VLOOKUP(A3,'All products'!$C$177:$H$218,6,FALSE))/(VLOOKUP(A3,'All products'!$C$67:$H$108,6,FALSE))</f>
        <v>0.6825780363923271</v>
      </c>
      <c r="F3" s="19">
        <f>IF(VLOOKUP(A3,'All products'!$C$12:$H$53,6,FALSE)&gt;0,IF(VLOOKUP(A3,'All products'!$C$122:$H$163,6,FALSE)/VLOOKUP(A3,'All products'!$C$12:$H$53,6,FALSE)&lt;1,VLOOKUP(A3,'All products'!$C$122:$H$163,6,FALSE)/VLOOKUP(A3,'All products'!$C$12:$H$53,6,FALSE),1),0)</f>
        <v>1</v>
      </c>
      <c r="G3">
        <f>((VLOOKUP(A3,Heat!$C$287:$H$328,6,FALSE))-(VLOOKUP(A3,Heat!$C$12:Heat!$H$53,6,FALSE))-(VLOOKUP(A3,Heat!$C$67:$H$108,6,FALSE)))/gwh_conv</f>
        <v>0</v>
      </c>
      <c r="H3">
        <f>(VLOOKUP(A3,Electricity!$C$177:$H$218,6,FALSE))+(((VLOOKUP(A3,Heat!$C$287:$H$328,6,FALSE))/gwh_conv))</f>
        <v>137213</v>
      </c>
      <c r="I3">
        <f>((VLOOKUP(A3,Electricity!$C$122:$H$163,6,FALSE))+(VLOOKUP(A3,Heat!$C$177:$H$218,6,FALSE)))/gwh_conv</f>
        <v>1668.0555555555554</v>
      </c>
      <c r="J3">
        <f>(VLOOKUP(A3,Electricity!$C$177:$H$218,6,FALSE))</f>
        <v>132778</v>
      </c>
      <c r="K3">
        <f>((VLOOKUP(A3,Electricity!$C$122:$H$163,6,FALSE)))/gwh_conv</f>
        <v>1668.0555555555554</v>
      </c>
      <c r="L3">
        <f aca="true" t="shared" si="0" ref="L3:L33">IF(F3&gt;0,C3+G3+(D3*(E3/F3)),C3+G3+(D3*E3))</f>
        <v>3276.7625239026684</v>
      </c>
      <c r="M3" s="21">
        <f aca="true" t="shared" si="1" ref="M3:M32">L3/(H3-I3)</f>
        <v>0.02417473065729655</v>
      </c>
      <c r="N3" s="21">
        <f aca="true" t="shared" si="2" ref="N3:N33">1-M3</f>
        <v>0.9758252693427034</v>
      </c>
      <c r="O3">
        <f aca="true" t="shared" si="3" ref="O3:O33">M3*B3*10^9</f>
        <v>14750263639.033783</v>
      </c>
      <c r="P3">
        <f>N3*B3*10^9</f>
        <v>595401876135.9662</v>
      </c>
      <c r="Q3">
        <f>P3/((J3-K3)*10^6)</f>
        <v>4.541241159538874</v>
      </c>
      <c r="R3" s="15" t="str">
        <f aca="true" t="shared" si="4" ref="R3:R33">MID(A3,SEARCH(" ",A3)+1,IF(ISERROR(SEARCH("(*)",A3)),LEN(A3),SEARCH("(*)",A3)-(SEARCH(" ",A3)+1)))</f>
        <v>Norway</v>
      </c>
      <c r="T3" s="40">
        <v>4.541241159538874</v>
      </c>
      <c r="U3" s="40" t="s">
        <v>134</v>
      </c>
    </row>
    <row r="4" spans="1:21" ht="12.75">
      <c r="A4" s="6" t="s">
        <v>32</v>
      </c>
      <c r="B4">
        <f>VLOOKUP(A4,'1A1a dataviewer'!$B$5:$D$37,2,FALSE)</f>
        <v>3950.4602638102</v>
      </c>
      <c r="C4">
        <f>(VLOOKUP(A4,Heat!$C$122:$H$163,6,FALSE))/gwh_conv</f>
        <v>5683.888888888889</v>
      </c>
      <c r="D4">
        <f>(VLOOKUP(A4,Heat!$C$67:$H$108,6,FALSE))/gwh_conv</f>
        <v>5214.444444444444</v>
      </c>
      <c r="E4" s="19">
        <f>(VLOOKUP(A4,'All products'!$C$177:$H$218,6,FALSE))/(VLOOKUP(A4,'All products'!$C$67:$H$108,6,FALSE))</f>
        <v>0.722045735625773</v>
      </c>
      <c r="F4" s="19">
        <f>IF(VLOOKUP(A4,'All products'!$C$12:$H$53,6,FALSE)&gt;0,IF(VLOOKUP(A4,'All products'!$C$122:$H$163,6,FALSE)/VLOOKUP(A4,'All products'!$C$12:$H$53,6,FALSE)&lt;1,VLOOKUP(A4,'All products'!$C$122:$H$163,6,FALSE)/VLOOKUP(A4,'All products'!$C$12:$H$53,6,FALSE),1),0)</f>
        <v>0.9619760172184073</v>
      </c>
      <c r="G4">
        <f>((VLOOKUP(A4,Heat!$C$287:$H$328,6,FALSE))-(VLOOKUP(A4,Heat!$C$12:Heat!$H$53,6,FALSE))-(VLOOKUP(A4,Heat!$C$67:$H$108,6,FALSE)))/gwh_conv</f>
        <v>0</v>
      </c>
      <c r="H4">
        <f>(VLOOKUP(A4,Electricity!$C$177:$H$218,6,FALSE))+(((VLOOKUP(A4,Heat!$C$287:$H$328,6,FALSE))/gwh_conv))</f>
        <v>27965.5</v>
      </c>
      <c r="I4">
        <f>((VLOOKUP(A4,Electricity!$C$122:$H$163,6,FALSE))+(VLOOKUP(A4,Heat!$C$177:$H$218,6,FALSE)))/gwh_conv</f>
        <v>2331.111111111111</v>
      </c>
      <c r="J4">
        <f>(VLOOKUP(A4,Electricity!$C$177:$H$218,6,FALSE))</f>
        <v>15358</v>
      </c>
      <c r="K4">
        <f>((VLOOKUP(A4,Electricity!$C$122:$H$163,6,FALSE)))/gwh_conv</f>
        <v>621.9444444444445</v>
      </c>
      <c r="L4">
        <f t="shared" si="0"/>
        <v>9597.77791250037</v>
      </c>
      <c r="M4" s="21">
        <f t="shared" si="1"/>
        <v>0.37441024844015236</v>
      </c>
      <c r="N4" s="21">
        <f t="shared" si="2"/>
        <v>0.6255897515598476</v>
      </c>
      <c r="O4">
        <f t="shared" si="3"/>
        <v>1479092808826.127</v>
      </c>
      <c r="P4">
        <f aca="true" t="shared" si="5" ref="P4:P33">N4*B4*10^9</f>
        <v>2471367454984.073</v>
      </c>
      <c r="Q4">
        <f aca="true" t="shared" si="6" ref="Q4:Q33">P4/((J4-K4)*10^6)</f>
        <v>167.70888557435964</v>
      </c>
      <c r="R4" s="15" t="str">
        <f t="shared" si="4"/>
        <v>Lithuania</v>
      </c>
      <c r="T4" s="40">
        <v>36.90303954266022</v>
      </c>
      <c r="U4" s="40" t="s">
        <v>179</v>
      </c>
    </row>
    <row r="5" spans="1:21" ht="12.75">
      <c r="A5" s="6" t="s">
        <v>11</v>
      </c>
      <c r="B5">
        <f>VLOOKUP(A5,'1A1a dataviewer'!$B$5:$D$37,2,FALSE)</f>
        <v>2457.18307546664</v>
      </c>
      <c r="C5">
        <f>(VLOOKUP(A5,Heat!$C$122:$H$163,6,FALSE))/gwh_conv</f>
        <v>421.38888888888886</v>
      </c>
      <c r="D5">
        <f>(VLOOKUP(A5,Heat!$C$67:$H$108,6,FALSE))/gwh_conv</f>
        <v>1152.7777777777778</v>
      </c>
      <c r="E5" s="19">
        <f>(VLOOKUP(A5,'All products'!$C$177:$H$218,6,FALSE))/(VLOOKUP(A5,'All products'!$C$67:$H$108,6,FALSE))</f>
        <v>0.5090237008045227</v>
      </c>
      <c r="F5" s="19">
        <f>IF(VLOOKUP(A5,'All products'!$C$12:$H$53,6,FALSE)&gt;0,IF(VLOOKUP(A5,'All products'!$C$122:$H$163,6,FALSE)/VLOOKUP(A5,'All products'!$C$12:$H$53,6,FALSE)&lt;1,VLOOKUP(A5,'All products'!$C$122:$H$163,6,FALSE)/VLOOKUP(A5,'All products'!$C$12:$H$53,6,FALSE),1),0)</f>
        <v>0.8674749163879598</v>
      </c>
      <c r="G5">
        <f>((VLOOKUP(A5,Heat!$C$287:$H$328,6,FALSE))-(VLOOKUP(A5,Heat!$C$12:Heat!$H$53,6,FALSE))-(VLOOKUP(A5,Heat!$C$67:$H$108,6,FALSE)))/gwh_conv</f>
        <v>0</v>
      </c>
      <c r="H5">
        <f>(VLOOKUP(A5,Electricity!$C$177:$H$218,6,FALSE))+(((VLOOKUP(A5,Heat!$C$287:$H$328,6,FALSE))/gwh_conv))</f>
        <v>73041.88888888889</v>
      </c>
      <c r="I5">
        <f>((VLOOKUP(A5,Electricity!$C$122:$H$163,6,FALSE))+(VLOOKUP(A5,Heat!$C$177:$H$218,6,FALSE)))/gwh_conv</f>
        <v>5972.777777777777</v>
      </c>
      <c r="J5">
        <f>(VLOOKUP(A5,Electricity!$C$177:$H$218,6,FALSE))</f>
        <v>68453</v>
      </c>
      <c r="K5">
        <f>((VLOOKUP(A5,Electricity!$C$122:$H$163,6,FALSE)))/gwh_conv</f>
        <v>2958.0555555555557</v>
      </c>
      <c r="L5">
        <f t="shared" si="0"/>
        <v>1097.8248290691215</v>
      </c>
      <c r="M5" s="21">
        <f t="shared" si="1"/>
        <v>0.01636856089013007</v>
      </c>
      <c r="N5" s="21">
        <f t="shared" si="2"/>
        <v>0.9836314391098699</v>
      </c>
      <c r="O5">
        <f t="shared" si="3"/>
        <v>40220550788.97276</v>
      </c>
      <c r="P5">
        <f t="shared" si="5"/>
        <v>2416962524677.6675</v>
      </c>
      <c r="Q5">
        <f t="shared" si="6"/>
        <v>36.90303954266022</v>
      </c>
      <c r="R5" s="15" t="str">
        <f t="shared" si="4"/>
        <v>Switzerland</v>
      </c>
      <c r="T5" s="40">
        <v>43.60409400307904</v>
      </c>
      <c r="U5" s="40" t="s">
        <v>138</v>
      </c>
    </row>
    <row r="6" spans="1:21" ht="12.75">
      <c r="A6" s="6" t="s">
        <v>41</v>
      </c>
      <c r="B6">
        <f>VLOOKUP(A6,'1A1a dataviewer'!$B$5:$D$37,2,FALSE)</f>
        <v>7691.65272634782</v>
      </c>
      <c r="C6">
        <f>(VLOOKUP(A6,Heat!$C$122:$H$163,6,FALSE))/gwh_conv</f>
        <v>31197.777777777777</v>
      </c>
      <c r="D6">
        <f>(VLOOKUP(A6,Heat!$C$67:$H$108,6,FALSE))/gwh_conv</f>
        <v>17697.5</v>
      </c>
      <c r="E6" s="19">
        <f>(VLOOKUP(A6,'All products'!$C$177:$H$218,6,FALSE))/(VLOOKUP(A6,'All products'!$C$67:$H$108,6,FALSE))</f>
        <v>0.8464981509876431</v>
      </c>
      <c r="F6" s="19">
        <f>IF(VLOOKUP(A6,'All products'!$C$12:$H$53,6,FALSE)&gt;0,IF(VLOOKUP(A6,'All products'!$C$122:$H$163,6,FALSE)/VLOOKUP(A6,'All products'!$C$12:$H$53,6,FALSE)&lt;1,VLOOKUP(A6,'All products'!$C$122:$H$163,6,FALSE)/VLOOKUP(A6,'All products'!$C$12:$H$53,6,FALSE),1),0)</f>
        <v>1</v>
      </c>
      <c r="G6">
        <f>((VLOOKUP(A6,Heat!$C$287:$H$328,6,FALSE))-(VLOOKUP(A6,Heat!$C$12:Heat!$H$53,6,FALSE))-(VLOOKUP(A6,Heat!$C$67:$H$108,6,FALSE)))/gwh_conv</f>
        <v>0</v>
      </c>
      <c r="H6">
        <f>(VLOOKUP(A6,Electricity!$C$177:$H$218,6,FALSE))+(((VLOOKUP(A6,Heat!$C$287:$H$328,6,FALSE))/gwh_conv))</f>
        <v>188704.22222222222</v>
      </c>
      <c r="I6">
        <f>((VLOOKUP(A6,Electricity!$C$122:$H$163,6,FALSE))+(VLOOKUP(A6,Heat!$C$177:$H$218,6,FALSE)))/gwh_conv</f>
        <v>8653.055555555555</v>
      </c>
      <c r="J6">
        <f>(VLOOKUP(A6,Electricity!$C$177:$H$218,6,FALSE))</f>
        <v>136717</v>
      </c>
      <c r="K6">
        <f>((VLOOKUP(A6,Electricity!$C$122:$H$163,6,FALSE)))/gwh_conv</f>
        <v>5561.111111111111</v>
      </c>
      <c r="L6">
        <f t="shared" si="0"/>
        <v>46178.678804881594</v>
      </c>
      <c r="M6" s="21">
        <f t="shared" si="1"/>
        <v>0.25647531010100794</v>
      </c>
      <c r="N6" s="21">
        <f t="shared" si="2"/>
        <v>0.743524689898992</v>
      </c>
      <c r="O6">
        <f t="shared" si="3"/>
        <v>1972719018179.3203</v>
      </c>
      <c r="P6">
        <f t="shared" si="5"/>
        <v>5718933708168.5</v>
      </c>
      <c r="Q6">
        <f t="shared" si="6"/>
        <v>43.60409400307904</v>
      </c>
      <c r="R6" s="15" t="str">
        <f t="shared" si="4"/>
        <v>Sweden</v>
      </c>
      <c r="T6" s="40">
        <v>92.40422698375404</v>
      </c>
      <c r="U6" s="40" t="s">
        <v>124</v>
      </c>
    </row>
    <row r="7" spans="1:21" ht="12.75">
      <c r="A7" s="6" t="s">
        <v>25</v>
      </c>
      <c r="B7">
        <f>VLOOKUP(A7,'1A1a dataviewer'!$B$5:$D$37,2,FALSE)</f>
        <v>50171.2077054911</v>
      </c>
      <c r="C7">
        <f>(VLOOKUP(A7,Heat!$C$122:$H$163,6,FALSE))/gwh_conv</f>
        <v>16668.055555555555</v>
      </c>
      <c r="D7">
        <f>(VLOOKUP(A7,Heat!$C$67:$H$108,6,FALSE))/gwh_conv</f>
        <v>1.6666666666666665</v>
      </c>
      <c r="E7" s="19">
        <f>(VLOOKUP(A7,'All products'!$C$177:$H$218,6,FALSE))/(VLOOKUP(A7,'All products'!$C$67:$H$108,6,FALSE))</f>
        <v>0.5325038151718277</v>
      </c>
      <c r="F7" s="19">
        <f>IF(VLOOKUP(A7,'All products'!$C$12:$H$53,6,FALSE)&gt;0,IF(VLOOKUP(A7,'All products'!$C$122:$H$163,6,FALSE)/VLOOKUP(A7,'All products'!$C$12:$H$53,6,FALSE)&lt;1,VLOOKUP(A7,'All products'!$C$122:$H$163,6,FALSE)/VLOOKUP(A7,'All products'!$C$12:$H$53,6,FALSE),1),0)</f>
        <v>0.0006918819188191881</v>
      </c>
      <c r="G7">
        <f>((VLOOKUP(A7,Heat!$C$287:$H$328,6,FALSE))-(VLOOKUP(A7,Heat!$C$12:Heat!$H$53,6,FALSE))-(VLOOKUP(A7,Heat!$C$67:$H$108,6,FALSE)))/gwh_conv</f>
        <v>0</v>
      </c>
      <c r="H7">
        <f>(VLOOKUP(A7,Electricity!$C$177:$H$218,6,FALSE))+(((VLOOKUP(A7,Heat!$C$287:$H$328,6,FALSE))/gwh_conv))</f>
        <v>582426.1111111111</v>
      </c>
      <c r="I7">
        <f>((VLOOKUP(A7,Electricity!$C$122:$H$163,6,FALSE))+(VLOOKUP(A7,Heat!$C$177:$H$218,6,FALSE)))/gwh_conv</f>
        <v>40797.5</v>
      </c>
      <c r="J7">
        <f>(VLOOKUP(A7,Electricity!$C$177:$H$218,6,FALSE))</f>
        <v>542345</v>
      </c>
      <c r="K7">
        <f>((VLOOKUP(A7,Electricity!$C$122:$H$163,6,FALSE)))/gwh_conv</f>
        <v>17386.11111111111</v>
      </c>
      <c r="L7">
        <f t="shared" si="0"/>
        <v>17950.798079213913</v>
      </c>
      <c r="M7" s="21">
        <f t="shared" si="1"/>
        <v>0.03314226337192412</v>
      </c>
      <c r="N7" s="21">
        <f t="shared" si="2"/>
        <v>0.9668577366280758</v>
      </c>
      <c r="O7">
        <f t="shared" si="3"/>
        <v>1662787379462.895</v>
      </c>
      <c r="P7">
        <f t="shared" si="5"/>
        <v>48508420326028.2</v>
      </c>
      <c r="Q7">
        <f t="shared" si="6"/>
        <v>92.40422698375404</v>
      </c>
      <c r="R7" s="15" t="str">
        <f t="shared" si="4"/>
        <v>France</v>
      </c>
      <c r="T7" s="40">
        <v>150.1790204358674</v>
      </c>
      <c r="U7" s="40" t="s">
        <v>131</v>
      </c>
    </row>
    <row r="8" spans="1:21" ht="12.75">
      <c r="A8" s="6" t="s">
        <v>33</v>
      </c>
      <c r="B8">
        <f>VLOOKUP(A8,'1A1a dataviewer'!$B$5:$D$37,2,FALSE)</f>
        <v>1975.97731931885</v>
      </c>
      <c r="C8">
        <f>(VLOOKUP(A8,Heat!$C$122:$H$163,6,FALSE))/gwh_conv</f>
        <v>3946.9444444444443</v>
      </c>
      <c r="D8">
        <f>(VLOOKUP(A8,Heat!$C$67:$H$108,6,FALSE))/gwh_conv</f>
        <v>3291.9444444444443</v>
      </c>
      <c r="E8" s="19">
        <f>(VLOOKUP(A8,'All products'!$C$177:$H$218,6,FALSE))/(VLOOKUP(A8,'All products'!$C$67:$H$108,6,FALSE))</f>
        <v>0.850619933237959</v>
      </c>
      <c r="F8" s="19">
        <f>IF(VLOOKUP(A8,'All products'!$C$12:$H$53,6,FALSE)&gt;0,IF(VLOOKUP(A8,'All products'!$C$122:$H$163,6,FALSE)/VLOOKUP(A8,'All products'!$C$12:$H$53,6,FALSE)&lt;1,VLOOKUP(A8,'All products'!$C$122:$H$163,6,FALSE)/VLOOKUP(A8,'All products'!$C$12:$H$53,6,FALSE),1),0)</f>
        <v>0.8082247834685944</v>
      </c>
      <c r="G8">
        <f>((VLOOKUP(A8,Heat!$C$287:$H$328,6,FALSE))-(VLOOKUP(A8,Heat!$C$12:Heat!$H$53,6,FALSE))-(VLOOKUP(A8,Heat!$C$67:$H$108,6,FALSE)))/gwh_conv</f>
        <v>0</v>
      </c>
      <c r="H8">
        <f>(VLOOKUP(A8,Electricity!$C$177:$H$218,6,FALSE))+(((VLOOKUP(A8,Heat!$C$287:$H$328,6,FALSE))/gwh_conv))</f>
        <v>12876.777777777777</v>
      </c>
      <c r="I8">
        <f>((VLOOKUP(A8,Electricity!$C$122:$H$163,6,FALSE))+(VLOOKUP(A8,Heat!$C$177:$H$218,6,FALSE)))/gwh_conv</f>
        <v>131.94444444444443</v>
      </c>
      <c r="J8">
        <f>(VLOOKUP(A8,Electricity!$C$177:$H$218,6,FALSE))</f>
        <v>5569</v>
      </c>
      <c r="K8">
        <f>((VLOOKUP(A8,Electricity!$C$122:$H$163,6,FALSE)))/gwh_conv</f>
        <v>63.05555555555556</v>
      </c>
      <c r="L8">
        <f t="shared" si="0"/>
        <v>7411.566689185609</v>
      </c>
      <c r="M8" s="21">
        <f t="shared" si="1"/>
        <v>0.5815350028784692</v>
      </c>
      <c r="N8" s="21">
        <f t="shared" si="2"/>
        <v>0.41846499712153085</v>
      </c>
      <c r="O8">
        <f t="shared" si="3"/>
        <v>1149099976077.8772</v>
      </c>
      <c r="P8">
        <f t="shared" si="5"/>
        <v>826877343240.9728</v>
      </c>
      <c r="Q8">
        <f t="shared" si="6"/>
        <v>150.1790204358674</v>
      </c>
      <c r="R8" s="15" t="str">
        <f t="shared" si="4"/>
        <v>Latvia</v>
      </c>
      <c r="T8" s="40">
        <v>161.1651896209302</v>
      </c>
      <c r="U8" s="40" t="s">
        <v>116</v>
      </c>
    </row>
    <row r="9" spans="1:21" ht="12.75">
      <c r="A9" s="22" t="s">
        <v>8</v>
      </c>
      <c r="B9">
        <f>VLOOKUP(A9,'1A1a dataviewer'!$B$5:$D$37,2,FALSE)</f>
        <v>12744.9299172082</v>
      </c>
      <c r="C9">
        <f>(VLOOKUP(A9,Heat!$C$122:$H$163,6,FALSE))/gwh_conv</f>
        <v>10980.833333333334</v>
      </c>
      <c r="D9">
        <f>(VLOOKUP(A9,Heat!$C$67:$H$108,6,FALSE))/gwh_conv</f>
        <v>6750.555555555556</v>
      </c>
      <c r="E9" s="19">
        <f>(VLOOKUP(A9,'All products'!$C$177:$H$218,6,FALSE))/(VLOOKUP(A9,'All products'!$C$67:$H$108,6,FALSE))</f>
        <v>0.6298877724213149</v>
      </c>
      <c r="F9" s="19">
        <f>IF(VLOOKUP(A9,'All products'!$C$12:$H$53,6,FALSE)&gt;0,IF(VLOOKUP(A9,'All products'!$C$122:$H$163,6,FALSE)/VLOOKUP(A9,'All products'!$C$12:$H$53,6,FALSE)&lt;1,VLOOKUP(A9,'All products'!$C$122:$H$163,6,FALSE)/VLOOKUP(A9,'All products'!$C$12:$H$53,6,FALSE),1),0)</f>
        <v>0.6642249979500916</v>
      </c>
      <c r="G9">
        <f>((VLOOKUP(A9,Heat!$C$287:$H$328,6,FALSE))-(VLOOKUP(A9,Heat!$C$12:Heat!$H$53,6,FALSE))-(VLOOKUP(A9,Heat!$C$67:$H$108,6,FALSE)))/gwh_conv</f>
        <v>0</v>
      </c>
      <c r="H9">
        <f>(VLOOKUP(A9,Electricity!$C$177:$H$218,6,FALSE))+(((VLOOKUP(A9,Heat!$C$287:$H$328,6,FALSE))/gwh_conv))</f>
        <v>88217.05555555556</v>
      </c>
      <c r="I9">
        <f>((VLOOKUP(A9,Electricity!$C$122:$H$163,6,FALSE))+(VLOOKUP(A9,Heat!$C$177:$H$218,6,FALSE)))/gwh_conv</f>
        <v>8690.555555555555</v>
      </c>
      <c r="J9">
        <f>(VLOOKUP(A9,Electricity!$C$177:$H$218,6,FALSE))</f>
        <v>68989</v>
      </c>
      <c r="K9">
        <f>((VLOOKUP(A9,Electricity!$C$122:$H$163,6,FALSE)))/gwh_conv</f>
        <v>7193.888888888889</v>
      </c>
      <c r="L9">
        <f>IF(F9&gt;0,C9+G9+(D9*(E9/F9)),C9+G9+(D9*E9))</f>
        <v>17382.417758216292</v>
      </c>
      <c r="M9" s="21">
        <f t="shared" si="1"/>
        <v>0.21857390628553114</v>
      </c>
      <c r="N9" s="21">
        <f>1-M9</f>
        <v>0.7814260937144688</v>
      </c>
      <c r="O9">
        <f t="shared" si="3"/>
        <v>2785709117339.527</v>
      </c>
      <c r="P9">
        <f t="shared" si="5"/>
        <v>9959220799868.672</v>
      </c>
      <c r="Q9">
        <f t="shared" si="6"/>
        <v>161.1651896209302</v>
      </c>
      <c r="R9" s="15" t="str">
        <f t="shared" si="4"/>
        <v>Austria</v>
      </c>
      <c r="T9" s="40">
        <v>167.70888557435964</v>
      </c>
      <c r="U9" s="40" t="s">
        <v>130</v>
      </c>
    </row>
    <row r="10" spans="1:21" ht="12.75">
      <c r="A10" s="6" t="s">
        <v>43</v>
      </c>
      <c r="B10">
        <f>VLOOKUP(A10,'1A1a dataviewer'!$B$5:$D$37,2,FALSE)</f>
        <v>8775.94786163376</v>
      </c>
      <c r="C10">
        <f>(VLOOKUP(A10,Heat!$C$122:$H$163,6,FALSE))/gwh_conv</f>
        <v>4596.944444444444</v>
      </c>
      <c r="D10">
        <f>(VLOOKUP(A10,Heat!$C$67:$H$108,6,FALSE))/gwh_conv</f>
        <v>4717.5</v>
      </c>
      <c r="E10" s="19">
        <f>(VLOOKUP(A10,'All products'!$C$177:$H$218,6,FALSE))/(VLOOKUP(A10,'All products'!$C$67:$H$108,6,FALSE))</f>
        <v>0.4474053295932679</v>
      </c>
      <c r="F10" s="19">
        <f>IF(VLOOKUP(A10,'All products'!$C$12:$H$53,6,FALSE)&gt;0,IF(VLOOKUP(A10,'All products'!$C$122:$H$163,6,FALSE)/VLOOKUP(A10,'All products'!$C$12:$H$53,6,FALSE)&lt;1,VLOOKUP(A10,'All products'!$C$122:$H$163,6,FALSE)/VLOOKUP(A10,'All products'!$C$12:$H$53,6,FALSE),1),0)</f>
        <v>0.8900010481081647</v>
      </c>
      <c r="G10">
        <f>((VLOOKUP(A10,Heat!$C$287:$H$328,6,FALSE))-(VLOOKUP(A10,Heat!$C$12:Heat!$H$53,6,FALSE))-(VLOOKUP(A10,Heat!$C$67:$H$108,6,FALSE)))/gwh_conv</f>
        <v>0</v>
      </c>
      <c r="H10">
        <f>(VLOOKUP(A10,Electricity!$C$177:$H$218,6,FALSE))+(((VLOOKUP(A10,Heat!$C$287:$H$328,6,FALSE))/gwh_conv))</f>
        <v>37239.444444444445</v>
      </c>
      <c r="I10">
        <f>((VLOOKUP(A10,Electricity!$C$122:$H$163,6,FALSE))+(VLOOKUP(A10,Heat!$C$177:$H$218,6,FALSE)))/gwh_conv</f>
        <v>4261.111111111111</v>
      </c>
      <c r="J10">
        <f>(VLOOKUP(A10,Electricity!$C$177:$H$218,6,FALSE))</f>
        <v>26155</v>
      </c>
      <c r="K10">
        <f>((VLOOKUP(A10,Electricity!$C$122:$H$163,6,FALSE)))/gwh_conv</f>
        <v>2491.111111111111</v>
      </c>
      <c r="L10">
        <f t="shared" si="0"/>
        <v>6968.441249805204</v>
      </c>
      <c r="M10" s="21">
        <f t="shared" si="1"/>
        <v>0.21130362105842837</v>
      </c>
      <c r="N10" s="21">
        <f t="shared" si="2"/>
        <v>0.7886963789415716</v>
      </c>
      <c r="O10">
        <f t="shared" si="3"/>
        <v>1854389561383.1848</v>
      </c>
      <c r="P10">
        <f t="shared" si="5"/>
        <v>6921558300250.575</v>
      </c>
      <c r="Q10">
        <f t="shared" si="6"/>
        <v>292.49454021483825</v>
      </c>
      <c r="R10" s="15" t="str">
        <f t="shared" si="4"/>
        <v>Slovakia</v>
      </c>
      <c r="T10" s="40">
        <v>177.7932787764605</v>
      </c>
      <c r="U10" s="40" t="s">
        <v>123</v>
      </c>
    </row>
    <row r="11" spans="1:21" ht="12.75">
      <c r="A11" s="6" t="s">
        <v>9</v>
      </c>
      <c r="B11">
        <f>VLOOKUP(A11,'1A1a dataviewer'!$B$5:$D$37,2,FALSE)</f>
        <v>24396.6311273015</v>
      </c>
      <c r="C11">
        <f>(VLOOKUP(A11,Heat!$C$122:$H$163,6,FALSE))/gwh_conv</f>
        <v>8593.888888888889</v>
      </c>
      <c r="D11">
        <f>(VLOOKUP(A11,Heat!$C$67:$H$108,6,FALSE))/gwh_conv</f>
        <v>43.05555555555556</v>
      </c>
      <c r="E11" s="19">
        <f>(VLOOKUP(A11,'All products'!$C$177:$H$218,6,FALSE))/(VLOOKUP(A11,'All products'!$C$67:$H$108,6,FALSE))</f>
        <v>0.5290274580178753</v>
      </c>
      <c r="F11" s="19">
        <f>IF(VLOOKUP(A11,'All products'!$C$12:$H$53,6,FALSE)&gt;0,IF(VLOOKUP(A11,'All products'!$C$122:$H$163,6,FALSE)/VLOOKUP(A11,'All products'!$C$12:$H$53,6,FALSE)&lt;1,VLOOKUP(A11,'All products'!$C$122:$H$163,6,FALSE)/VLOOKUP(A11,'All products'!$C$12:$H$53,6,FALSE),1),0)</f>
        <v>0.6352459016393442</v>
      </c>
      <c r="G11">
        <f>((VLOOKUP(A11,Heat!$C$287:$H$328,6,FALSE))-(VLOOKUP(A11,Heat!$C$12:Heat!$H$53,6,FALSE))-(VLOOKUP(A11,Heat!$C$67:$H$108,6,FALSE)))/gwh_conv</f>
        <v>0</v>
      </c>
      <c r="H11">
        <f>(VLOOKUP(A11,Electricity!$C$177:$H$218,6,FALSE))+(((VLOOKUP(A11,Heat!$C$287:$H$328,6,FALSE))/gwh_conv))</f>
        <v>99861.94444444444</v>
      </c>
      <c r="I11">
        <f>((VLOOKUP(A11,Electricity!$C$122:$H$163,6,FALSE))+(VLOOKUP(A11,Heat!$C$177:$H$218,6,FALSE)))/gwh_conv</f>
        <v>3655</v>
      </c>
      <c r="J11">
        <f>(VLOOKUP(A11,Electricity!$C$177:$H$218,6,FALSE))</f>
        <v>91225</v>
      </c>
      <c r="K11">
        <f>((VLOOKUP(A11,Electricity!$C$122:$H$163,6,FALSE)))/gwh_conv</f>
        <v>3655</v>
      </c>
      <c r="L11">
        <f t="shared" si="0"/>
        <v>8629.745194376766</v>
      </c>
      <c r="M11" s="21">
        <f t="shared" si="1"/>
        <v>0.08969981578990995</v>
      </c>
      <c r="N11" s="21">
        <f t="shared" si="2"/>
        <v>0.9103001842100901</v>
      </c>
      <c r="O11">
        <f t="shared" si="3"/>
        <v>2188373318013.3276</v>
      </c>
      <c r="P11">
        <f t="shared" si="5"/>
        <v>22208257809288.176</v>
      </c>
      <c r="Q11">
        <f t="shared" si="6"/>
        <v>253.60577605673376</v>
      </c>
      <c r="R11" s="15" t="str">
        <f t="shared" si="4"/>
        <v>Belgium</v>
      </c>
      <c r="T11" s="40">
        <v>253.60577605673376</v>
      </c>
      <c r="U11" s="40" t="s">
        <v>117</v>
      </c>
    </row>
    <row r="12" spans="1:21" ht="12.75">
      <c r="A12" s="6" t="s">
        <v>24</v>
      </c>
      <c r="B12">
        <f>VLOOKUP(A12,'1A1a dataviewer'!$B$5:$D$37,2,FALSE)</f>
        <v>18668.459516705</v>
      </c>
      <c r="C12">
        <f>(VLOOKUP(A12,Heat!$C$122:$H$163,6,FALSE))/gwh_conv</f>
        <v>33357.777777777774</v>
      </c>
      <c r="D12">
        <f>(VLOOKUP(A12,Heat!$C$67:$H$108,6,FALSE))/gwh_conv</f>
        <v>12956.944444444443</v>
      </c>
      <c r="E12" s="19">
        <f>(VLOOKUP(A12,'All products'!$C$177:$H$218,6,FALSE))/(VLOOKUP(A12,'All products'!$C$67:$H$108,6,FALSE))</f>
        <v>0.7548592857393194</v>
      </c>
      <c r="F12" s="19">
        <f>IF(VLOOKUP(A12,'All products'!$C$12:$H$53,6,FALSE)&gt;0,IF(VLOOKUP(A12,'All products'!$C$122:$H$163,6,FALSE)/VLOOKUP(A12,'All products'!$C$12:$H$53,6,FALSE)&lt;1,VLOOKUP(A12,'All products'!$C$122:$H$163,6,FALSE)/VLOOKUP(A12,'All products'!$C$12:$H$53,6,FALSE),1),0)</f>
        <v>0.9444601927593748</v>
      </c>
      <c r="G12">
        <f>((VLOOKUP(A12,Heat!$C$287:$H$328,6,FALSE))-(VLOOKUP(A12,Heat!$C$12:Heat!$H$53,6,FALSE))-(VLOOKUP(A12,Heat!$C$67:$H$108,6,FALSE)))/gwh_conv</f>
        <v>0</v>
      </c>
      <c r="H12">
        <f>(VLOOKUP(A12,Electricity!$C$177:$H$218,6,FALSE))+(((VLOOKUP(A12,Heat!$C$287:$H$328,6,FALSE))/gwh_conv))</f>
        <v>123141.16666666666</v>
      </c>
      <c r="I12">
        <f>((VLOOKUP(A12,Electricity!$C$122:$H$163,6,FALSE))+(VLOOKUP(A12,Heat!$C$177:$H$218,6,FALSE)))/gwh_conv</f>
        <v>13806.388888888889</v>
      </c>
      <c r="J12">
        <f>(VLOOKUP(A12,Electricity!$C$177:$H$218,6,FALSE))</f>
        <v>72062</v>
      </c>
      <c r="K12">
        <f>((VLOOKUP(A12,Electricity!$C$122:$H$163,6,FALSE)))/gwh_conv</f>
        <v>9041.944444444443</v>
      </c>
      <c r="L12">
        <f t="shared" si="0"/>
        <v>43713.60844558153</v>
      </c>
      <c r="M12" s="21">
        <f t="shared" si="1"/>
        <v>0.39981430734170564</v>
      </c>
      <c r="N12" s="21">
        <f t="shared" si="2"/>
        <v>0.6001856926582944</v>
      </c>
      <c r="O12">
        <f t="shared" si="3"/>
        <v>7463917210808.082</v>
      </c>
      <c r="P12">
        <f t="shared" si="5"/>
        <v>11204542305896.918</v>
      </c>
      <c r="Q12">
        <f t="shared" si="6"/>
        <v>177.7932787764605</v>
      </c>
      <c r="R12" s="15" t="str">
        <f t="shared" si="4"/>
        <v>Finland</v>
      </c>
      <c r="T12" s="40">
        <v>292.49454021483825</v>
      </c>
      <c r="U12" s="40" t="s">
        <v>140</v>
      </c>
    </row>
    <row r="13" spans="1:21" ht="12.75">
      <c r="A13" s="6" t="s">
        <v>28</v>
      </c>
      <c r="B13">
        <f>VLOOKUP(A13,'1A1a dataviewer'!$B$5:$D$37,2,FALSE)</f>
        <v>17153.4341440363</v>
      </c>
      <c r="C13">
        <f>(VLOOKUP(A13,Heat!$C$122:$H$163,6,FALSE))/gwh_conv</f>
        <v>10530</v>
      </c>
      <c r="D13">
        <f>(VLOOKUP(A13,Heat!$C$67:$H$108,6,FALSE))/gwh_conv</f>
        <v>4066.3888888888887</v>
      </c>
      <c r="E13" s="19">
        <f>(VLOOKUP(A13,'All products'!$C$177:$H$218,6,FALSE))/(VLOOKUP(A13,'All products'!$C$67:$H$108,6,FALSE))</f>
        <v>0.5148990966932606</v>
      </c>
      <c r="F13" s="19">
        <f>IF(VLOOKUP(A13,'All products'!$C$12:$H$53,6,FALSE)&gt;0,IF(VLOOKUP(A13,'All products'!$C$122:$H$163,6,FALSE)/VLOOKUP(A13,'All products'!$C$12:$H$53,6,FALSE)&lt;1,VLOOKUP(A13,'All products'!$C$122:$H$163,6,FALSE)/VLOOKUP(A13,'All products'!$C$12:$H$53,6,FALSE),1),0)</f>
        <v>0.8451590554817852</v>
      </c>
      <c r="G13">
        <f>((VLOOKUP(A13,Heat!$C$287:$H$328,6,FALSE))-(VLOOKUP(A13,Heat!$C$12:Heat!$H$53,6,FALSE))-(VLOOKUP(A13,Heat!$C$67:$H$108,6,FALSE)))/gwh_conv</f>
        <v>0</v>
      </c>
      <c r="H13">
        <f>(VLOOKUP(A13,Electricity!$C$177:$H$218,6,FALSE))+(((VLOOKUP(A13,Heat!$C$287:$H$328,6,FALSE))/gwh_conv))</f>
        <v>50534.38888888889</v>
      </c>
      <c r="I13">
        <f>((VLOOKUP(A13,Electricity!$C$122:$H$163,6,FALSE))+(VLOOKUP(A13,Heat!$C$177:$H$218,6,FALSE)))/gwh_conv</f>
        <v>381.94444444444446</v>
      </c>
      <c r="J13">
        <f>(VLOOKUP(A13,Electricity!$C$177:$H$218,6,FALSE))</f>
        <v>35908</v>
      </c>
      <c r="K13">
        <f>((VLOOKUP(A13,Electricity!$C$122:$H$163,6,FALSE)))/gwh_conv</f>
        <v>351.94444444444446</v>
      </c>
      <c r="L13">
        <f t="shared" si="0"/>
        <v>13007.37979272888</v>
      </c>
      <c r="M13" s="21">
        <f t="shared" si="1"/>
        <v>0.2593568456496192</v>
      </c>
      <c r="N13" s="21">
        <f t="shared" si="2"/>
        <v>0.7406431543503809</v>
      </c>
      <c r="O13">
        <f t="shared" si="3"/>
        <v>4448860571655.73</v>
      </c>
      <c r="P13">
        <f t="shared" si="5"/>
        <v>12704573572380.57</v>
      </c>
      <c r="Q13">
        <f t="shared" si="6"/>
        <v>357.3111070357608</v>
      </c>
      <c r="R13" s="15" t="str">
        <f t="shared" si="4"/>
        <v>Hungary</v>
      </c>
      <c r="T13" s="40">
        <v>328.84086766921007</v>
      </c>
      <c r="U13" s="40" t="s">
        <v>120</v>
      </c>
    </row>
    <row r="14" spans="1:21" ht="12.75">
      <c r="A14" s="6" t="s">
        <v>14</v>
      </c>
      <c r="B14">
        <f>VLOOKUP(A14,'1A1a dataviewer'!$B$5:$D$37,2,FALSE)</f>
        <v>20012.6326149802</v>
      </c>
      <c r="C14">
        <f>(VLOOKUP(A14,Heat!$C$122:$H$163,6,FALSE))/gwh_conv</f>
        <v>23081.11111111111</v>
      </c>
      <c r="D14">
        <f>(VLOOKUP(A14,Heat!$C$67:$H$108,6,FALSE))/gwh_conv</f>
        <v>8290.555555555555</v>
      </c>
      <c r="E14" s="19">
        <f>(VLOOKUP(A14,'All products'!$C$177:$H$218,6,FALSE))/(VLOOKUP(A14,'All products'!$C$67:$H$108,6,FALSE))</f>
        <v>0.6795039822562758</v>
      </c>
      <c r="F14" s="19">
        <f>IF(VLOOKUP(A14,'All products'!$C$12:$H$53,6,FALSE)&gt;0,IF(VLOOKUP(A14,'All products'!$C$122:$H$163,6,FALSE)/VLOOKUP(A14,'All products'!$C$12:$H$53,6,FALSE)&lt;1,VLOOKUP(A14,'All products'!$C$122:$H$163,6,FALSE)/VLOOKUP(A14,'All products'!$C$12:$H$53,6,FALSE),1),0)</f>
        <v>1</v>
      </c>
      <c r="G14">
        <f>((VLOOKUP(A14,Heat!$C$287:$H$328,6,FALSE))-(VLOOKUP(A14,Heat!$C$12:Heat!$H$53,6,FALSE))-(VLOOKUP(A14,Heat!$C$67:$H$108,6,FALSE)))/gwh_conv</f>
        <v>0</v>
      </c>
      <c r="H14">
        <f>(VLOOKUP(A14,Electricity!$C$177:$H$218,6,FALSE))+(((VLOOKUP(A14,Heat!$C$287:$H$328,6,FALSE))/gwh_conv))</f>
        <v>72657.33333333334</v>
      </c>
      <c r="I14">
        <f>((VLOOKUP(A14,Electricity!$C$122:$H$163,6,FALSE))+(VLOOKUP(A14,Heat!$C$177:$H$218,6,FALSE)))/gwh_conv</f>
        <v>7072.777777777777</v>
      </c>
      <c r="J14">
        <f>(VLOOKUP(A14,Electricity!$C$177:$H$218,6,FALSE))</f>
        <v>36364</v>
      </c>
      <c r="K14">
        <f>((VLOOKUP(A14,Electricity!$C$122:$H$163,6,FALSE)))/gwh_conv</f>
        <v>2151.111111111111</v>
      </c>
      <c r="L14">
        <f t="shared" si="0"/>
        <v>28714.576626228</v>
      </c>
      <c r="M14" s="21">
        <f t="shared" si="1"/>
        <v>0.4378252834526624</v>
      </c>
      <c r="N14" s="21">
        <f t="shared" si="2"/>
        <v>0.5621747165473376</v>
      </c>
      <c r="O14">
        <f t="shared" si="3"/>
        <v>8762036547287.704</v>
      </c>
      <c r="P14">
        <f t="shared" si="5"/>
        <v>11250596067692.498</v>
      </c>
      <c r="Q14">
        <f t="shared" si="6"/>
        <v>328.84086766921007</v>
      </c>
      <c r="R14" s="15" t="str">
        <f t="shared" si="4"/>
        <v>Denmark</v>
      </c>
      <c r="T14" s="40">
        <v>333.98389748481645</v>
      </c>
      <c r="U14" s="40" t="s">
        <v>180</v>
      </c>
    </row>
    <row r="15" spans="1:21" ht="12.75">
      <c r="A15" s="6" t="s">
        <v>31</v>
      </c>
      <c r="B15">
        <f>VLOOKUP(A15,'1A1a dataviewer'!$B$5:$D$37,2,FALSE)</f>
        <v>119219.215866401</v>
      </c>
      <c r="C15">
        <f>(VLOOKUP(A15,Heat!$C$122:$H$163,6,FALSE))/gwh_conv</f>
        <v>21362.777777777777</v>
      </c>
      <c r="D15">
        <f>(VLOOKUP(A15,Heat!$C$67:$H$108,6,FALSE))/gwh_conv</f>
        <v>0</v>
      </c>
      <c r="E15" s="19">
        <f>(VLOOKUP(A15,'All products'!$C$177:$H$218,6,FALSE))/(VLOOKUP(A15,'All products'!$C$67:$H$108,6,FALSE))</f>
        <v>0.44575218812879924</v>
      </c>
      <c r="F15" s="19">
        <f>IF(VLOOKUP(A15,'All products'!$C$12:$H$53,6,FALSE)&gt;0,IF(VLOOKUP(A15,'All products'!$C$122:$H$163,6,FALSE)/VLOOKUP(A15,'All products'!$C$12:$H$53,6,FALSE)&lt;1,VLOOKUP(A15,'All products'!$C$122:$H$163,6,FALSE)/VLOOKUP(A15,'All products'!$C$12:$H$53,6,FALSE),1),0)</f>
        <v>0</v>
      </c>
      <c r="G15">
        <f>((VLOOKUP(A15,Heat!$C$287:$H$328,6,FALSE))-(VLOOKUP(A15,Heat!$C$12:Heat!$H$53,6,FALSE))-(VLOOKUP(A15,Heat!$C$67:$H$108,6,FALSE)))/gwh_conv</f>
        <v>0</v>
      </c>
      <c r="H15">
        <f>(VLOOKUP(A15,Electricity!$C$177:$H$218,6,FALSE))+(((VLOOKUP(A15,Heat!$C$287:$H$328,6,FALSE))/gwh_conv))</f>
        <v>342868.77777777775</v>
      </c>
      <c r="I15">
        <f>((VLOOKUP(A15,Electricity!$C$122:$H$163,6,FALSE))+(VLOOKUP(A15,Heat!$C$177:$H$218,6,FALSE)))/gwh_conv</f>
        <v>48246.944444444445</v>
      </c>
      <c r="J15">
        <f>(VLOOKUP(A15,Electricity!$C$177:$H$218,6,FALSE))</f>
        <v>292641</v>
      </c>
      <c r="K15">
        <f>((VLOOKUP(A15,Electricity!$C$122:$H$163,6,FALSE)))/gwh_conv</f>
        <v>19381.944444444445</v>
      </c>
      <c r="L15">
        <f t="shared" si="0"/>
        <v>21362.777777777777</v>
      </c>
      <c r="M15" s="21">
        <f t="shared" si="1"/>
        <v>0.07250914684794614</v>
      </c>
      <c r="N15" s="21">
        <f t="shared" si="2"/>
        <v>0.9274908531520538</v>
      </c>
      <c r="O15">
        <f t="shared" si="3"/>
        <v>8644483630353.861</v>
      </c>
      <c r="P15">
        <f t="shared" si="5"/>
        <v>110574732236047.14</v>
      </c>
      <c r="Q15">
        <f t="shared" si="6"/>
        <v>404.65166657053925</v>
      </c>
      <c r="R15" s="15" t="str">
        <f t="shared" si="4"/>
        <v>Italy</v>
      </c>
      <c r="T15" s="40">
        <v>344.61015584968715</v>
      </c>
      <c r="U15" s="40" t="s">
        <v>139</v>
      </c>
    </row>
    <row r="16" spans="1:21" ht="12.75">
      <c r="A16" s="6" t="s">
        <v>97</v>
      </c>
      <c r="B16">
        <f>VLOOKUP(A16,'1A1a dataviewer'!$B$5:$D$37,2,FALSE)</f>
        <v>1252.31441940812</v>
      </c>
      <c r="C16">
        <f>(VLOOKUP(A16,Heat!$C$122:$H$163,6,FALSE))/gwh_conv</f>
        <v>256.38888888888886</v>
      </c>
      <c r="D16">
        <f>(VLOOKUP(A16,Heat!$C$67:$H$108,6,FALSE))/gwh_conv</f>
        <v>9.166666666666666</v>
      </c>
      <c r="E16" s="19">
        <f>(VLOOKUP(A16,'All products'!$C$177:$H$218,6,FALSE))/(VLOOKUP(A16,'All products'!$C$67:$H$108,6,FALSE))</f>
        <v>0.5220467596390485</v>
      </c>
      <c r="F16" s="19">
        <f>IF(VLOOKUP(A16,'All products'!$C$12:$H$53,6,FALSE)&gt;0,IF(VLOOKUP(A16,'All products'!$C$122:$H$163,6,FALSE)/VLOOKUP(A16,'All products'!$C$12:$H$53,6,FALSE)&lt;1,VLOOKUP(A16,'All products'!$C$122:$H$163,6,FALSE)/VLOOKUP(A16,'All products'!$C$12:$H$53,6,FALSE),1),0)</f>
        <v>0.868421052631579</v>
      </c>
      <c r="G16">
        <f>((VLOOKUP(A16,Heat!$C$287:$H$328,6,FALSE))-(VLOOKUP(A16,Heat!$C$12:Heat!$H$53,6,FALSE))-(VLOOKUP(A16,Heat!$C$67:$H$108,6,FALSE)))/gwh_conv</f>
        <v>0</v>
      </c>
      <c r="H16">
        <f>(VLOOKUP(A16,Electricity!$C$177:$H$218,6,FALSE))+(((VLOOKUP(A16,Heat!$C$287:$H$328,6,FALSE))/gwh_conv))</f>
        <v>4215.222222222223</v>
      </c>
      <c r="I16">
        <f>((VLOOKUP(A16,Electricity!$C$122:$H$163,6,FALSE))+(VLOOKUP(A16,Heat!$C$177:$H$218,6,FALSE)))/gwh_conv</f>
        <v>461.66666666666663</v>
      </c>
      <c r="J16">
        <f>(VLOOKUP(A16,Electricity!$C$177:$H$218,6,FALSE))</f>
        <v>3878</v>
      </c>
      <c r="K16">
        <f>((VLOOKUP(A16,Electricity!$C$122:$H$163,6,FALSE)))/gwh_conv</f>
        <v>390</v>
      </c>
      <c r="L16">
        <f t="shared" si="0"/>
        <v>261.8993824628566</v>
      </c>
      <c r="M16" s="21">
        <f t="shared" si="1"/>
        <v>0.0697736795383846</v>
      </c>
      <c r="N16" s="21">
        <f t="shared" si="2"/>
        <v>0.9302263204616154</v>
      </c>
      <c r="O16">
        <f t="shared" si="3"/>
        <v>87378584981.08035</v>
      </c>
      <c r="P16">
        <f t="shared" si="5"/>
        <v>1164935834427.0398</v>
      </c>
      <c r="Q16">
        <f t="shared" si="6"/>
        <v>333.98389748481645</v>
      </c>
      <c r="R16" s="15" t="str">
        <f t="shared" si="4"/>
        <v>Luxembourg </v>
      </c>
      <c r="T16" s="40">
        <v>357.3111070357608</v>
      </c>
      <c r="U16" s="40" t="s">
        <v>126</v>
      </c>
    </row>
    <row r="17" spans="1:21" ht="12.75">
      <c r="A17" s="6" t="s">
        <v>20</v>
      </c>
      <c r="B17">
        <f>VLOOKUP(A17,'1A1a dataviewer'!$B$5:$D$37,2,FALSE)</f>
        <v>110061.784362</v>
      </c>
      <c r="C17">
        <f>(VLOOKUP(A17,Heat!$C$122:$H$163,6,FALSE))/gwh_conv</f>
        <v>0</v>
      </c>
      <c r="D17">
        <f>(VLOOKUP(A17,Heat!$C$67:$H$108,6,FALSE))/gwh_conv</f>
        <v>0</v>
      </c>
      <c r="E17" s="19">
        <f>(VLOOKUP(A17,'All products'!$C$177:$H$218,6,FALSE))/(VLOOKUP(A17,'All products'!$C$67:$H$108,6,FALSE))</f>
        <v>0.46715231182079137</v>
      </c>
      <c r="F17" s="19">
        <f>IF(VLOOKUP(A17,'All products'!$C$12:$H$53,6,FALSE)&gt;0,IF(VLOOKUP(A17,'All products'!$C$122:$H$163,6,FALSE)/VLOOKUP(A17,'All products'!$C$12:$H$53,6,FALSE)&lt;1,VLOOKUP(A17,'All products'!$C$122:$H$163,6,FALSE)/VLOOKUP(A17,'All products'!$C$12:$H$53,6,FALSE),1),0)</f>
        <v>0</v>
      </c>
      <c r="G17">
        <f>((VLOOKUP(A17,Heat!$C$287:$H$328,6,FALSE))-(VLOOKUP(A17,Heat!$C$12:Heat!$H$53,6,FALSE))-(VLOOKUP(A17,Heat!$C$67:$H$108,6,FALSE)))/gwh_conv</f>
        <v>0</v>
      </c>
      <c r="H17">
        <f>(VLOOKUP(A17,Electricity!$C$177:$H$218,6,FALSE))+(((VLOOKUP(A17,Heat!$C$287:$H$328,6,FALSE))/gwh_conv))</f>
        <v>293847</v>
      </c>
      <c r="I17">
        <f>((VLOOKUP(A17,Electricity!$C$122:$H$163,6,FALSE))+(VLOOKUP(A17,Heat!$C$177:$H$218,6,FALSE)))/gwh_conv</f>
        <v>37668.055555555555</v>
      </c>
      <c r="J17">
        <f>(VLOOKUP(A17,Electricity!$C$177:$H$218,6,FALSE))</f>
        <v>293847</v>
      </c>
      <c r="K17">
        <f>((VLOOKUP(A17,Electricity!$C$122:$H$163,6,FALSE)))/gwh_conv</f>
        <v>37668.055555555555</v>
      </c>
      <c r="L17">
        <f t="shared" si="0"/>
        <v>0</v>
      </c>
      <c r="M17" s="21">
        <f t="shared" si="1"/>
        <v>0</v>
      </c>
      <c r="N17" s="21">
        <f t="shared" si="2"/>
        <v>1</v>
      </c>
      <c r="O17">
        <f t="shared" si="3"/>
        <v>0</v>
      </c>
      <c r="P17">
        <f t="shared" si="5"/>
        <v>110061784362000</v>
      </c>
      <c r="Q17">
        <f t="shared" si="6"/>
        <v>429.62853407286275</v>
      </c>
      <c r="R17" s="15" t="str">
        <f t="shared" si="4"/>
        <v>Spain</v>
      </c>
      <c r="T17" s="40">
        <v>396.073115629918</v>
      </c>
      <c r="U17" s="40" t="s">
        <v>182</v>
      </c>
    </row>
    <row r="18" spans="1:21" ht="12.75">
      <c r="A18" s="6" t="s">
        <v>39</v>
      </c>
      <c r="B18">
        <f>VLOOKUP(A18,'1A1a dataviewer'!$B$5:$D$37,2,FALSE)</f>
        <v>22306.215173322</v>
      </c>
      <c r="C18">
        <f>(VLOOKUP(A18,Heat!$C$122:$H$163,6,FALSE))/gwh_conv</f>
        <v>397.5</v>
      </c>
      <c r="D18">
        <f>(VLOOKUP(A18,Heat!$C$67:$H$108,6,FALSE))/gwh_conv</f>
        <v>0</v>
      </c>
      <c r="E18" s="19">
        <f>(VLOOKUP(A18,'All products'!$C$177:$H$218,6,FALSE))/(VLOOKUP(A18,'All products'!$C$67:$H$108,6,FALSE))</f>
        <v>0.43732767385793</v>
      </c>
      <c r="F18" s="19">
        <f>IF(VLOOKUP(A18,'All products'!$C$12:$H$53,6,FALSE)&gt;0,IF(VLOOKUP(A18,'All products'!$C$122:$H$163,6,FALSE)/VLOOKUP(A18,'All products'!$C$12:$H$53,6,FALSE)&lt;1,VLOOKUP(A18,'All products'!$C$122:$H$163,6,FALSE)/VLOOKUP(A18,'All products'!$C$12:$H$53,6,FALSE),1),0)</f>
        <v>0</v>
      </c>
      <c r="G18">
        <f>((VLOOKUP(A18,Heat!$C$287:$H$328,6,FALSE))-(VLOOKUP(A18,Heat!$C$12:Heat!$H$53,6,FALSE))-(VLOOKUP(A18,Heat!$C$67:$H$108,6,FALSE)))/gwh_conv</f>
        <v>0</v>
      </c>
      <c r="H18">
        <f>(VLOOKUP(A18,Electricity!$C$177:$H$218,6,FALSE))+(((VLOOKUP(A18,Heat!$C$287:$H$328,6,FALSE))/gwh_conv))</f>
        <v>54666.72222222222</v>
      </c>
      <c r="I18">
        <f>((VLOOKUP(A18,Electricity!$C$122:$H$163,6,FALSE))+(VLOOKUP(A18,Heat!$C$177:$H$218,6,FALSE)))/gwh_conv</f>
        <v>10560.277777777777</v>
      </c>
      <c r="J18">
        <f>(VLOOKUP(A18,Electricity!$C$177:$H$218,6,FALSE))</f>
        <v>50207</v>
      </c>
      <c r="K18">
        <f>((VLOOKUP(A18,Electricity!$C$122:$H$163,6,FALSE)))/gwh_conv</f>
        <v>6498.055555555556</v>
      </c>
      <c r="L18">
        <f t="shared" si="0"/>
        <v>397.5</v>
      </c>
      <c r="M18" s="21">
        <f t="shared" si="1"/>
        <v>0.009012288453690316</v>
      </c>
      <c r="N18" s="21">
        <f t="shared" si="2"/>
        <v>0.9909877115463097</v>
      </c>
      <c r="O18">
        <f t="shared" si="3"/>
        <v>201030045452.0616</v>
      </c>
      <c r="P18">
        <f t="shared" si="5"/>
        <v>22105185127869.94</v>
      </c>
      <c r="Q18">
        <f t="shared" si="6"/>
        <v>505.73596340141285</v>
      </c>
      <c r="R18" s="15" t="str">
        <f t="shared" si="4"/>
        <v>Portugal</v>
      </c>
      <c r="T18" s="40">
        <v>404.65166657053925</v>
      </c>
      <c r="U18" s="40" t="s">
        <v>129</v>
      </c>
    </row>
    <row r="19" spans="1:21" ht="12.75">
      <c r="A19" s="6" t="s">
        <v>42</v>
      </c>
      <c r="B19">
        <f>VLOOKUP(A19,'1A1a dataviewer'!$B$5:$D$37,2,FALSE)</f>
        <v>6293.27124944744</v>
      </c>
      <c r="C19">
        <f>(VLOOKUP(A19,Heat!$C$122:$H$163,6,FALSE))/gwh_conv</f>
        <v>1937.5</v>
      </c>
      <c r="D19">
        <f>(VLOOKUP(A19,Heat!$C$67:$H$108,6,FALSE))/gwh_conv</f>
        <v>552.7777777777777</v>
      </c>
      <c r="E19" s="19">
        <f>(VLOOKUP(A19,'All products'!$C$177:$H$218,6,FALSE))/(VLOOKUP(A19,'All products'!$C$67:$H$108,6,FALSE))</f>
        <v>0.4388655766169874</v>
      </c>
      <c r="F19" s="19">
        <f>IF(VLOOKUP(A19,'All products'!$C$12:$H$53,6,FALSE)&gt;0,IF(VLOOKUP(A19,'All products'!$C$122:$H$163,6,FALSE)/VLOOKUP(A19,'All products'!$C$12:$H$53,6,FALSE)&lt;1,VLOOKUP(A19,'All products'!$C$122:$H$163,6,FALSE)/VLOOKUP(A19,'All products'!$C$12:$H$53,6,FALSE),1),0)</f>
        <v>0.9242916860195076</v>
      </c>
      <c r="G19">
        <f>((VLOOKUP(A19,Heat!$C$287:$H$328,6,FALSE))-(VLOOKUP(A19,Heat!$C$12:Heat!$H$53,6,FALSE))-(VLOOKUP(A19,Heat!$C$67:$H$108,6,FALSE)))/gwh_conv</f>
        <v>0</v>
      </c>
      <c r="H19">
        <f>(VLOOKUP(A19,Electricity!$C$177:$H$218,6,FALSE))+(((VLOOKUP(A19,Heat!$C$287:$H$328,6,FALSE))/gwh_conv))</f>
        <v>18926.833333333332</v>
      </c>
      <c r="I19">
        <f>((VLOOKUP(A19,Electricity!$C$122:$H$163,6,FALSE))+(VLOOKUP(A19,Heat!$C$177:$H$218,6,FALSE)))/gwh_conv</f>
        <v>335.55555555555554</v>
      </c>
      <c r="J19">
        <f>(VLOOKUP(A19,Electricity!$C$177:$H$218,6,FALSE))</f>
        <v>16401</v>
      </c>
      <c r="K19">
        <f>((VLOOKUP(A19,Electricity!$C$122:$H$163,6,FALSE)))/gwh_conv</f>
        <v>300</v>
      </c>
      <c r="L19">
        <f t="shared" si="0"/>
        <v>2199.9659962378814</v>
      </c>
      <c r="M19" s="21">
        <f t="shared" si="1"/>
        <v>0.11833323252624996</v>
      </c>
      <c r="N19" s="21">
        <f t="shared" si="2"/>
        <v>0.8816667674737501</v>
      </c>
      <c r="O19">
        <f t="shared" si="3"/>
        <v>744703130111.6274</v>
      </c>
      <c r="P19">
        <f t="shared" si="5"/>
        <v>5548568119335.8125</v>
      </c>
      <c r="Q19">
        <f t="shared" si="6"/>
        <v>344.61015584968715</v>
      </c>
      <c r="R19" s="15" t="str">
        <f t="shared" si="4"/>
        <v>Slovenia</v>
      </c>
      <c r="T19" s="40">
        <v>429.62853407286275</v>
      </c>
      <c r="U19" s="40" t="s">
        <v>122</v>
      </c>
    </row>
    <row r="20" spans="1:21" ht="12.75">
      <c r="A20" s="6" t="s">
        <v>35</v>
      </c>
      <c r="B20">
        <f>VLOOKUP(A20,'1A1a dataviewer'!$B$5:$D$37,2,FALSE)</f>
        <v>53918.3336801152</v>
      </c>
      <c r="C20">
        <f>(VLOOKUP(A20,Heat!$C$122:$H$163,6,FALSE))/gwh_conv</f>
        <v>29169.166666666664</v>
      </c>
      <c r="D20">
        <f>(VLOOKUP(A20,Heat!$C$67:$H$108,6,FALSE))/gwh_conv</f>
        <v>4638.611111111111</v>
      </c>
      <c r="E20" s="19">
        <f>(VLOOKUP(A20,'All products'!$C$177:$H$218,6,FALSE))/(VLOOKUP(A20,'All products'!$C$67:$H$108,6,FALSE))</f>
        <v>0.5760662485966683</v>
      </c>
      <c r="F20" s="19">
        <f>IF(VLOOKUP(A20,'All products'!$C$12:$H$53,6,FALSE)&gt;0,IF(VLOOKUP(A20,'All products'!$C$122:$H$163,6,FALSE)/VLOOKUP(A20,'All products'!$C$12:$H$53,6,FALSE)&lt;1,VLOOKUP(A20,'All products'!$C$122:$H$163,6,FALSE)/VLOOKUP(A20,'All products'!$C$12:$H$53,6,FALSE),1),0)</f>
        <v>0.8313750871253609</v>
      </c>
      <c r="G20">
        <f>((VLOOKUP(A20,Heat!$C$287:$H$328,6,FALSE))-(VLOOKUP(A20,Heat!$C$12:Heat!$H$53,6,FALSE))-(VLOOKUP(A20,Heat!$C$67:$H$108,6,FALSE)))/gwh_conv</f>
        <v>0</v>
      </c>
      <c r="H20">
        <f>(VLOOKUP(A20,Electricity!$C$177:$H$218,6,FALSE))+(((VLOOKUP(A20,Heat!$C$287:$H$328,6,FALSE))/gwh_conv))</f>
        <v>152729.77777777778</v>
      </c>
      <c r="I20">
        <f>((VLOOKUP(A20,Electricity!$C$122:$H$163,6,FALSE))+(VLOOKUP(A20,Heat!$C$177:$H$218,6,FALSE)))/gwh_conv</f>
        <v>26251.11111111111</v>
      </c>
      <c r="J20">
        <f>(VLOOKUP(A20,Electricity!$C$177:$H$218,6,FALSE))</f>
        <v>113502</v>
      </c>
      <c r="K20">
        <f>((VLOOKUP(A20,Electricity!$C$122:$H$163,6,FALSE)))/gwh_conv</f>
        <v>20831.11111111111</v>
      </c>
      <c r="L20">
        <f t="shared" si="0"/>
        <v>32383.2962970313</v>
      </c>
      <c r="M20" s="21">
        <f t="shared" si="1"/>
        <v>0.2560376160698877</v>
      </c>
      <c r="N20" s="21">
        <f t="shared" si="2"/>
        <v>0.7439623839301124</v>
      </c>
      <c r="O20">
        <f t="shared" si="3"/>
        <v>13805121617917.43</v>
      </c>
      <c r="P20">
        <f t="shared" si="5"/>
        <v>40113212062197.77</v>
      </c>
      <c r="Q20">
        <f t="shared" si="6"/>
        <v>432.8566666743961</v>
      </c>
      <c r="R20" s="15" t="str">
        <f t="shared" si="4"/>
        <v>Netherlands</v>
      </c>
      <c r="T20" s="40">
        <v>432.8566666743961</v>
      </c>
      <c r="U20" s="40" t="s">
        <v>133</v>
      </c>
    </row>
    <row r="21" spans="1:21" ht="12.75">
      <c r="A21" s="6" t="s">
        <v>45</v>
      </c>
      <c r="B21">
        <f>VLOOKUP(A21,'1A1a dataviewer'!$B$5:$D$37,2,FALSE)</f>
        <v>172571.404420719</v>
      </c>
      <c r="C21">
        <f>(VLOOKUP(A21,Heat!$C$122:$H$163,6,FALSE))/gwh_conv</f>
        <v>0</v>
      </c>
      <c r="D21">
        <f>(VLOOKUP(A21,Heat!$C$67:$H$108,6,FALSE))/gwh_conv</f>
        <v>16743.61111111111</v>
      </c>
      <c r="E21" s="19">
        <f>(VLOOKUP(A21,'All products'!$C$177:$H$218,6,FALSE))/(VLOOKUP(A21,'All products'!$C$67:$H$108,6,FALSE))</f>
        <v>0.45338735317159495</v>
      </c>
      <c r="F21" s="19">
        <f>IF(VLOOKUP(A21,'All products'!$C$12:$H$53,6,FALSE)&gt;0,IF(VLOOKUP(A21,'All products'!$C$122:$H$163,6,FALSE)/VLOOKUP(A21,'All products'!$C$12:$H$53,6,FALSE)&lt;1,VLOOKUP(A21,'All products'!$C$122:$H$163,6,FALSE)/VLOOKUP(A21,'All products'!$C$12:$H$53,6,FALSE),1),0)</f>
        <v>0.6244638750181298</v>
      </c>
      <c r="G21">
        <f>((VLOOKUP(A21,Heat!$C$287:$H$328,6,FALSE))-(VLOOKUP(A21,Heat!$C$12:Heat!$H$53,6,FALSE))-(VLOOKUP(A21,Heat!$C$67:$H$108,6,FALSE)))/gwh_conv</f>
        <v>0</v>
      </c>
      <c r="H21">
        <f>(VLOOKUP(A21,Electricity!$C$177:$H$218,6,FALSE))+(((VLOOKUP(A21,Heat!$C$287:$H$328,6,FALSE))/gwh_conv))</f>
        <v>392408.6111111111</v>
      </c>
      <c r="I21">
        <f>((VLOOKUP(A21,Electricity!$C$122:$H$163,6,FALSE))+(VLOOKUP(A21,Heat!$C$177:$H$218,6,FALSE)))/gwh_conv</f>
        <v>39926.11111111111</v>
      </c>
      <c r="J21">
        <f>(VLOOKUP(A21,Electricity!$C$177:$H$218,6,FALSE))</f>
        <v>375665</v>
      </c>
      <c r="K21">
        <f>((VLOOKUP(A21,Electricity!$C$122:$H$163,6,FALSE)))/gwh_conv</f>
        <v>39926.11111111111</v>
      </c>
      <c r="L21">
        <f t="shared" si="0"/>
        <v>12156.574347844824</v>
      </c>
      <c r="M21" s="21">
        <f t="shared" si="1"/>
        <v>0.03448844793101735</v>
      </c>
      <c r="N21" s="21">
        <f t="shared" si="2"/>
        <v>0.9655115520689826</v>
      </c>
      <c r="O21">
        <f t="shared" si="3"/>
        <v>5951719895746.504</v>
      </c>
      <c r="P21">
        <f t="shared" si="5"/>
        <v>166619684524972.5</v>
      </c>
      <c r="Q21">
        <f t="shared" si="6"/>
        <v>496.2775836793648</v>
      </c>
      <c r="R21" s="15" t="str">
        <f t="shared" si="4"/>
        <v>United Kingdom</v>
      </c>
      <c r="T21" s="40">
        <v>441.07214310472733</v>
      </c>
      <c r="U21" s="40" t="s">
        <v>141</v>
      </c>
    </row>
    <row r="22" spans="1:21" ht="12.75">
      <c r="A22" s="6" t="s">
        <v>94</v>
      </c>
      <c r="B22">
        <f>VLOOKUP(A22,'1A1a dataviewer'!$B$5:$D$37,2,FALSE)</f>
        <v>331996.943196255</v>
      </c>
      <c r="C22">
        <f>(VLOOKUP(A22,Heat!$C$122:$H$163,6,FALSE))/gwh_conv</f>
        <v>95360</v>
      </c>
      <c r="D22">
        <f>(VLOOKUP(A22,Heat!$C$67:$H$108,6,FALSE))/gwh_conv</f>
        <v>35347.5</v>
      </c>
      <c r="E22" s="19">
        <f>(VLOOKUP(A22,'All products'!$C$177:$H$218,6,FALSE))/(VLOOKUP(A22,'All products'!$C$67:$H$108,6,FALSE))</f>
        <v>0.46156995834778064</v>
      </c>
      <c r="F22" s="19">
        <f>IF(VLOOKUP(A22,'All products'!$C$12:$H$53,6,FALSE)&gt;0,IF(VLOOKUP(A22,'All products'!$C$122:$H$163,6,FALSE)/VLOOKUP(A22,'All products'!$C$12:$H$53,6,FALSE)&lt;1,VLOOKUP(A22,'All products'!$C$122:$H$163,6,FALSE)/VLOOKUP(A22,'All products'!$C$12:$H$53,6,FALSE),1),0)</f>
        <v>0.804281461537003</v>
      </c>
      <c r="G22">
        <f>((VLOOKUP(A22,Heat!$C$287:$H$328,6,FALSE))-(VLOOKUP(A22,Heat!$C$12:Heat!$H$53,6,FALSE))-(VLOOKUP(A22,Heat!$C$67:$H$108,6,FALSE)))/gwh_conv</f>
        <v>0</v>
      </c>
      <c r="H22">
        <f>(VLOOKUP(A22,Electricity!$C$177:$H$218,6,FALSE))+(((VLOOKUP(A22,Heat!$C$287:$H$328,6,FALSE))/gwh_conv))</f>
        <v>723171.5</v>
      </c>
      <c r="I22">
        <f>((VLOOKUP(A22,Electricity!$C$122:$H$163,6,FALSE))+(VLOOKUP(A22,Heat!$C$177:$H$218,6,FALSE)))/gwh_conv</f>
        <v>45521.11111111111</v>
      </c>
      <c r="J22">
        <f>(VLOOKUP(A22,Electricity!$C$177:$H$218,6,FALSE))</f>
        <v>592464</v>
      </c>
      <c r="K22">
        <f>((VLOOKUP(A22,Electricity!$C$122:$H$163,6,FALSE)))/gwh_conv</f>
        <v>45521.11111111111</v>
      </c>
      <c r="L22">
        <f t="shared" si="0"/>
        <v>115645.615027753</v>
      </c>
      <c r="M22" s="21">
        <f t="shared" si="1"/>
        <v>0.1706567529864059</v>
      </c>
      <c r="N22" s="21">
        <f t="shared" si="2"/>
        <v>0.8293432470135941</v>
      </c>
      <c r="O22">
        <f t="shared" si="3"/>
        <v>56657520327285.125</v>
      </c>
      <c r="P22">
        <f t="shared" si="5"/>
        <v>275339422868969.9</v>
      </c>
      <c r="Q22">
        <f t="shared" si="6"/>
        <v>503.41530800102413</v>
      </c>
      <c r="R22" s="15" t="str">
        <f t="shared" si="4"/>
        <v>Germany </v>
      </c>
      <c r="T22" s="40">
        <v>457.8295163147339</v>
      </c>
      <c r="U22" s="40" t="s">
        <v>118</v>
      </c>
    </row>
    <row r="23" spans="1:21" ht="12.75">
      <c r="A23" s="6" t="s">
        <v>29</v>
      </c>
      <c r="B23">
        <f>VLOOKUP(A23,'1A1a dataviewer'!$B$5:$D$37,2,FALSE)</f>
        <v>15136.44775783</v>
      </c>
      <c r="C23">
        <f>(VLOOKUP(A23,Heat!$C$122:$H$163,6,FALSE))/gwh_conv</f>
        <v>0</v>
      </c>
      <c r="D23">
        <f>(VLOOKUP(A23,Heat!$C$67:$H$108,6,FALSE))/gwh_conv</f>
        <v>0</v>
      </c>
      <c r="E23" s="19">
        <f>(VLOOKUP(A23,'All products'!$C$177:$H$218,6,FALSE))/(VLOOKUP(A23,'All products'!$C$67:$H$108,6,FALSE))</f>
        <v>0.45606026021456286</v>
      </c>
      <c r="F23" s="19">
        <f>IF(VLOOKUP(A23,'All products'!$C$12:$H$53,6,FALSE)&gt;0,IF(VLOOKUP(A23,'All products'!$C$122:$H$163,6,FALSE)/VLOOKUP(A23,'All products'!$C$12:$H$53,6,FALSE)&lt;1,VLOOKUP(A23,'All products'!$C$122:$H$163,6,FALSE)/VLOOKUP(A23,'All products'!$C$12:$H$53,6,FALSE),1),0)</f>
        <v>0</v>
      </c>
      <c r="G23">
        <f>((VLOOKUP(A23,Heat!$C$287:$H$328,6,FALSE))-(VLOOKUP(A23,Heat!$C$12:Heat!$H$53,6,FALSE))-(VLOOKUP(A23,Heat!$C$67:$H$108,6,FALSE)))/gwh_conv</f>
        <v>0</v>
      </c>
      <c r="H23">
        <f>(VLOOKUP(A23,Electricity!$C$177:$H$218,6,FALSE))+(((VLOOKUP(A23,Heat!$C$287:$H$328,6,FALSE))/gwh_conv))</f>
        <v>28242</v>
      </c>
      <c r="I23">
        <f>((VLOOKUP(A23,Electricity!$C$122:$H$163,6,FALSE))+(VLOOKUP(A23,Heat!$C$177:$H$218,6,FALSE)))/gwh_conv</f>
        <v>1830</v>
      </c>
      <c r="J23">
        <f>(VLOOKUP(A23,Electricity!$C$177:$H$218,6,FALSE))</f>
        <v>28242</v>
      </c>
      <c r="K23">
        <f>((VLOOKUP(A23,Electricity!$C$122:$H$163,6,FALSE)))/gwh_conv</f>
        <v>1830</v>
      </c>
      <c r="L23">
        <f t="shared" si="0"/>
        <v>0</v>
      </c>
      <c r="M23" s="21">
        <f t="shared" si="1"/>
        <v>0</v>
      </c>
      <c r="N23" s="21">
        <f t="shared" si="2"/>
        <v>1</v>
      </c>
      <c r="O23">
        <f t="shared" si="3"/>
        <v>0</v>
      </c>
      <c r="P23">
        <f t="shared" si="5"/>
        <v>15136447757830</v>
      </c>
      <c r="Q23">
        <f t="shared" si="6"/>
        <v>573.0897984942451</v>
      </c>
      <c r="R23" s="15" t="str">
        <f t="shared" si="4"/>
        <v>Ireland</v>
      </c>
      <c r="T23" s="40">
        <v>496.2775836793648</v>
      </c>
      <c r="U23" s="40" t="s">
        <v>145</v>
      </c>
    </row>
    <row r="24" spans="1:21" ht="12.75">
      <c r="A24" s="6" t="s">
        <v>44</v>
      </c>
      <c r="B24">
        <f>VLOOKUP(A24,'1A1a dataviewer'!$B$5:$D$37,2,FALSE)</f>
        <v>83679.6924056619</v>
      </c>
      <c r="C24">
        <f>(VLOOKUP(A24,Heat!$C$122:$H$163,6,FALSE))/gwh_conv</f>
        <v>6808.888888888889</v>
      </c>
      <c r="D24">
        <f>(VLOOKUP(A24,Heat!$C$67:$H$108,6,FALSE))/gwh_conv</f>
        <v>0</v>
      </c>
      <c r="E24" s="19">
        <f>(VLOOKUP(A24,'All products'!$C$177:$H$218,6,FALSE))/(VLOOKUP(A24,'All products'!$C$67:$H$108,6,FALSE))</f>
        <v>0.4336355783105081</v>
      </c>
      <c r="F24" s="19">
        <f>IF(VLOOKUP(A24,'All products'!$C$12:$H$53,6,FALSE)&gt;0,IF(VLOOKUP(A24,'All products'!$C$122:$H$163,6,FALSE)/VLOOKUP(A24,'All products'!$C$12:$H$53,6,FALSE)&lt;1,VLOOKUP(A24,'All products'!$C$122:$H$163,6,FALSE)/VLOOKUP(A24,'All products'!$C$12:$H$53,6,FALSE),1),0)</f>
        <v>0</v>
      </c>
      <c r="G24">
        <f>((VLOOKUP(A24,Heat!$C$287:$H$328,6,FALSE))-(VLOOKUP(A24,Heat!$C$12:Heat!$H$53,6,FALSE))-(VLOOKUP(A24,Heat!$C$67:$H$108,6,FALSE)))/gwh_conv</f>
        <v>0</v>
      </c>
      <c r="H24">
        <f>(VLOOKUP(A24,Electricity!$C$177:$H$218,6,FALSE))+(((VLOOKUP(A24,Heat!$C$287:$H$328,6,FALSE))/gwh_conv))</f>
        <v>207096.88888888888</v>
      </c>
      <c r="I24">
        <f>((VLOOKUP(A24,Electricity!$C$122:$H$163,6,FALSE))+(VLOOKUP(A24,Heat!$C$177:$H$218,6,FALSE)))/gwh_conv</f>
        <v>17378.055555555555</v>
      </c>
      <c r="J24">
        <f>(VLOOKUP(A24,Electricity!$C$177:$H$218,6,FALSE))</f>
        <v>194813</v>
      </c>
      <c r="K24">
        <f>((VLOOKUP(A24,Electricity!$C$122:$H$163,6,FALSE)))/gwh_conv</f>
        <v>11903.055555555555</v>
      </c>
      <c r="L24">
        <f t="shared" si="0"/>
        <v>6808.888888888889</v>
      </c>
      <c r="M24" s="21">
        <f t="shared" si="1"/>
        <v>0.035889367277131455</v>
      </c>
      <c r="N24" s="21">
        <f t="shared" si="2"/>
        <v>0.9641106327228686</v>
      </c>
      <c r="O24">
        <f t="shared" si="3"/>
        <v>3003211214384.188</v>
      </c>
      <c r="P24">
        <f t="shared" si="5"/>
        <v>80676481191277.72</v>
      </c>
      <c r="Q24">
        <f t="shared" si="6"/>
        <v>441.07214310472733</v>
      </c>
      <c r="R24" s="15" t="str">
        <f t="shared" si="4"/>
        <v>Turkey</v>
      </c>
      <c r="T24" s="40">
        <v>503.41530800102413</v>
      </c>
      <c r="U24" s="40" t="s">
        <v>181</v>
      </c>
    </row>
    <row r="25" spans="1:21" ht="12.75">
      <c r="A25" s="6" t="s">
        <v>13</v>
      </c>
      <c r="B25">
        <f>VLOOKUP(A25,'1A1a dataviewer'!$B$5:$D$37,2,FALSE)</f>
        <v>62396.0200730673</v>
      </c>
      <c r="C25">
        <f>(VLOOKUP(A25,Heat!$C$122:$H$163,6,FALSE))/gwh_conv</f>
        <v>22268.333333333332</v>
      </c>
      <c r="D25">
        <f>(VLOOKUP(A25,Heat!$C$67:$H$108,6,FALSE))/gwh_conv</f>
        <v>7729.722222222222</v>
      </c>
      <c r="E25" s="19">
        <f>(VLOOKUP(A25,'All products'!$C$177:$H$218,6,FALSE))/(VLOOKUP(A25,'All products'!$C$67:$H$108,6,FALSE))</f>
        <v>0.4505202969201779</v>
      </c>
      <c r="F25" s="19">
        <f>IF(VLOOKUP(A25,'All products'!$C$12:$H$53,6,FALSE)&gt;0,IF(VLOOKUP(A25,'All products'!$C$122:$H$163,6,FALSE)/VLOOKUP(A25,'All products'!$C$12:$H$53,6,FALSE)&lt;1,VLOOKUP(A25,'All products'!$C$122:$H$163,6,FALSE)/VLOOKUP(A25,'All products'!$C$12:$H$53,6,FALSE),1),0)</f>
        <v>0.8488499786468183</v>
      </c>
      <c r="G25">
        <f>((VLOOKUP(A25,Heat!$C$287:$H$328,6,FALSE))-(VLOOKUP(A25,Heat!$C$12:Heat!$H$53,6,FALSE))-(VLOOKUP(A25,Heat!$C$67:$H$108,6,FALSE)))/gwh_conv</f>
        <v>0</v>
      </c>
      <c r="H25">
        <f>(VLOOKUP(A25,Electricity!$C$177:$H$218,6,FALSE))+(((VLOOKUP(A25,Heat!$C$287:$H$328,6,FALSE))/gwh_conv))</f>
        <v>115745.83333333334</v>
      </c>
      <c r="I25">
        <f>((VLOOKUP(A25,Electricity!$C$122:$H$163,6,FALSE))+(VLOOKUP(A25,Heat!$C$177:$H$218,6,FALSE)))/gwh_conv</f>
        <v>11833.888888888889</v>
      </c>
      <c r="J25">
        <f>(VLOOKUP(A25,Electricity!$C$177:$H$218,6,FALSE))</f>
        <v>82250</v>
      </c>
      <c r="K25">
        <f>((VLOOKUP(A25,Electricity!$C$122:$H$163,6,FALSE)))/gwh_conv</f>
        <v>8336.111111111111</v>
      </c>
      <c r="L25">
        <f t="shared" si="0"/>
        <v>26370.82121489924</v>
      </c>
      <c r="M25" s="21">
        <f t="shared" si="1"/>
        <v>0.2537804614848503</v>
      </c>
      <c r="N25" s="21">
        <f t="shared" si="2"/>
        <v>0.7462195385151498</v>
      </c>
      <c r="O25">
        <f t="shared" si="3"/>
        <v>15834890768961.002</v>
      </c>
      <c r="P25">
        <f t="shared" si="5"/>
        <v>46561129304106.305</v>
      </c>
      <c r="Q25">
        <f t="shared" si="6"/>
        <v>629.9374854176508</v>
      </c>
      <c r="R25" s="15" t="str">
        <f t="shared" si="4"/>
        <v>Czech Republic</v>
      </c>
      <c r="T25" s="40">
        <v>505.73596340141285</v>
      </c>
      <c r="U25" s="40" t="s">
        <v>136</v>
      </c>
    </row>
    <row r="26" spans="1:21" ht="12.75">
      <c r="A26" s="6" t="s">
        <v>40</v>
      </c>
      <c r="B26">
        <f>VLOOKUP(A26,'1A1a dataviewer'!$B$5:$D$37,2,FALSE)</f>
        <v>46269.4392340748</v>
      </c>
      <c r="C26">
        <f>(VLOOKUP(A26,Heat!$C$122:$H$163,6,FALSE))/gwh_conv</f>
        <v>20047.777777777777</v>
      </c>
      <c r="D26">
        <f>(VLOOKUP(A26,Heat!$C$67:$H$108,6,FALSE))/gwh_conv</f>
        <v>5808.611111111111</v>
      </c>
      <c r="E26" s="19">
        <f>(VLOOKUP(A26,'All products'!$C$177:$H$218,6,FALSE))/(VLOOKUP(A26,'All products'!$C$67:$H$108,6,FALSE))</f>
        <v>0.4909156976744186</v>
      </c>
      <c r="F26" s="19">
        <f>IF(VLOOKUP(A26,'All products'!$C$12:$H$53,6,FALSE)&gt;0,IF(VLOOKUP(A26,'All products'!$C$122:$H$163,6,FALSE)/VLOOKUP(A26,'All products'!$C$12:$H$53,6,FALSE)&lt;1,VLOOKUP(A26,'All products'!$C$122:$H$163,6,FALSE)/VLOOKUP(A26,'All products'!$C$12:$H$53,6,FALSE),1),0)</f>
        <v>0.7149793141176873</v>
      </c>
      <c r="G26">
        <f>((VLOOKUP(A26,Heat!$C$287:$H$328,6,FALSE))-(VLOOKUP(A26,Heat!$C$12:Heat!$H$53,6,FALSE))-(VLOOKUP(A26,Heat!$C$67:$H$108,6,FALSE)))/gwh_conv</f>
        <v>0</v>
      </c>
      <c r="H26">
        <f>(VLOOKUP(A26,Electricity!$C$177:$H$218,6,FALSE))+(((VLOOKUP(A26,Heat!$C$287:$H$328,6,FALSE))/gwh_conv))</f>
        <v>84866.83333333333</v>
      </c>
      <c r="I26">
        <f>((VLOOKUP(A26,Electricity!$C$122:$H$163,6,FALSE))+(VLOOKUP(A26,Heat!$C$177:$H$218,6,FALSE)))/gwh_conv</f>
        <v>3079.4444444444443</v>
      </c>
      <c r="J26">
        <f>(VLOOKUP(A26,Electricity!$C$177:$H$218,6,FALSE))</f>
        <v>58016</v>
      </c>
      <c r="K26">
        <f>((VLOOKUP(A26,Electricity!$C$122:$H$163,6,FALSE)))/gwh_conv</f>
        <v>2085</v>
      </c>
      <c r="L26">
        <f t="shared" si="0"/>
        <v>24036.0587249677</v>
      </c>
      <c r="M26" s="21">
        <f t="shared" si="1"/>
        <v>0.29388465693190857</v>
      </c>
      <c r="N26" s="21">
        <f t="shared" si="2"/>
        <v>0.7061153430680914</v>
      </c>
      <c r="O26">
        <f t="shared" si="3"/>
        <v>13597878275737.863</v>
      </c>
      <c r="P26">
        <f t="shared" si="5"/>
        <v>32671560958336.938</v>
      </c>
      <c r="Q26">
        <f t="shared" si="6"/>
        <v>584.1404759138392</v>
      </c>
      <c r="R26" s="15" t="str">
        <f t="shared" si="4"/>
        <v>Romania</v>
      </c>
      <c r="T26" s="40">
        <v>573.0897984942451</v>
      </c>
      <c r="U26" s="40" t="s">
        <v>127</v>
      </c>
    </row>
    <row r="27" spans="1:21" ht="12.75">
      <c r="A27" s="6" t="s">
        <v>10</v>
      </c>
      <c r="B27">
        <f>VLOOKUP(A27,'1A1a dataviewer'!$B$5:$D$37,2,FALSE)</f>
        <v>26105.1874002062</v>
      </c>
      <c r="C27">
        <f>(VLOOKUP(A27,Heat!$C$122:$H$163,6,FALSE))/gwh_conv</f>
        <v>13394.444444444443</v>
      </c>
      <c r="D27">
        <f>(VLOOKUP(A27,Heat!$C$67:$H$108,6,FALSE))/gwh_conv</f>
        <v>3385.277777777778</v>
      </c>
      <c r="E27" s="19">
        <f>(VLOOKUP(A27,'All products'!$C$177:$H$218,6,FALSE))/(VLOOKUP(A27,'All products'!$C$67:$H$108,6,FALSE))</f>
        <v>0.4416737888157123</v>
      </c>
      <c r="F27" s="19">
        <f>IF(VLOOKUP(A27,'All products'!$C$12:$H$53,6,FALSE)&gt;0,IF(VLOOKUP(A27,'All products'!$C$122:$H$163,6,FALSE)/VLOOKUP(A27,'All products'!$C$12:$H$53,6,FALSE)&lt;1,VLOOKUP(A27,'All products'!$C$122:$H$163,6,FALSE)/VLOOKUP(A27,'All products'!$C$12:$H$53,6,FALSE),1),0)</f>
        <v>1</v>
      </c>
      <c r="G27">
        <f>((VLOOKUP(A27,Heat!$C$287:$H$328,6,FALSE))-(VLOOKUP(A27,Heat!$C$12:Heat!$H$53,6,FALSE))-(VLOOKUP(A27,Heat!$C$67:$H$108,6,FALSE)))/gwh_conv</f>
        <v>0</v>
      </c>
      <c r="H27">
        <f>(VLOOKUP(A27,Electricity!$C$177:$H$218,6,FALSE))+(((VLOOKUP(A27,Heat!$C$287:$H$328,6,FALSE))/gwh_conv))</f>
        <v>59767.055555555555</v>
      </c>
      <c r="I27">
        <f>((VLOOKUP(A27,Electricity!$C$122:$H$163,6,FALSE))+(VLOOKUP(A27,Heat!$C$177:$H$218,6,FALSE)))/gwh_conv</f>
        <v>227.22222222222223</v>
      </c>
      <c r="J27">
        <f>(VLOOKUP(A27,Electricity!$C$177:$H$218,6,FALSE))</f>
        <v>42964</v>
      </c>
      <c r="K27">
        <f>((VLOOKUP(A27,Electricity!$C$122:$H$163,6,FALSE)))/gwh_conv</f>
        <v>203.88888888888889</v>
      </c>
      <c r="L27">
        <f t="shared" si="0"/>
        <v>14889.63290674919</v>
      </c>
      <c r="M27" s="21">
        <f t="shared" si="1"/>
        <v>0.25007851169803724</v>
      </c>
      <c r="N27" s="21">
        <f t="shared" si="2"/>
        <v>0.7499214883019627</v>
      </c>
      <c r="O27">
        <f t="shared" si="3"/>
        <v>6528346412641.92</v>
      </c>
      <c r="P27">
        <f t="shared" si="5"/>
        <v>19576840987564.277</v>
      </c>
      <c r="Q27">
        <f t="shared" si="6"/>
        <v>457.8295163147339</v>
      </c>
      <c r="R27" s="15" t="str">
        <f t="shared" si="4"/>
        <v>Bulgaria</v>
      </c>
      <c r="T27" s="40">
        <v>584.1404759138392</v>
      </c>
      <c r="U27" s="40" t="s">
        <v>137</v>
      </c>
    </row>
    <row r="28" spans="1:21" ht="12.75">
      <c r="A28" s="6" t="s">
        <v>12</v>
      </c>
      <c r="B28">
        <f>VLOOKUP(A28,'1A1a dataviewer'!$B$5:$D$37,2,FALSE)</f>
        <v>3471.844</v>
      </c>
      <c r="C28">
        <f>(VLOOKUP(A28,Heat!$C$122:$H$163,6,FALSE))/gwh_conv</f>
        <v>0</v>
      </c>
      <c r="D28">
        <f>(VLOOKUP(A28,Heat!$C$67:$H$108,6,FALSE))/gwh_conv</f>
        <v>0</v>
      </c>
      <c r="E28" s="19">
        <f>(VLOOKUP(A28,'All products'!$C$177:$H$218,6,FALSE))/(VLOOKUP(A28,'All products'!$C$67:$H$108,6,FALSE))</f>
        <v>0.36779079680406035</v>
      </c>
      <c r="F28" s="19">
        <f>IF(VLOOKUP(A28,'All products'!$C$12:$H$53,6,FALSE)&gt;0,IF(VLOOKUP(A28,'All products'!$C$122:$H$163,6,FALSE)/VLOOKUP(A28,'All products'!$C$12:$H$53,6,FALSE)&lt;1,VLOOKUP(A28,'All products'!$C$122:$H$163,6,FALSE)/VLOOKUP(A28,'All products'!$C$12:$H$53,6,FALSE),1),0)</f>
        <v>0</v>
      </c>
      <c r="G28">
        <f>((VLOOKUP(A28,Heat!$C$287:$H$328,6,FALSE))-(VLOOKUP(A28,Heat!$C$12:Heat!$H$53,6,FALSE))-(VLOOKUP(A28,Heat!$C$67:$H$108,6,FALSE)))/gwh_conv</f>
        <v>0</v>
      </c>
      <c r="H28">
        <f>(VLOOKUP(A28,Electricity!$C$177:$H$218,6,FALSE))+(((VLOOKUP(A28,Heat!$C$287:$H$328,6,FALSE))/gwh_conv))</f>
        <v>5227</v>
      </c>
      <c r="I28">
        <f>((VLOOKUP(A28,Electricity!$C$122:$H$163,6,FALSE))+(VLOOKUP(A28,Heat!$C$177:$H$218,6,FALSE)))/gwh_conv</f>
        <v>70</v>
      </c>
      <c r="J28">
        <f>(VLOOKUP(A28,Electricity!$C$177:$H$218,6,FALSE))</f>
        <v>5227</v>
      </c>
      <c r="K28">
        <f>((VLOOKUP(A28,Electricity!$C$122:$H$163,6,FALSE)))/gwh_conv</f>
        <v>70</v>
      </c>
      <c r="L28">
        <f t="shared" si="0"/>
        <v>0</v>
      </c>
      <c r="M28" s="21">
        <f t="shared" si="1"/>
        <v>0</v>
      </c>
      <c r="N28" s="21">
        <f t="shared" si="2"/>
        <v>1</v>
      </c>
      <c r="O28">
        <f t="shared" si="3"/>
        <v>0</v>
      </c>
      <c r="P28">
        <f t="shared" si="5"/>
        <v>3471844000000</v>
      </c>
      <c r="Q28">
        <f t="shared" si="6"/>
        <v>673.2293969362032</v>
      </c>
      <c r="R28" s="15" t="str">
        <f t="shared" si="4"/>
        <v>Cyprus</v>
      </c>
      <c r="T28" s="40">
        <v>629.9374854176508</v>
      </c>
      <c r="U28" s="40" t="s">
        <v>144</v>
      </c>
    </row>
    <row r="29" spans="1:21" ht="12.75">
      <c r="A29" s="6" t="s">
        <v>38</v>
      </c>
      <c r="B29">
        <f>VLOOKUP(A29,'1A1a dataviewer'!$B$5:$D$37,2,FALSE)</f>
        <v>168212.988909753</v>
      </c>
      <c r="C29">
        <f>(VLOOKUP(A29,Heat!$C$122:$H$163,6,FALSE))/gwh_conv</f>
        <v>51156.38888888889</v>
      </c>
      <c r="D29">
        <f>(VLOOKUP(A29,Heat!$C$67:$H$108,6,FALSE))/gwh_conv</f>
        <v>31900.833333333332</v>
      </c>
      <c r="E29" s="19">
        <f>(VLOOKUP(A29,'All products'!$C$177:$H$218,6,FALSE))/(VLOOKUP(A29,'All products'!$C$67:$H$108,6,FALSE))</f>
        <v>0.4649098845736707</v>
      </c>
      <c r="F29" s="19">
        <f>IF(VLOOKUP(A29,'All products'!$C$12:$H$53,6,FALSE)&gt;0,IF(VLOOKUP(A29,'All products'!$C$122:$H$163,6,FALSE)/VLOOKUP(A29,'All products'!$C$12:$H$53,6,FALSE)&lt;1,VLOOKUP(A29,'All products'!$C$122:$H$163,6,FALSE)/VLOOKUP(A29,'All products'!$C$12:$H$53,6,FALSE),1),0)</f>
        <v>0.8373654737947327</v>
      </c>
      <c r="G29">
        <f>((VLOOKUP(A29,Heat!$C$287:$H$328,6,FALSE))-(VLOOKUP(A29,Heat!$C$12:Heat!$H$53,6,FALSE))-(VLOOKUP(A29,Heat!$C$67:$H$108,6,FALSE)))/gwh_conv</f>
        <v>0</v>
      </c>
      <c r="H29">
        <f>(VLOOKUP(A29,Electricity!$C$177:$H$218,6,FALSE))+(((VLOOKUP(A29,Heat!$C$287:$H$328,6,FALSE))/gwh_conv))</f>
        <v>238445.8333333333</v>
      </c>
      <c r="I29">
        <f>((VLOOKUP(A29,Electricity!$C$122:$H$163,6,FALSE))+(VLOOKUP(A29,Heat!$C$177:$H$218,6,FALSE)))/gwh_conv</f>
        <v>10548.611111111111</v>
      </c>
      <c r="J29">
        <f>(VLOOKUP(A29,Electricity!$C$177:$H$218,6,FALSE))</f>
        <v>151720</v>
      </c>
      <c r="K29">
        <f>((VLOOKUP(A29,Electricity!$C$122:$H$163,6,FALSE)))/gwh_conv</f>
        <v>6880</v>
      </c>
      <c r="L29">
        <f t="shared" si="0"/>
        <v>68867.9057915305</v>
      </c>
      <c r="M29" s="21">
        <f t="shared" si="1"/>
        <v>0.3021884388058821</v>
      </c>
      <c r="N29" s="21">
        <f t="shared" si="2"/>
        <v>0.6978115611941179</v>
      </c>
      <c r="O29">
        <f t="shared" si="3"/>
        <v>50832020505509.42</v>
      </c>
      <c r="P29">
        <f t="shared" si="5"/>
        <v>117380968404243.58</v>
      </c>
      <c r="Q29">
        <f t="shared" si="6"/>
        <v>810.418174566719</v>
      </c>
      <c r="R29" s="15" t="str">
        <f t="shared" si="4"/>
        <v>Poland</v>
      </c>
      <c r="T29" s="40">
        <v>673.2293969362032</v>
      </c>
      <c r="U29" s="40" t="s">
        <v>119</v>
      </c>
    </row>
    <row r="30" spans="1:21" ht="12.75">
      <c r="A30" s="6" t="s">
        <v>26</v>
      </c>
      <c r="B30">
        <f>VLOOKUP(A30,'1A1a dataviewer'!$B$5:$D$37,2,FALSE)</f>
        <v>54229.2978661615</v>
      </c>
      <c r="C30">
        <f>(VLOOKUP(A30,Heat!$C$122:$H$163,6,FALSE))/gwh_conv</f>
        <v>569.4444444444445</v>
      </c>
      <c r="D30">
        <f>(VLOOKUP(A30,Heat!$C$67:$H$108,6,FALSE))/gwh_conv</f>
        <v>0</v>
      </c>
      <c r="E30" s="19">
        <f>(VLOOKUP(A30,'All products'!$C$177:$H$218,6,FALSE))/(VLOOKUP(A30,'All products'!$C$67:$H$108,6,FALSE))</f>
        <v>0.38410363856832935</v>
      </c>
      <c r="F30" s="19">
        <f>IF(VLOOKUP(A30,'All products'!$C$12:$H$53,6,FALSE)&gt;0,IF(VLOOKUP(A30,'All products'!$C$122:$H$163,6,FALSE)/VLOOKUP(A30,'All products'!$C$12:$H$53,6,FALSE)&lt;1,VLOOKUP(A30,'All products'!$C$122:$H$163,6,FALSE)/VLOOKUP(A30,'All products'!$C$12:$H$53,6,FALSE),1),0)</f>
        <v>0</v>
      </c>
      <c r="G30">
        <f>((VLOOKUP(A30,Heat!$C$287:$H$328,6,FALSE))-(VLOOKUP(A30,Heat!$C$12:Heat!$H$53,6,FALSE))-(VLOOKUP(A30,Heat!$C$67:$H$108,6,FALSE)))/gwh_conv</f>
        <v>0</v>
      </c>
      <c r="H30">
        <f>(VLOOKUP(A30,Electricity!$C$177:$H$218,6,FALSE))+(((VLOOKUP(A30,Heat!$C$287:$H$328,6,FALSE))/gwh_conv))</f>
        <v>61934.444444444445</v>
      </c>
      <c r="I30">
        <f>((VLOOKUP(A30,Electricity!$C$122:$H$163,6,FALSE))+(VLOOKUP(A30,Heat!$C$177:$H$218,6,FALSE)))/gwh_conv</f>
        <v>1958.0555555555554</v>
      </c>
      <c r="J30">
        <f>(VLOOKUP(A30,Electricity!$C$177:$H$218,6,FALSE))</f>
        <v>61365</v>
      </c>
      <c r="K30">
        <f>((VLOOKUP(A30,Electricity!$C$122:$H$163,6,FALSE)))/gwh_conv</f>
        <v>1958.0555555555554</v>
      </c>
      <c r="L30">
        <f t="shared" si="0"/>
        <v>569.4444444444445</v>
      </c>
      <c r="M30" s="21">
        <f t="shared" si="1"/>
        <v>0.009494476993261237</v>
      </c>
      <c r="N30" s="21">
        <f t="shared" si="2"/>
        <v>0.9905055230067388</v>
      </c>
      <c r="O30">
        <f t="shared" si="3"/>
        <v>514878820950.9811</v>
      </c>
      <c r="P30">
        <f t="shared" si="5"/>
        <v>53714419045210.516</v>
      </c>
      <c r="Q30">
        <f t="shared" si="6"/>
        <v>904.1774416700155</v>
      </c>
      <c r="R30" s="15" t="str">
        <f t="shared" si="4"/>
        <v>Greece</v>
      </c>
      <c r="T30" s="40">
        <v>810.418174566719</v>
      </c>
      <c r="U30" s="40" t="s">
        <v>135</v>
      </c>
    </row>
    <row r="31" spans="1:21" ht="12.75">
      <c r="A31" s="6" t="s">
        <v>19</v>
      </c>
      <c r="B31">
        <f>VLOOKUP(A31,'1A1a dataviewer'!$B$5:$D$37,2,FALSE)</f>
        <v>12092.8531457667</v>
      </c>
      <c r="C31">
        <f>(VLOOKUP(A31,Heat!$C$122:$H$163,6,FALSE))/gwh_conv</f>
        <v>2681.111111111111</v>
      </c>
      <c r="D31">
        <f>(VLOOKUP(A31,Heat!$C$67:$H$108,6,FALSE))/gwh_conv</f>
        <v>4143.888888888889</v>
      </c>
      <c r="E31" s="19">
        <f>(VLOOKUP(A31,'All products'!$C$177:$H$218,6,FALSE))/(VLOOKUP(A31,'All products'!$C$67:$H$108,6,FALSE))</f>
        <v>0.3866149855852207</v>
      </c>
      <c r="F31" s="19">
        <f>IF(VLOOKUP(A31,'All products'!$C$12:$H$53,6,FALSE)&gt;0,IF(VLOOKUP(A31,'All products'!$C$122:$H$163,6,FALSE)/VLOOKUP(A31,'All products'!$C$12:$H$53,6,FALSE)&lt;1,VLOOKUP(A31,'All products'!$C$122:$H$163,6,FALSE)/VLOOKUP(A31,'All products'!$C$12:$H$53,6,FALSE),1),0)</f>
        <v>0.8875535459305093</v>
      </c>
      <c r="G31">
        <f>((VLOOKUP(A31,Heat!$C$287:$H$328,6,FALSE))-(VLOOKUP(A31,Heat!$C$12:Heat!$H$53,6,FALSE))-(VLOOKUP(A31,Heat!$C$67:$H$108,6,FALSE)))/gwh_conv</f>
        <v>0</v>
      </c>
      <c r="H31">
        <f>(VLOOKUP(A31,Electricity!$C$177:$H$218,6,FALSE))+(((VLOOKUP(A31,Heat!$C$287:$H$328,6,FALSE))/gwh_conv))</f>
        <v>15647.333333333332</v>
      </c>
      <c r="I31">
        <f>((VLOOKUP(A31,Electricity!$C$122:$H$163,6,FALSE))+(VLOOKUP(A31,Heat!$C$177:$H$218,6,FALSE)))/gwh_conv</f>
        <v>138.33333333333334</v>
      </c>
      <c r="J31">
        <f>(VLOOKUP(A31,Electricity!$C$177:$H$218,6,FALSE))</f>
        <v>8779</v>
      </c>
      <c r="K31">
        <f>((VLOOKUP(A31,Electricity!$C$122:$H$163,6,FALSE)))/gwh_conv</f>
        <v>95</v>
      </c>
      <c r="L31">
        <f t="shared" si="0"/>
        <v>4486.173521587885</v>
      </c>
      <c r="M31" s="21">
        <f t="shared" si="1"/>
        <v>0.2892625908561407</v>
      </c>
      <c r="N31" s="21">
        <f t="shared" si="2"/>
        <v>0.7107374091438593</v>
      </c>
      <c r="O31">
        <f t="shared" si="3"/>
        <v>3498010031787.3066</v>
      </c>
      <c r="P31">
        <f t="shared" si="5"/>
        <v>8594843113979.392</v>
      </c>
      <c r="Q31">
        <f t="shared" si="6"/>
        <v>989.7332005964292</v>
      </c>
      <c r="R31" s="15" t="str">
        <f t="shared" si="4"/>
        <v>Estonia</v>
      </c>
      <c r="T31" s="40">
        <v>904.1774416700155</v>
      </c>
      <c r="U31" s="40" t="s">
        <v>125</v>
      </c>
    </row>
    <row r="32" spans="1:21" ht="12.75">
      <c r="A32" s="6" t="s">
        <v>34</v>
      </c>
      <c r="B32">
        <f>VLOOKUP(A32,'1A1a dataviewer'!$B$5:$D$37,2,FALSE)</f>
        <v>1961.26738676946</v>
      </c>
      <c r="C32">
        <f>(VLOOKUP(A32,Heat!$C$122:$H$163,6,FALSE))/gwh_conv</f>
        <v>0</v>
      </c>
      <c r="D32">
        <f>(VLOOKUP(A32,Heat!$C$67:$H$108,6,FALSE))/gwh_conv</f>
        <v>0</v>
      </c>
      <c r="E32" s="19">
        <f>(VLOOKUP(A32,'All products'!$C$177:$H$218,6,FALSE))/(VLOOKUP(A32,'All products'!$C$67:$H$108,6,FALSE))</f>
        <v>0.32235537190082647</v>
      </c>
      <c r="F32" s="19">
        <f>IF(VLOOKUP(A32,'All products'!$C$12:$H$53,6,FALSE)&gt;0,IF(VLOOKUP(A32,'All products'!$C$122:$H$163,6,FALSE)/VLOOKUP(A32,'All products'!$C$12:$H$53,6,FALSE)&lt;1,VLOOKUP(A32,'All products'!$C$122:$H$163,6,FALSE)/VLOOKUP(A32,'All products'!$C$12:$H$53,6,FALSE),1),0)</f>
        <v>0</v>
      </c>
      <c r="G32">
        <f>((VLOOKUP(A32,Heat!$C$287:$H$328,6,FALSE))-(VLOOKUP(A32,Heat!$C$12:Heat!$H$53,6,FALSE))-(VLOOKUP(A32,Heat!$C$67:$H$108,6,FALSE)))/gwh_conv</f>
        <v>0</v>
      </c>
      <c r="H32">
        <f>(VLOOKUP(A32,Electricity!$C$177:$H$218,6,FALSE))+(((VLOOKUP(A32,Heat!$C$287:$H$328,6,FALSE))/gwh_conv))</f>
        <v>2167</v>
      </c>
      <c r="I32">
        <f>((VLOOKUP(A32,Electricity!$C$122:$H$163,6,FALSE))+(VLOOKUP(A32,Heat!$C$177:$H$218,6,FALSE)))/gwh_conv</f>
        <v>0</v>
      </c>
      <c r="J32">
        <f>(VLOOKUP(A32,Electricity!$C$177:$H$218,6,FALSE))</f>
        <v>2167</v>
      </c>
      <c r="K32">
        <f>((VLOOKUP(A32,Electricity!$C$122:$H$163,6,FALSE)))/gwh_conv</f>
        <v>0</v>
      </c>
      <c r="L32">
        <f t="shared" si="0"/>
        <v>0</v>
      </c>
      <c r="M32" s="21">
        <f t="shared" si="1"/>
        <v>0</v>
      </c>
      <c r="N32" s="21">
        <f t="shared" si="2"/>
        <v>1</v>
      </c>
      <c r="O32">
        <f t="shared" si="3"/>
        <v>0</v>
      </c>
      <c r="P32">
        <f t="shared" si="5"/>
        <v>1961267386769.46</v>
      </c>
      <c r="Q32">
        <f t="shared" si="6"/>
        <v>905.0610921871066</v>
      </c>
      <c r="R32" s="15" t="str">
        <f t="shared" si="4"/>
        <v>Malta</v>
      </c>
      <c r="T32" s="40">
        <v>905.0610921871066</v>
      </c>
      <c r="U32" s="40" t="s">
        <v>132</v>
      </c>
    </row>
    <row r="33" spans="1:21" ht="12.75">
      <c r="A33" s="22" t="s">
        <v>23</v>
      </c>
      <c r="B33">
        <f>VLOOKUP(A33,'1A1a dataviewer'!$B$5:$D$37,2,FALSE)</f>
        <v>1373036.16133813</v>
      </c>
      <c r="C33">
        <f>(VLOOKUP(A33,Heat!$C$122:$H$163,6,FALSE))/gwh_conv</f>
        <v>407238.05555555556</v>
      </c>
      <c r="D33">
        <f>(VLOOKUP(A33,Heat!$C$67:$H$108,6,FALSE))/gwh_conv</f>
        <v>173290.55555555556</v>
      </c>
      <c r="E33" s="19">
        <f>(VLOOKUP(A33,'All products'!$C$177:$H$218,6,FALSE))/(VLOOKUP(A33,'All products'!$C$67:$H$108,6,FALSE))</f>
        <v>0.48199605634127246</v>
      </c>
      <c r="F33" s="19">
        <f>IF(VLOOKUP(A33,'All products'!$C$12:$H$53,6,FALSE)&gt;0,IF(VLOOKUP(A33,'All products'!$C$122:$H$163,6,FALSE)/VLOOKUP(A33,'All products'!$C$12:$H$53,6,FALSE)&lt;1,VLOOKUP(A33,'All products'!$C$122:$H$163,6,FALSE)/VLOOKUP(A33,'All products'!$C$12:$H$53,6,FALSE),1),0)</f>
        <v>0.8203728883991153</v>
      </c>
      <c r="G33">
        <f>((VLOOKUP(A33,Heat!$C$287:$H$328,6,FALSE))-(VLOOKUP(A33,Heat!$C$12:Heat!$H$53,6,FALSE))-(VLOOKUP(A33,Heat!$C$67:$H$108,6,FALSE)))/gwh_conv</f>
        <v>0</v>
      </c>
      <c r="H33">
        <f>(VLOOKUP(A33,Electricity!$C$177:$H$218,6,FALSE))+(((VLOOKUP(A33,Heat!$C$287:$H$328,6,FALSE))/gwh_conv))</f>
        <v>3878501.722222222</v>
      </c>
      <c r="I33">
        <f>((VLOOKUP(A33,Electricity!$C$122:$H$163,6,FALSE))+(VLOOKUP(A33,Heat!$C$177:$H$218,6,FALSE)))/gwh_conv</f>
        <v>328437.2222222222</v>
      </c>
      <c r="J33">
        <f>(VLOOKUP(A33,Electricity!$C$177:$H$218,6,FALSE))</f>
        <v>3210027</v>
      </c>
      <c r="K33">
        <f>((VLOOKUP(A33,Electricity!$C$122:$H$163,6,FALSE)))/gwh_conv</f>
        <v>240491.1111111111</v>
      </c>
      <c r="L33">
        <f t="shared" si="0"/>
        <v>509051.9569656305</v>
      </c>
      <c r="M33" s="21">
        <f>L33/(H33-I33)</f>
        <v>0.14339231215816797</v>
      </c>
      <c r="N33" s="21">
        <f t="shared" si="2"/>
        <v>0.856607687841832</v>
      </c>
      <c r="O33">
        <f t="shared" si="3"/>
        <v>196882829851049.8</v>
      </c>
      <c r="P33">
        <f t="shared" si="5"/>
        <v>1176153331487080.2</v>
      </c>
      <c r="Q33">
        <f t="shared" si="6"/>
        <v>396.073115629918</v>
      </c>
      <c r="R33" s="15" t="str">
        <f t="shared" si="4"/>
        <v>European Union </v>
      </c>
      <c r="T33" s="40">
        <v>989.7332005964292</v>
      </c>
      <c r="U33" s="40" t="s">
        <v>121</v>
      </c>
    </row>
    <row r="34" spans="5:6" ht="12.75">
      <c r="E34" s="19"/>
      <c r="F34" s="18"/>
    </row>
    <row r="35" spans="1:6" ht="12.75">
      <c r="A35" s="31">
        <v>3.6</v>
      </c>
      <c r="E35" s="19"/>
      <c r="F35" s="18" t="s">
        <v>113</v>
      </c>
    </row>
    <row r="36" spans="5:6" ht="12.75">
      <c r="E36" s="19"/>
      <c r="F36" s="18" t="s">
        <v>114</v>
      </c>
    </row>
    <row r="37" spans="5:6" ht="12.75">
      <c r="E37" s="19"/>
      <c r="F37" s="18"/>
    </row>
    <row r="38" spans="1:6" ht="12.75">
      <c r="A38" s="15" t="s">
        <v>74</v>
      </c>
      <c r="E38" s="19"/>
      <c r="F38" s="18"/>
    </row>
    <row r="39" spans="1:12" ht="14.25">
      <c r="A39" s="7"/>
      <c r="B39" s="7"/>
      <c r="C39" s="16"/>
      <c r="D39" s="16"/>
      <c r="E39" s="7"/>
      <c r="F39" s="7"/>
      <c r="G39" s="7"/>
      <c r="H39" s="7"/>
      <c r="I39" s="7"/>
      <c r="J39" s="7"/>
      <c r="K39" s="7"/>
      <c r="L39" s="7" t="s">
        <v>46</v>
      </c>
    </row>
    <row r="40" spans="1:12" ht="14.25">
      <c r="A40" s="7" t="s">
        <v>47</v>
      </c>
      <c r="B40" s="12" t="s">
        <v>75</v>
      </c>
      <c r="C40" s="16"/>
      <c r="D40" s="16"/>
      <c r="E40" s="7"/>
      <c r="F40" s="7"/>
      <c r="G40" s="7"/>
      <c r="H40" s="7"/>
      <c r="I40" s="7"/>
      <c r="J40" s="7"/>
      <c r="K40" s="7"/>
      <c r="L40" s="7" t="s">
        <v>48</v>
      </c>
    </row>
    <row r="41" spans="1:12" ht="14.25">
      <c r="A41" s="7" t="s">
        <v>49</v>
      </c>
      <c r="B41" s="8" t="s">
        <v>76</v>
      </c>
      <c r="C41" s="16"/>
      <c r="D41" s="16"/>
      <c r="E41" s="7"/>
      <c r="F41" s="7"/>
      <c r="G41" s="7"/>
      <c r="H41" s="7"/>
      <c r="I41" s="7"/>
      <c r="J41" s="7"/>
      <c r="K41" s="7"/>
      <c r="L41" s="7" t="s">
        <v>50</v>
      </c>
    </row>
    <row r="42" spans="1:12" ht="14.25">
      <c r="A42" s="7" t="s">
        <v>51</v>
      </c>
      <c r="B42" s="8" t="s">
        <v>77</v>
      </c>
      <c r="C42" s="16"/>
      <c r="D42" s="16"/>
      <c r="E42" s="7"/>
      <c r="F42" s="7"/>
      <c r="G42" s="7"/>
      <c r="H42" s="7"/>
      <c r="I42" s="7"/>
      <c r="J42" s="7"/>
      <c r="K42" s="7"/>
      <c r="L42" s="7" t="s">
        <v>52</v>
      </c>
    </row>
    <row r="43" spans="1:12" ht="14.25">
      <c r="A43" s="7" t="s">
        <v>53</v>
      </c>
      <c r="B43" s="9" t="s">
        <v>78</v>
      </c>
      <c r="C43" s="16"/>
      <c r="D43" s="16"/>
      <c r="E43" s="10"/>
      <c r="F43" s="10"/>
      <c r="G43" s="10"/>
      <c r="H43" s="10"/>
      <c r="I43" s="10"/>
      <c r="J43" s="10"/>
      <c r="K43" s="10"/>
      <c r="L43" s="10" t="s">
        <v>54</v>
      </c>
    </row>
    <row r="44" spans="1:12" ht="14.25">
      <c r="A44" s="7" t="s">
        <v>55</v>
      </c>
      <c r="B44" s="9" t="s">
        <v>79</v>
      </c>
      <c r="C44" s="16"/>
      <c r="D44" s="16"/>
      <c r="E44" s="10"/>
      <c r="F44" s="10"/>
      <c r="G44" s="10"/>
      <c r="H44" s="10"/>
      <c r="I44" s="10"/>
      <c r="J44" s="10"/>
      <c r="K44" s="10"/>
      <c r="L44" s="10" t="s">
        <v>56</v>
      </c>
    </row>
    <row r="45" spans="1:12" ht="14.25">
      <c r="A45" s="7" t="s">
        <v>57</v>
      </c>
      <c r="B45" s="8" t="s">
        <v>82</v>
      </c>
      <c r="C45" s="16"/>
      <c r="D45" s="16"/>
      <c r="E45" s="7"/>
      <c r="F45" s="7"/>
      <c r="G45" s="7"/>
      <c r="H45" s="7"/>
      <c r="I45" s="7"/>
      <c r="J45" s="7"/>
      <c r="K45" s="7"/>
      <c r="L45" s="7" t="s">
        <v>58</v>
      </c>
    </row>
    <row r="46" spans="1:12" ht="14.25">
      <c r="A46" s="7" t="s">
        <v>59</v>
      </c>
      <c r="B46" s="8" t="s">
        <v>83</v>
      </c>
      <c r="C46" s="16"/>
      <c r="D46" s="16"/>
      <c r="E46" s="7"/>
      <c r="F46" s="7"/>
      <c r="G46" s="7"/>
      <c r="H46" s="7"/>
      <c r="I46" s="7"/>
      <c r="J46" s="7"/>
      <c r="K46" s="7"/>
      <c r="L46" s="7" t="s">
        <v>60</v>
      </c>
    </row>
    <row r="47" spans="1:12" ht="14.25">
      <c r="A47" s="7" t="s">
        <v>61</v>
      </c>
      <c r="B47" s="8" t="s">
        <v>112</v>
      </c>
      <c r="C47" s="16"/>
      <c r="D47" s="16"/>
      <c r="E47" s="7"/>
      <c r="F47" s="7"/>
      <c r="G47" s="7"/>
      <c r="H47" s="7"/>
      <c r="I47" s="7"/>
      <c r="J47" s="7"/>
      <c r="K47" s="7"/>
      <c r="L47" s="7" t="s">
        <v>62</v>
      </c>
    </row>
    <row r="48" spans="1:12" ht="14.25">
      <c r="A48" s="7" t="s">
        <v>63</v>
      </c>
      <c r="B48" s="8" t="s">
        <v>80</v>
      </c>
      <c r="C48" s="16"/>
      <c r="D48" s="16"/>
      <c r="E48" s="7"/>
      <c r="F48" s="7"/>
      <c r="G48" s="7"/>
      <c r="H48" s="7"/>
      <c r="I48" s="7"/>
      <c r="J48" s="7"/>
      <c r="K48" s="7"/>
      <c r="L48" s="7" t="s">
        <v>64</v>
      </c>
    </row>
    <row r="49" spans="1:12" ht="14.25">
      <c r="A49" s="7" t="s">
        <v>65</v>
      </c>
      <c r="B49" s="8" t="s">
        <v>81</v>
      </c>
      <c r="C49" s="16"/>
      <c r="D49" s="16"/>
      <c r="E49" s="7"/>
      <c r="F49" s="7"/>
      <c r="G49" s="7"/>
      <c r="H49" s="7"/>
      <c r="I49" s="7"/>
      <c r="J49" s="7"/>
      <c r="K49" s="7"/>
      <c r="L49" s="7" t="s">
        <v>66</v>
      </c>
    </row>
    <row r="50" spans="1:12" ht="14.25">
      <c r="A50" s="7"/>
      <c r="B50" s="7"/>
      <c r="C50" s="16"/>
      <c r="D50" s="16"/>
      <c r="E50" s="7"/>
      <c r="F50" s="7"/>
      <c r="G50" s="7"/>
      <c r="H50" s="7"/>
      <c r="I50" s="7"/>
      <c r="J50" s="7"/>
      <c r="K50" s="7"/>
      <c r="L50" s="7"/>
    </row>
    <row r="51" spans="1:12" ht="14.25">
      <c r="A51" s="7" t="s">
        <v>67</v>
      </c>
      <c r="B51" s="8" t="s">
        <v>84</v>
      </c>
      <c r="C51" s="16"/>
      <c r="D51" s="16"/>
      <c r="E51" s="7"/>
      <c r="F51" s="7"/>
      <c r="G51" s="7"/>
      <c r="H51" s="7"/>
      <c r="I51" s="7"/>
      <c r="J51" s="7"/>
      <c r="K51" s="7"/>
      <c r="L51" s="7"/>
    </row>
    <row r="52" spans="1:12" ht="14.25">
      <c r="A52" s="7" t="s">
        <v>68</v>
      </c>
      <c r="B52" s="11" t="s">
        <v>85</v>
      </c>
      <c r="C52" s="16"/>
      <c r="D52" s="16"/>
      <c r="E52" s="7"/>
      <c r="F52" s="7"/>
      <c r="G52" s="7"/>
      <c r="H52" s="7"/>
      <c r="I52" s="7"/>
      <c r="J52" s="7"/>
      <c r="K52" s="7"/>
      <c r="L52" s="7"/>
    </row>
    <row r="53" spans="1:12" ht="14.25">
      <c r="A53" s="7" t="s">
        <v>69</v>
      </c>
      <c r="B53" s="11" t="s">
        <v>86</v>
      </c>
      <c r="C53" s="16"/>
      <c r="D53" s="16"/>
      <c r="E53" s="7"/>
      <c r="F53" s="7"/>
      <c r="G53" s="7"/>
      <c r="H53" s="7"/>
      <c r="I53" s="7"/>
      <c r="J53" s="7"/>
      <c r="K53" s="7"/>
      <c r="L53" s="7"/>
    </row>
    <row r="54" spans="1:12" ht="14.25">
      <c r="A54" s="7"/>
      <c r="B54" s="7"/>
      <c r="C54" s="16"/>
      <c r="D54" s="16"/>
      <c r="E54" s="7"/>
      <c r="F54" s="7"/>
      <c r="G54" s="7"/>
      <c r="H54" s="7"/>
      <c r="I54" s="7"/>
      <c r="J54" s="7"/>
      <c r="K54" s="7"/>
      <c r="L54" s="7"/>
    </row>
    <row r="55" spans="1:12" ht="14.25">
      <c r="A55" s="7" t="s">
        <v>70</v>
      </c>
      <c r="B55" s="7" t="s">
        <v>87</v>
      </c>
      <c r="C55" s="16"/>
      <c r="D55" s="16"/>
      <c r="E55" s="7"/>
      <c r="F55" s="7"/>
      <c r="G55" s="7"/>
      <c r="H55" s="7"/>
      <c r="I55" s="7"/>
      <c r="J55" s="7"/>
      <c r="K55" s="7"/>
      <c r="L55" s="7"/>
    </row>
    <row r="56" spans="1:12" ht="14.25">
      <c r="A56" s="7" t="s">
        <v>71</v>
      </c>
      <c r="B56" s="7" t="s">
        <v>88</v>
      </c>
      <c r="C56" s="16"/>
      <c r="D56" s="16"/>
      <c r="E56" s="7"/>
      <c r="F56" s="7"/>
      <c r="G56" s="7"/>
      <c r="H56" s="7"/>
      <c r="I56" s="7"/>
      <c r="J56" s="7"/>
      <c r="K56" s="7"/>
      <c r="L56" s="7"/>
    </row>
    <row r="57" spans="1:12" ht="14.25">
      <c r="A57" s="7"/>
      <c r="B57" s="7"/>
      <c r="C57" s="16"/>
      <c r="D57" s="16"/>
      <c r="E57" s="7"/>
      <c r="F57" s="7"/>
      <c r="G57" s="7"/>
      <c r="H57" s="7"/>
      <c r="I57" s="7"/>
      <c r="J57" s="7"/>
      <c r="K57" s="7"/>
      <c r="L57" s="7"/>
    </row>
    <row r="58" spans="1:12" ht="14.25">
      <c r="A58" s="7" t="s">
        <v>72</v>
      </c>
      <c r="B58" s="12" t="s">
        <v>89</v>
      </c>
      <c r="C58" s="16"/>
      <c r="D58" s="16"/>
      <c r="E58" s="7"/>
      <c r="F58" s="7"/>
      <c r="G58" s="7"/>
      <c r="H58" s="7"/>
      <c r="I58" s="7"/>
      <c r="J58" s="7"/>
      <c r="K58" s="7"/>
      <c r="L58" s="7"/>
    </row>
    <row r="59" spans="1:12" ht="14.25">
      <c r="A59" s="7"/>
      <c r="B59" s="7"/>
      <c r="C59" s="16"/>
      <c r="D59" s="16"/>
      <c r="E59" s="7"/>
      <c r="F59" s="7"/>
      <c r="G59" s="7"/>
      <c r="H59" s="7"/>
      <c r="I59" s="7"/>
      <c r="J59" s="7"/>
      <c r="K59" s="7"/>
      <c r="L59" s="7"/>
    </row>
    <row r="60" spans="1:12" ht="14.25">
      <c r="A60" s="13" t="s">
        <v>73</v>
      </c>
      <c r="B60" s="13"/>
      <c r="C60" s="16"/>
      <c r="D60" s="16"/>
      <c r="E60" s="7"/>
      <c r="F60" s="7"/>
      <c r="G60" s="7"/>
      <c r="H60" s="7"/>
      <c r="I60" s="7"/>
      <c r="J60" s="7"/>
      <c r="K60" s="7"/>
      <c r="L60" s="7"/>
    </row>
    <row r="61" spans="1:12" ht="14.25">
      <c r="A61" s="13" t="s">
        <v>72</v>
      </c>
      <c r="B61" s="14">
        <v>392.2521433108338</v>
      </c>
      <c r="C61" s="16"/>
      <c r="D61" s="16"/>
      <c r="E61" s="10"/>
      <c r="F61" s="10"/>
      <c r="G61" s="10"/>
      <c r="H61" s="10"/>
      <c r="I61" s="10"/>
      <c r="J61" s="10"/>
      <c r="K61" s="10"/>
      <c r="L61" s="7"/>
    </row>
    <row r="62" spans="1:12" ht="14.25">
      <c r="A62" s="13" t="s">
        <v>142</v>
      </c>
      <c r="B62" s="7"/>
      <c r="C62" s="16"/>
      <c r="D62" s="16"/>
      <c r="E62" s="10"/>
      <c r="F62" s="10"/>
      <c r="G62" s="10"/>
      <c r="H62" s="10"/>
      <c r="I62" s="10"/>
      <c r="J62" s="10"/>
      <c r="K62" s="10"/>
      <c r="L62" s="7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2"/>
  <sheetViews>
    <sheetView zoomScale="80" zoomScaleNormal="80" zoomScalePageLayoutView="0" workbookViewId="0" topLeftCell="A1">
      <selection activeCell="T6" sqref="T6"/>
    </sheetView>
  </sheetViews>
  <sheetFormatPr defaultColWidth="16.28125" defaultRowHeight="12.75"/>
  <cols>
    <col min="1" max="1" width="28.8515625" style="0" customWidth="1"/>
    <col min="2" max="22" width="12.28125" style="0" customWidth="1"/>
    <col min="23" max="23" width="12.421875" style="0" customWidth="1"/>
  </cols>
  <sheetData>
    <row r="1" spans="1:23" ht="14.25">
      <c r="A1" s="45">
        <v>2005</v>
      </c>
      <c r="B1" s="7" t="s">
        <v>48</v>
      </c>
      <c r="C1" s="7" t="s">
        <v>50</v>
      </c>
      <c r="D1" s="7" t="s">
        <v>52</v>
      </c>
      <c r="E1" s="7" t="s">
        <v>54</v>
      </c>
      <c r="F1" s="7" t="s">
        <v>56</v>
      </c>
      <c r="G1" s="7" t="s">
        <v>58</v>
      </c>
      <c r="H1" s="7" t="s">
        <v>60</v>
      </c>
      <c r="I1" s="7" t="s">
        <v>62</v>
      </c>
      <c r="J1" s="7" t="s">
        <v>64</v>
      </c>
      <c r="K1" s="7" t="s">
        <v>66</v>
      </c>
      <c r="L1" s="7" t="s">
        <v>67</v>
      </c>
      <c r="M1" s="7" t="s">
        <v>68</v>
      </c>
      <c r="N1" s="7" t="s">
        <v>69</v>
      </c>
      <c r="O1" s="7" t="s">
        <v>70</v>
      </c>
      <c r="P1" s="7" t="s">
        <v>71</v>
      </c>
      <c r="Q1" s="7" t="s">
        <v>72</v>
      </c>
      <c r="R1" s="42" t="s">
        <v>250</v>
      </c>
      <c r="S1" s="42" t="s">
        <v>253</v>
      </c>
      <c r="T1" s="42" t="s">
        <v>249</v>
      </c>
      <c r="U1" s="42"/>
      <c r="V1" s="43" t="s">
        <v>249</v>
      </c>
      <c r="W1" s="40"/>
    </row>
    <row r="2" spans="1:23" ht="12.75">
      <c r="A2" s="6" t="s">
        <v>30</v>
      </c>
      <c r="B2">
        <f>VLOOKUP(A2,'1A1a dataviewer'!$B$5:$D$37,2,FALSE)</f>
        <v>12.67692151209</v>
      </c>
      <c r="E2" s="19"/>
      <c r="F2" s="19"/>
      <c r="G2" s="20"/>
      <c r="M2" s="21"/>
      <c r="N2" s="21"/>
      <c r="U2" s="15" t="s">
        <v>128</v>
      </c>
      <c r="V2" s="40">
        <v>-35.534979959745556</v>
      </c>
      <c r="W2" s="43" t="s">
        <v>119</v>
      </c>
    </row>
    <row r="3" spans="1:23" ht="12.75">
      <c r="A3" s="6" t="s">
        <v>37</v>
      </c>
      <c r="B3">
        <f>VLOOKUP(A3,'1A1a dataviewer'!$B$5:$D$37,2,FALSE)</f>
        <v>610.152139775</v>
      </c>
      <c r="C3">
        <f>(VLOOKUP(A3,Heat!$C$122:$F$163,4,FALSE))/gwh_conv</f>
        <v>1353.611111111111</v>
      </c>
      <c r="D3">
        <f>(VLOOKUP(A3,Heat!$C$67:$F$108,4,FALSE))/zdxbhnj</f>
        <v>2181.6666666666665</v>
      </c>
      <c r="E3" s="46">
        <f>(VLOOKUP(A3,'All products'!$C$177:$F$218,4,FALSE))/(VLOOKUP(A3,'All products'!$C$67:$F$108,4,FALSE))</f>
        <v>1.1546677215189873</v>
      </c>
      <c r="F3" s="19">
        <f>IF(VLOOKUP(A3,'All products'!$C$12:$F$53,4,FALSE)&gt;0,IF(((VLOOKUP(A3,'All products'!$C$122:$F$163,4,FALSE))/(VLOOKUP(A3,'All products'!$C$12:$F$53,4,FALSE)))&lt;1,((VLOOKUP(A3,'All products'!$C$122:$F$163,4,FALSE))/(VLOOKUP(A3,'All products'!$C$12:$F$53,4,FALSE))),1),0)</f>
        <v>0.9483216614344361</v>
      </c>
      <c r="G3" s="20">
        <f>((VLOOKUP(A3,Heat!$C$287:$F$328,4,FALSE))-(VLOOKUP(A3,Heat!$C$12:Heat!$F$53,4,FALSE))-(VLOOKUP(A3,Heat!$C$67:$F$108,4,FALSE)))/zdxbhnj</f>
        <v>0</v>
      </c>
      <c r="H3">
        <f>(VLOOKUP(A3,Electricity!$C$177:$F$218,4,FALSE))+(((VLOOKUP(A3,Heat!$C$287:$F$328,4,FALSE))/zdxbhnj))</f>
        <v>141540.27777777778</v>
      </c>
      <c r="I3">
        <f>((VLOOKUP(A3,Electricity!$C$122:$F$163,4,FALSE))+(VLOOKUP(A3,Heat!$C$177:$F$218,4,FALSE)))/zdxbhnj</f>
        <v>790</v>
      </c>
      <c r="J3">
        <f>(VLOOKUP(A3,Electricity!$C$177:$F$218,4,FALSE))</f>
        <v>138005</v>
      </c>
      <c r="K3">
        <f>((VLOOKUP(A3,Electricity!$C$122:$F$163,4,FALSE)))/zdxbhnj</f>
        <v>790</v>
      </c>
      <c r="L3">
        <f aca="true" t="shared" si="0" ref="L3:L33">IF(F3&gt;0,C3+G3+(D3*(E3/F3)),C3+G3+(D3*E3))</f>
        <v>4009.9883526722924</v>
      </c>
      <c r="M3" s="21">
        <f aca="true" t="shared" si="1" ref="M3:M32">L3/(H3-I3)</f>
        <v>0.028490091927231745</v>
      </c>
      <c r="N3" s="21">
        <f aca="true" t="shared" si="2" ref="N3:N33">1-M3</f>
        <v>0.9715099080727683</v>
      </c>
      <c r="O3">
        <f aca="true" t="shared" si="3" ref="O3:O33">M3*B3*10^9</f>
        <v>17383290551.786903</v>
      </c>
      <c r="P3">
        <f aca="true" t="shared" si="4" ref="P3:P33">N3*B3*10^9</f>
        <v>592768849223.2131</v>
      </c>
      <c r="Q3">
        <f aca="true" t="shared" si="5" ref="Q3:Q33">P3/((J3-K3)*10^6)</f>
        <v>4.320000358730555</v>
      </c>
      <c r="R3">
        <f>'Data for Fig 1a'!Q3</f>
        <v>4.541241159538874</v>
      </c>
      <c r="S3">
        <f aca="true" t="shared" si="6" ref="S3:S33">Q3</f>
        <v>4.320000358730555</v>
      </c>
      <c r="T3">
        <f>R3-S3</f>
        <v>0.2212408008083191</v>
      </c>
      <c r="U3" t="s">
        <v>134</v>
      </c>
      <c r="V3" s="40">
        <v>-26.393567276522887</v>
      </c>
      <c r="W3" s="40" t="s">
        <v>141</v>
      </c>
    </row>
    <row r="4" spans="1:23" ht="12.75">
      <c r="A4" s="6" t="s">
        <v>32</v>
      </c>
      <c r="B4">
        <f>VLOOKUP(A4,'1A1a dataviewer'!$B$5:$D$37,2,FALSE)</f>
        <v>3950.4602638102</v>
      </c>
      <c r="C4">
        <f>(VLOOKUP(A4,Heat!$C$122:$F$163,4,FALSE))/gwh_conv</f>
        <v>6336.666666666666</v>
      </c>
      <c r="D4">
        <f>(VLOOKUP(A4,Heat!$C$67:$F$108,4,FALSE))/zdxbhnj</f>
        <v>5607.777777777777</v>
      </c>
      <c r="E4" s="19">
        <f>(VLOOKUP(A4,'All products'!$C$177:$F$218,4,FALSE))/(VLOOKUP(A4,'All products'!$C$67:$F$108,4,FALSE))</f>
        <v>0.6905595454818253</v>
      </c>
      <c r="F4" s="19">
        <f>IF(VLOOKUP(A4,'All products'!$C$12:$F$53,4,FALSE)&gt;0,IF(((VLOOKUP(A4,'All products'!$C$122:$F$163,4,FALSE))/(VLOOKUP(A4,'All products'!$C$12:$F$53,4,FALSE)))&lt;1,((VLOOKUP(A4,'All products'!$C$122:$F$163,4,FALSE))/(VLOOKUP(A4,'All products'!$C$12:$F$53,4,FALSE))),1),0)</f>
        <v>0.9271182548794489</v>
      </c>
      <c r="G4" s="20">
        <f>((VLOOKUP(A4,Heat!$C$287:$F$328,4,FALSE))-(VLOOKUP(A4,Heat!$C$12:Heat!$F$53,4,FALSE))-(VLOOKUP(A4,Heat!$C$67:$F$108,4,FALSE)))/zdxbhnj</f>
        <v>0</v>
      </c>
      <c r="H4">
        <f>(VLOOKUP(A4,Electricity!$C$177:$F$218,4,FALSE))+(((VLOOKUP(A4,Heat!$C$287:$F$328,4,FALSE))/zdxbhnj))</f>
        <v>28109</v>
      </c>
      <c r="I4">
        <f>((VLOOKUP(A4,Electricity!$C$122:$F$163,4,FALSE))+(VLOOKUP(A4,Heat!$C$177:$F$218,4,FALSE)))/zdxbhnj</f>
        <v>1753.611111111111</v>
      </c>
      <c r="J4">
        <f>(VLOOKUP(A4,Electricity!$C$177:$F$218,4,FALSE))</f>
        <v>14784</v>
      </c>
      <c r="K4">
        <f>((VLOOKUP(A4,Electricity!$C$122:$F$163,4,FALSE)))/zdxbhnj</f>
        <v>373.05555555555554</v>
      </c>
      <c r="L4">
        <f t="shared" si="0"/>
        <v>10513.592806351873</v>
      </c>
      <c r="M4" s="21">
        <f t="shared" si="1"/>
        <v>0.39891624633868616</v>
      </c>
      <c r="N4" s="21">
        <f t="shared" si="2"/>
        <v>0.6010837536613138</v>
      </c>
      <c r="O4">
        <f t="shared" si="3"/>
        <v>1575902779749.3008</v>
      </c>
      <c r="P4">
        <f t="shared" si="4"/>
        <v>2374557484060.8994</v>
      </c>
      <c r="Q4">
        <f t="shared" si="5"/>
        <v>164.77459150682617</v>
      </c>
      <c r="R4">
        <f>'Data for Fig 1a'!Q4</f>
        <v>167.70888557435964</v>
      </c>
      <c r="S4">
        <f t="shared" si="6"/>
        <v>164.77459150682617</v>
      </c>
      <c r="T4">
        <f aca="true" t="shared" si="7" ref="T4:T33">R4-S4</f>
        <v>2.9342940675334717</v>
      </c>
      <c r="U4" t="s">
        <v>130</v>
      </c>
      <c r="V4" s="40">
        <v>-11.56317275697208</v>
      </c>
      <c r="W4" s="40" t="s">
        <v>133</v>
      </c>
    </row>
    <row r="5" spans="1:23" ht="12.75">
      <c r="A5" s="22" t="s">
        <v>11</v>
      </c>
      <c r="B5">
        <f>VLOOKUP(A5,'1A1a dataviewer'!$B$5:$D$37,2,FALSE)</f>
        <v>2457.18307546664</v>
      </c>
      <c r="C5">
        <f>(VLOOKUP(A5,Heat!$C$122:$F$163,4,FALSE))/gwh_conv</f>
        <v>303.05555555555554</v>
      </c>
      <c r="D5">
        <f>(VLOOKUP(A5,Heat!$C$67:$F$108,4,FALSE))/zdxbhnj</f>
        <v>1486.6666666666667</v>
      </c>
      <c r="E5" s="19">
        <f>(VLOOKUP(A5,'All products'!$C$177:$F$218,4,FALSE))/(VLOOKUP(A5,'All products'!$C$67:$F$108,4,FALSE))</f>
        <v>0.728344671201814</v>
      </c>
      <c r="F5" s="19">
        <f>IF(VLOOKUP(A5,'All products'!$C$12:$F$53,4,FALSE)&gt;0,IF(((VLOOKUP(A5,'All products'!$C$122:$F$163,4,FALSE))/(VLOOKUP(A5,'All products'!$C$12:$F$53,4,FALSE)))&lt;1,((VLOOKUP(A5,'All products'!$C$122:$F$163,4,FALSE))/(VLOOKUP(A5,'All products'!$C$12:$F$53,4,FALSE))),1),0)</f>
        <v>0.8280984063128578</v>
      </c>
      <c r="G5" s="20">
        <f>((VLOOKUP(A5,Heat!$C$287:$F$328,4,FALSE))-(VLOOKUP(A5,Heat!$C$12:Heat!$F$53,4,FALSE))-(VLOOKUP(A5,Heat!$C$67:$F$108,4,FALSE)))/zdxbhnj</f>
        <v>0</v>
      </c>
      <c r="H5">
        <f>(VLOOKUP(A5,Electricity!$C$177:$F$218,4,FALSE))+(((VLOOKUP(A5,Heat!$C$287:$F$328,4,FALSE))/zdxbhnj))</f>
        <v>64149</v>
      </c>
      <c r="I5">
        <f>((VLOOKUP(A5,Electricity!$C$122:$F$163,4,FALSE))+(VLOOKUP(A5,Heat!$C$177:$F$218,4,FALSE)))/zdxbhnj</f>
        <v>5762.222222222222</v>
      </c>
      <c r="J5">
        <f>(VLOOKUP(A5,Electricity!$C$177:$F$218,4,FALSE))</f>
        <v>59649</v>
      </c>
      <c r="K5">
        <f>((VLOOKUP(A5,Electricity!$C$122:$F$163,4,FALSE)))/zdxbhnj</f>
        <v>3051.9444444444443</v>
      </c>
      <c r="L5">
        <f t="shared" si="0"/>
        <v>1610.6365583270344</v>
      </c>
      <c r="M5" s="21">
        <f t="shared" si="1"/>
        <v>0.027585638728980323</v>
      </c>
      <c r="N5" s="21">
        <f t="shared" si="2"/>
        <v>0.9724143612710197</v>
      </c>
      <c r="O5">
        <f t="shared" si="3"/>
        <v>67782964610.78751</v>
      </c>
      <c r="P5">
        <f t="shared" si="4"/>
        <v>2389400110855.852</v>
      </c>
      <c r="Q5">
        <f t="shared" si="5"/>
        <v>42.217745912778476</v>
      </c>
      <c r="R5">
        <f>'Data for Fig 1a'!Q5</f>
        <v>36.90303954266022</v>
      </c>
      <c r="S5">
        <f t="shared" si="6"/>
        <v>42.217745912778476</v>
      </c>
      <c r="T5">
        <f t="shared" si="7"/>
        <v>-5.314706370118259</v>
      </c>
      <c r="U5" t="s">
        <v>179</v>
      </c>
      <c r="V5" s="40">
        <v>-11.393842437846843</v>
      </c>
      <c r="W5" s="43" t="s">
        <v>127</v>
      </c>
    </row>
    <row r="6" spans="1:23" ht="12.75">
      <c r="A6" s="6" t="s">
        <v>41</v>
      </c>
      <c r="B6">
        <f>VLOOKUP(A6,'1A1a dataviewer'!$B$5:$D$37,2,FALSE)</f>
        <v>7691.65272634782</v>
      </c>
      <c r="C6">
        <f>(VLOOKUP(A6,Heat!$C$122:$F$163,4,FALSE))/gwh_conv</f>
        <v>23891.11111111111</v>
      </c>
      <c r="D6">
        <f>(VLOOKUP(A6,Heat!$C$67:$F$108,4,FALSE))/zdxbhnj</f>
        <v>19022.222222222223</v>
      </c>
      <c r="E6" s="19">
        <f>(VLOOKUP(A6,'All products'!$C$177:$F$218,4,FALSE))/(VLOOKUP(A6,'All products'!$C$67:$F$108,4,FALSE))</f>
        <v>0.8724105241891619</v>
      </c>
      <c r="F6" s="19">
        <f>IF(VLOOKUP(A6,'All products'!$C$12:$F$53,4,FALSE)&gt;0,IF(((VLOOKUP(A6,'All products'!$C$122:$F$163,4,FALSE))/(VLOOKUP(A6,'All products'!$C$12:$F$53,4,FALSE)))&lt;1,((VLOOKUP(A6,'All products'!$C$122:$F$163,4,FALSE))/(VLOOKUP(A6,'All products'!$C$12:$F$53,4,FALSE))),1),0)</f>
        <v>1</v>
      </c>
      <c r="G6" s="20">
        <f>((VLOOKUP(A6,Heat!$C$287:$F$328,4,FALSE))-(VLOOKUP(A6,Heat!$C$12:Heat!$F$53,4,FALSE))-(VLOOKUP(A6,Heat!$C$67:$F$108,4,FALSE)))/zdxbhnj</f>
        <v>0</v>
      </c>
      <c r="H6">
        <f>(VLOOKUP(A6,Electricity!$C$177:$F$218,4,FALSE))+(((VLOOKUP(A6,Heat!$C$287:$F$328,4,FALSE))/zdxbhnj))</f>
        <v>208732.11111111112</v>
      </c>
      <c r="I6">
        <f>((VLOOKUP(A6,Electricity!$C$122:$F$163,4,FALSE))+(VLOOKUP(A6,Heat!$C$177:$F$218,4,FALSE)))/zdxbhnj</f>
        <v>12333.888888888889</v>
      </c>
      <c r="J6">
        <f>(VLOOKUP(A6,Electricity!$C$177:$F$218,4,FALSE))</f>
        <v>158436</v>
      </c>
      <c r="K6">
        <f>((VLOOKUP(A6,Electricity!$C$122:$F$163,4,FALSE)))/zdxbhnj</f>
        <v>4951.111111111111</v>
      </c>
      <c r="L6">
        <f t="shared" si="0"/>
        <v>40486.29797124272</v>
      </c>
      <c r="M6" s="21">
        <f t="shared" si="1"/>
        <v>0.20614391267469293</v>
      </c>
      <c r="N6" s="21">
        <f t="shared" si="2"/>
        <v>0.7938560873253071</v>
      </c>
      <c r="O6">
        <f t="shared" si="3"/>
        <v>1585587387944.3088</v>
      </c>
      <c r="P6">
        <f t="shared" si="4"/>
        <v>6106065338403.512</v>
      </c>
      <c r="Q6">
        <f t="shared" si="5"/>
        <v>39.78284365716177</v>
      </c>
      <c r="R6">
        <f>'Data for Fig 1a'!Q6</f>
        <v>43.60409400307904</v>
      </c>
      <c r="S6">
        <f t="shared" si="6"/>
        <v>39.78284365716177</v>
      </c>
      <c r="T6">
        <f t="shared" si="7"/>
        <v>3.821250345917271</v>
      </c>
      <c r="U6" t="s">
        <v>138</v>
      </c>
      <c r="V6" s="40">
        <v>-8.94641607106658</v>
      </c>
      <c r="W6" s="40" t="s">
        <v>136</v>
      </c>
    </row>
    <row r="7" spans="1:23" ht="12.75">
      <c r="A7" s="6" t="s">
        <v>25</v>
      </c>
      <c r="B7">
        <f>VLOOKUP(A7,'1A1a dataviewer'!$B$5:$D$37,2,FALSE)</f>
        <v>50171.2077054911</v>
      </c>
      <c r="C7">
        <f>(VLOOKUP(A7,Heat!$C$122:$F$163,4,FALSE))/gwh_conv</f>
        <v>16565.277777777777</v>
      </c>
      <c r="D7">
        <f>(VLOOKUP(A7,Heat!$C$67:$F$108,4,FALSE))/zdxbhnj</f>
        <v>1537.2222222222222</v>
      </c>
      <c r="E7" s="19">
        <f>(VLOOKUP(A7,'All products'!$C$177:$F$218,4,FALSE))/(VLOOKUP(A7,'All products'!$C$67:$F$108,4,FALSE))</f>
        <v>0.5340708963648679</v>
      </c>
      <c r="F7" s="19">
        <f>IF(VLOOKUP(A7,'All products'!$C$12:$F$53,4,FALSE)&gt;0,IF(((VLOOKUP(A7,'All products'!$C$122:$F$163,4,FALSE))/(VLOOKUP(A7,'All products'!$C$12:$F$53,4,FALSE)))&lt;1,((VLOOKUP(A7,'All products'!$C$122:$F$163,4,FALSE))/(VLOOKUP(A7,'All products'!$C$12:$F$53,4,FALSE))),1),0)</f>
        <v>0.487405319711115</v>
      </c>
      <c r="G7" s="20">
        <f>((VLOOKUP(A7,Heat!$C$287:$F$328,4,FALSE))-(VLOOKUP(A7,Heat!$C$12:Heat!$F$53,4,FALSE))-(VLOOKUP(A7,Heat!$C$67:$F$108,4,FALSE)))/zdxbhnj</f>
        <v>0</v>
      </c>
      <c r="H7">
        <f>(VLOOKUP(A7,Electricity!$C$177:$F$218,4,FALSE))+(((VLOOKUP(A7,Heat!$C$287:$F$328,4,FALSE))/zdxbhnj))</f>
        <v>624621.7777777778</v>
      </c>
      <c r="I7">
        <f>((VLOOKUP(A7,Electricity!$C$122:$F$163,4,FALSE))+(VLOOKUP(A7,Heat!$C$177:$F$218,4,FALSE)))/zdxbhnj</f>
        <v>51176.38888888889</v>
      </c>
      <c r="J7">
        <f>(VLOOKUP(A7,Electricity!$C$177:$F$218,4,FALSE))</f>
        <v>576204</v>
      </c>
      <c r="K7">
        <f>((VLOOKUP(A7,Electricity!$C$122:$F$163,4,FALSE)))/zdxbhnj</f>
        <v>20861.11111111111</v>
      </c>
      <c r="L7">
        <f t="shared" si="0"/>
        <v>18249.678043701864</v>
      </c>
      <c r="M7" s="21">
        <f t="shared" si="1"/>
        <v>0.03182461381207118</v>
      </c>
      <c r="N7" s="21">
        <f t="shared" si="2"/>
        <v>0.9681753861879289</v>
      </c>
      <c r="O7">
        <f t="shared" si="3"/>
        <v>1596679309712.464</v>
      </c>
      <c r="P7">
        <f t="shared" si="4"/>
        <v>48574528395778.64</v>
      </c>
      <c r="Q7">
        <f t="shared" si="5"/>
        <v>87.46763372259056</v>
      </c>
      <c r="R7">
        <f>'Data for Fig 1a'!Q7</f>
        <v>92.40422698375404</v>
      </c>
      <c r="S7">
        <f t="shared" si="6"/>
        <v>87.46763372259056</v>
      </c>
      <c r="T7">
        <f t="shared" si="7"/>
        <v>4.93659326116348</v>
      </c>
      <c r="U7" t="s">
        <v>124</v>
      </c>
      <c r="V7" s="40">
        <v>-8.257534987006494</v>
      </c>
      <c r="W7" s="40" t="s">
        <v>139</v>
      </c>
    </row>
    <row r="8" spans="1:23" ht="12.75">
      <c r="A8" s="6" t="s">
        <v>33</v>
      </c>
      <c r="B8">
        <f>VLOOKUP(A8,'1A1a dataviewer'!$B$5:$D$37,2,FALSE)</f>
        <v>1975.97731931885</v>
      </c>
      <c r="C8">
        <f>(VLOOKUP(A8,Heat!$C$122:$F$163,4,FALSE))/gwh_conv</f>
        <v>3955</v>
      </c>
      <c r="D8">
        <f>(VLOOKUP(A8,Heat!$C$67:$F$108,4,FALSE))/zdxbhnj</f>
        <v>4574.166666666667</v>
      </c>
      <c r="E8" s="19">
        <f>(VLOOKUP(A8,'All products'!$C$177:$F$218,4,FALSE))/(VLOOKUP(A8,'All products'!$C$67:$F$108,4,FALSE))</f>
        <v>0.8412321251134056</v>
      </c>
      <c r="F8" s="19">
        <f>IF(VLOOKUP(A8,'All products'!$C$12:$F$53,4,FALSE)&gt;0,IF(((VLOOKUP(A8,'All products'!$C$122:$F$163,4,FALSE))/(VLOOKUP(A8,'All products'!$C$12:$F$53,4,FALSE)))&lt;1,((VLOOKUP(A8,'All products'!$C$122:$F$163,4,FALSE))/(VLOOKUP(A8,'All products'!$C$12:$F$53,4,FALSE))),1),0)</f>
        <v>0.8325917686318132</v>
      </c>
      <c r="G8" s="20">
        <f>((VLOOKUP(A8,Heat!$C$287:$F$328,4,FALSE))-(VLOOKUP(A8,Heat!$C$12:Heat!$F$53,4,FALSE))-(VLOOKUP(A8,Heat!$C$67:$F$108,4,FALSE)))/zdxbhnj</f>
        <v>0</v>
      </c>
      <c r="H8">
        <f>(VLOOKUP(A8,Electricity!$C$177:$F$218,4,FALSE))+(((VLOOKUP(A8,Heat!$C$287:$F$328,4,FALSE))/zdxbhnj))</f>
        <v>13557.111111111111</v>
      </c>
      <c r="I8">
        <f>((VLOOKUP(A8,Electricity!$C$122:$F$163,4,FALSE))+(VLOOKUP(A8,Heat!$C$177:$F$218,4,FALSE)))/zdxbhnj</f>
        <v>200.83333333333331</v>
      </c>
      <c r="J8">
        <f>(VLOOKUP(A8,Electricity!$C$177:$F$218,4,FALSE))</f>
        <v>4906</v>
      </c>
      <c r="K8">
        <f>((VLOOKUP(A8,Electricity!$C$122:$F$163,4,FALSE)))/zdxbhnj</f>
        <v>78.88888888888889</v>
      </c>
      <c r="L8">
        <f t="shared" si="0"/>
        <v>8576.635825136927</v>
      </c>
      <c r="M8" s="21">
        <f t="shared" si="1"/>
        <v>0.642142666380207</v>
      </c>
      <c r="N8" s="21">
        <f t="shared" si="2"/>
        <v>0.357857333619793</v>
      </c>
      <c r="O8">
        <f t="shared" si="3"/>
        <v>1268859344534.2202</v>
      </c>
      <c r="P8">
        <f t="shared" si="4"/>
        <v>707117974784.63</v>
      </c>
      <c r="Q8">
        <f t="shared" si="5"/>
        <v>146.48885399736832</v>
      </c>
      <c r="R8">
        <f>'Data for Fig 1a'!Q8</f>
        <v>150.1790204358674</v>
      </c>
      <c r="S8">
        <f t="shared" si="6"/>
        <v>146.48885399736832</v>
      </c>
      <c r="T8">
        <f t="shared" si="7"/>
        <v>3.6901664384990625</v>
      </c>
      <c r="U8" t="s">
        <v>131</v>
      </c>
      <c r="V8" s="40">
        <v>-4.550069004957464</v>
      </c>
      <c r="W8" s="40" t="s">
        <v>125</v>
      </c>
    </row>
    <row r="9" spans="1:23" ht="12.75">
      <c r="A9" s="22" t="s">
        <v>8</v>
      </c>
      <c r="B9">
        <f>VLOOKUP(A9,'1A1a dataviewer'!$B$5:$D$37,2,FALSE)</f>
        <v>12744.9299172082</v>
      </c>
      <c r="C9">
        <f>(VLOOKUP(A9,Heat!$C$122:$F$163,4,FALSE))/gwh_conv</f>
        <v>10434.444444444443</v>
      </c>
      <c r="D9">
        <f>(VLOOKUP(A9,Heat!$C$67:$F$108,4,FALSE))/zdxbhnj</f>
        <v>5592.5</v>
      </c>
      <c r="E9" s="19">
        <f>(VLOOKUP(A9,'All products'!$C$177:$F$218,4,FALSE))/(VLOOKUP(A9,'All products'!$C$67:$F$108,4,FALSE))</f>
        <v>0.5915868569799232</v>
      </c>
      <c r="F9" s="19">
        <f>IF(VLOOKUP(A9,'All products'!$C$12:$F$53,4,FALSE)&gt;0,IF(((VLOOKUP(A9,'All products'!$C$122:$F$163,4,FALSE))/(VLOOKUP(A9,'All products'!$C$12:$F$53,4,FALSE)))&lt;1,((VLOOKUP(A9,'All products'!$C$122:$F$163,4,FALSE))/(VLOOKUP(A9,'All products'!$C$12:$F$53,4,FALSE))),1),0)</f>
        <v>0.7251737924575874</v>
      </c>
      <c r="G9" s="20">
        <f>((VLOOKUP(A9,Heat!$C$287:$F$328,4,FALSE))-(VLOOKUP(A9,Heat!$C$12:Heat!$F$53,4,FALSE))-(VLOOKUP(A9,Heat!$C$67:$F$108,4,FALSE)))/zdxbhnj</f>
        <v>0</v>
      </c>
      <c r="H9">
        <f>(VLOOKUP(A9,Electricity!$C$177:$F$218,4,FALSE))+(((VLOOKUP(A9,Heat!$C$287:$F$328,4,FALSE))/zdxbhnj))</f>
        <v>83553.55555555556</v>
      </c>
      <c r="I9">
        <f>((VLOOKUP(A9,Electricity!$C$122:$F$163,4,FALSE))+(VLOOKUP(A9,Heat!$C$177:$F$218,4,FALSE)))/zdxbhnj</f>
        <v>8196.666666666666</v>
      </c>
      <c r="J9">
        <f>(VLOOKUP(A9,Electricity!$C$177:$F$218,4,FALSE))</f>
        <v>66408</v>
      </c>
      <c r="K9">
        <f>((VLOOKUP(A9,Electricity!$C$122:$F$163,4,FALSE)))/zdxbhnj</f>
        <v>7078.055555555556</v>
      </c>
      <c r="L9">
        <f>IF(F9&gt;0,C9+G9+(D9*(E9/F9)),C9+G9+(D9*E9))</f>
        <v>14996.729419537112</v>
      </c>
      <c r="M9" s="21">
        <f t="shared" si="1"/>
        <v>0.19900940233412856</v>
      </c>
      <c r="N9" s="21">
        <f>1-M9</f>
        <v>0.8009905976658714</v>
      </c>
      <c r="O9">
        <f t="shared" si="3"/>
        <v>2536360885613.958</v>
      </c>
      <c r="P9">
        <f t="shared" si="4"/>
        <v>10208569031594.24</v>
      </c>
      <c r="Q9">
        <f t="shared" si="5"/>
        <v>172.06436188649008</v>
      </c>
      <c r="R9">
        <f>'Data for Fig 1a'!Q9</f>
        <v>161.1651896209302</v>
      </c>
      <c r="S9">
        <f t="shared" si="6"/>
        <v>172.06436188649008</v>
      </c>
      <c r="T9">
        <f t="shared" si="7"/>
        <v>-10.899172265559883</v>
      </c>
      <c r="U9" t="s">
        <v>116</v>
      </c>
      <c r="V9" s="40">
        <v>-3.695367889891955</v>
      </c>
      <c r="W9" s="40" t="s">
        <v>117</v>
      </c>
    </row>
    <row r="10" spans="1:23" ht="12.75">
      <c r="A10" s="6" t="s">
        <v>43</v>
      </c>
      <c r="B10">
        <f>VLOOKUP(A10,'1A1a dataviewer'!$B$5:$D$37,2,FALSE)</f>
        <v>8775.94786163376</v>
      </c>
      <c r="C10">
        <f>(VLOOKUP(A10,Heat!$C$122:$F$163,4,FALSE))/gwh_conv</f>
        <v>6050</v>
      </c>
      <c r="D10">
        <f>(VLOOKUP(A10,Heat!$C$67:$F$108,4,FALSE))/zdxbhnj</f>
        <v>7331.666666666666</v>
      </c>
      <c r="E10" s="19">
        <f>(VLOOKUP(A10,'All products'!$C$177:$F$218,4,FALSE))/(VLOOKUP(A10,'All products'!$C$67:$F$108,4,FALSE))</f>
        <v>0.509568497048551</v>
      </c>
      <c r="F10" s="19">
        <f>IF(VLOOKUP(A10,'All products'!$C$12:$F$53,4,FALSE)&gt;0,IF(((VLOOKUP(A10,'All products'!$C$122:$F$163,4,FALSE))/(VLOOKUP(A10,'All products'!$C$12:$F$53,4,FALSE)))&lt;1,((VLOOKUP(A10,'All products'!$C$122:$F$163,4,FALSE))/(VLOOKUP(A10,'All products'!$C$12:$F$53,4,FALSE))),1),0)</f>
        <v>0.8779270888770623</v>
      </c>
      <c r="G10" s="20">
        <f>((VLOOKUP(A10,Heat!$C$287:$F$328,4,FALSE))-(VLOOKUP(A10,Heat!$C$12:Heat!$F$53,4,FALSE))-(VLOOKUP(A10,Heat!$C$67:$F$108,4,FALSE)))/zdxbhnj</f>
        <v>0</v>
      </c>
      <c r="H10">
        <f>(VLOOKUP(A10,Electricity!$C$177:$F$218,4,FALSE))+(((VLOOKUP(A10,Heat!$C$287:$F$328,4,FALSE))/zdxbhnj))</f>
        <v>45430.555555555555</v>
      </c>
      <c r="I10">
        <f>((VLOOKUP(A10,Electricity!$C$122:$F$163,4,FALSE))+(VLOOKUP(A10,Heat!$C$177:$F$218,4,FALSE)))/zdxbhnj</f>
        <v>2940</v>
      </c>
      <c r="J10">
        <f>(VLOOKUP(A10,Electricity!$C$177:$F$218,4,FALSE))</f>
        <v>31455</v>
      </c>
      <c r="K10">
        <f>((VLOOKUP(A10,Electricity!$C$122:$F$163,4,FALSE)))/zdxbhnj</f>
        <v>2346.111111111111</v>
      </c>
      <c r="L10">
        <f t="shared" si="0"/>
        <v>10305.463137574343</v>
      </c>
      <c r="M10" s="21">
        <f t="shared" si="1"/>
        <v>0.242535382341616</v>
      </c>
      <c r="N10" s="21">
        <f t="shared" si="2"/>
        <v>0.757464617658384</v>
      </c>
      <c r="O10">
        <f t="shared" si="3"/>
        <v>2128477870031.4314</v>
      </c>
      <c r="P10">
        <f t="shared" si="4"/>
        <v>6647469991602.329</v>
      </c>
      <c r="Q10">
        <f t="shared" si="5"/>
        <v>228.36563830987464</v>
      </c>
      <c r="R10">
        <f>'Data for Fig 1a'!Q10</f>
        <v>292.49454021483825</v>
      </c>
      <c r="S10">
        <f t="shared" si="6"/>
        <v>228.36563830987464</v>
      </c>
      <c r="T10">
        <f t="shared" si="7"/>
        <v>64.12890190496361</v>
      </c>
      <c r="U10" t="s">
        <v>140</v>
      </c>
      <c r="V10" s="40">
        <v>-3.512569524795765</v>
      </c>
      <c r="W10" s="40" t="s">
        <v>131</v>
      </c>
    </row>
    <row r="11" spans="1:23" ht="12.75">
      <c r="A11" s="6" t="s">
        <v>9</v>
      </c>
      <c r="B11">
        <f>VLOOKUP(A11,'1A1a dataviewer'!$B$5:$D$37,2,FALSE)</f>
        <v>24396.6311273015</v>
      </c>
      <c r="C11">
        <f>(VLOOKUP(A11,Heat!$C$122:$F$163,4,FALSE))/gwh_conv</f>
        <v>5325.555555555556</v>
      </c>
      <c r="D11">
        <f>(VLOOKUP(A11,Heat!$C$67:$F$108,4,FALSE))/zdxbhnj</f>
        <v>887.2222222222222</v>
      </c>
      <c r="E11" s="19">
        <f>(VLOOKUP(A11,'All products'!$C$177:$F$218,4,FALSE))/(VLOOKUP(A11,'All products'!$C$67:$F$108,4,FALSE))</f>
        <v>0.48415327629382304</v>
      </c>
      <c r="F11" s="19">
        <f>IF(VLOOKUP(A11,'All products'!$C$12:$F$53,4,FALSE)&gt;0,IF(((VLOOKUP(A11,'All products'!$C$122:$F$163,4,FALSE))/(VLOOKUP(A11,'All products'!$C$12:$F$53,4,FALSE)))&lt;1,((VLOOKUP(A11,'All products'!$C$122:$F$163,4,FALSE))/(VLOOKUP(A11,'All products'!$C$12:$F$53,4,FALSE))),1),0)</f>
        <v>1</v>
      </c>
      <c r="G11" s="20">
        <f>((VLOOKUP(A11,Heat!$C$287:$F$328,4,FALSE))-(VLOOKUP(A11,Heat!$C$12:Heat!$F$53,4,FALSE))-(VLOOKUP(A11,Heat!$C$67:$F$108,4,FALSE)))/zdxbhnj</f>
        <v>0</v>
      </c>
      <c r="H11">
        <f>(VLOOKUP(A11,Electricity!$C$177:$F$218,4,FALSE))+(((VLOOKUP(A11,Heat!$C$287:$F$328,4,FALSE))/zdxbhnj))</f>
        <v>93237.77777777778</v>
      </c>
      <c r="I11">
        <f>((VLOOKUP(A11,Electricity!$C$122:$F$163,4,FALSE))+(VLOOKUP(A11,Heat!$C$177:$F$218,4,FALSE)))/zdxbhnj</f>
        <v>1678.0555555555554</v>
      </c>
      <c r="J11">
        <f>(VLOOKUP(A11,Electricity!$C$177:$F$218,4,FALSE))</f>
        <v>87025</v>
      </c>
      <c r="K11">
        <f>((VLOOKUP(A11,Electricity!$C$122:$F$163,4,FALSE)))/zdxbhnj</f>
        <v>1678.0555555555554</v>
      </c>
      <c r="L11">
        <f t="shared" si="0"/>
        <v>5755.107101245131</v>
      </c>
      <c r="M11" s="21">
        <f t="shared" si="1"/>
        <v>0.0628563189311241</v>
      </c>
      <c r="N11" s="21">
        <f t="shared" si="2"/>
        <v>0.9371436810688759</v>
      </c>
      <c r="O11">
        <f t="shared" si="3"/>
        <v>1533482426982.6528</v>
      </c>
      <c r="P11">
        <f t="shared" si="4"/>
        <v>22863148700318.848</v>
      </c>
      <c r="Q11">
        <f t="shared" si="5"/>
        <v>267.8847948118557</v>
      </c>
      <c r="R11">
        <f>'Data for Fig 1a'!Q11</f>
        <v>253.60577605673376</v>
      </c>
      <c r="S11">
        <f t="shared" si="6"/>
        <v>267.8847948118557</v>
      </c>
      <c r="T11">
        <f t="shared" si="7"/>
        <v>-14.279018755121967</v>
      </c>
      <c r="U11" t="s">
        <v>117</v>
      </c>
      <c r="V11" s="40">
        <v>-2.3163985818934094</v>
      </c>
      <c r="W11" s="40" t="s">
        <v>116</v>
      </c>
    </row>
    <row r="12" spans="1:23" ht="12.75">
      <c r="A12" s="6" t="s">
        <v>24</v>
      </c>
      <c r="B12">
        <f>VLOOKUP(A12,'1A1a dataviewer'!$B$5:$D$37,2,FALSE)</f>
        <v>18668.459516705</v>
      </c>
      <c r="C12">
        <f>(VLOOKUP(A12,Heat!$C$122:$F$163,4,FALSE))/gwh_conv</f>
        <v>30547.5</v>
      </c>
      <c r="D12">
        <f>(VLOOKUP(A12,Heat!$C$67:$F$108,4,FALSE))/zdxbhnj</f>
        <v>11502.5</v>
      </c>
      <c r="E12" s="19">
        <f>(VLOOKUP(A12,'All products'!$C$177:$F$218,4,FALSE))/(VLOOKUP(A12,'All products'!$C$67:$F$108,4,FALSE))</f>
        <v>0.7697070430967254</v>
      </c>
      <c r="F12" s="19">
        <f>IF(VLOOKUP(A12,'All products'!$C$12:$F$53,4,FALSE)&gt;0,IF(((VLOOKUP(A12,'All products'!$C$122:$F$163,4,FALSE))/(VLOOKUP(A12,'All products'!$C$12:$F$53,4,FALSE)))&lt;1,((VLOOKUP(A12,'All products'!$C$122:$F$163,4,FALSE))/(VLOOKUP(A12,'All products'!$C$12:$F$53,4,FALSE))),1),0)</f>
        <v>1</v>
      </c>
      <c r="G12" s="20">
        <f>((VLOOKUP(A12,Heat!$C$287:$F$328,4,FALSE))-(VLOOKUP(A12,Heat!$C$12:Heat!$F$53,4,FALSE))-(VLOOKUP(A12,Heat!$C$67:$F$108,4,FALSE)))/zdxbhnj</f>
        <v>0</v>
      </c>
      <c r="H12">
        <f>(VLOOKUP(A12,Electricity!$C$177:$F$218,4,FALSE))+(((VLOOKUP(A12,Heat!$C$287:$F$328,4,FALSE))/zdxbhnj))</f>
        <v>115851.94444444444</v>
      </c>
      <c r="I12">
        <f>((VLOOKUP(A12,Electricity!$C$122:$F$163,4,FALSE))+(VLOOKUP(A12,Heat!$C$177:$F$218,4,FALSE)))/zdxbhnj</f>
        <v>12836.944444444443</v>
      </c>
      <c r="J12">
        <f>(VLOOKUP(A12,Electricity!$C$177:$F$218,4,FALSE))</f>
        <v>70550</v>
      </c>
      <c r="K12">
        <f>((VLOOKUP(A12,Electricity!$C$122:$F$163,4,FALSE)))/zdxbhnj</f>
        <v>9585</v>
      </c>
      <c r="L12">
        <f t="shared" si="0"/>
        <v>39401.055263220085</v>
      </c>
      <c r="M12" s="21">
        <f t="shared" si="1"/>
        <v>0.38247881632014835</v>
      </c>
      <c r="N12" s="21">
        <f t="shared" si="2"/>
        <v>0.6175211836798516</v>
      </c>
      <c r="O12">
        <f t="shared" si="3"/>
        <v>7140290298469.937</v>
      </c>
      <c r="P12">
        <f t="shared" si="4"/>
        <v>11528169218235.062</v>
      </c>
      <c r="Q12">
        <f t="shared" si="5"/>
        <v>189.0948776877727</v>
      </c>
      <c r="R12">
        <f>'Data for Fig 1a'!Q12</f>
        <v>177.7932787764605</v>
      </c>
      <c r="S12">
        <f t="shared" si="6"/>
        <v>189.0948776877727</v>
      </c>
      <c r="T12">
        <f t="shared" si="7"/>
        <v>-11.301598911312198</v>
      </c>
      <c r="U12" t="s">
        <v>123</v>
      </c>
      <c r="V12" s="40">
        <v>-2.3044418826868878</v>
      </c>
      <c r="W12" s="40" t="s">
        <v>123</v>
      </c>
    </row>
    <row r="13" spans="1:23" ht="12.75">
      <c r="A13" s="6" t="s">
        <v>28</v>
      </c>
      <c r="B13">
        <f>VLOOKUP(A13,'1A1a dataviewer'!$B$5:$D$37,2,FALSE)</f>
        <v>17153.4341440363</v>
      </c>
      <c r="C13">
        <f>(VLOOKUP(A13,Heat!$C$122:$F$163,4,FALSE))/gwh_conv</f>
        <v>11308.055555555555</v>
      </c>
      <c r="D13">
        <f>(VLOOKUP(A13,Heat!$C$67:$F$108,4,FALSE))/zdxbhnj</f>
        <v>6088.333333333333</v>
      </c>
      <c r="E13" s="19">
        <f>(VLOOKUP(A13,'All products'!$C$177:$F$218,4,FALSE))/(VLOOKUP(A13,'All products'!$C$67:$F$108,4,FALSE))</f>
        <v>0.5027324042587819</v>
      </c>
      <c r="F13" s="19">
        <f>IF(VLOOKUP(A13,'All products'!$C$12:$F$53,4,FALSE)&gt;0,IF(((VLOOKUP(A13,'All products'!$C$122:$F$163,4,FALSE))/(VLOOKUP(A13,'All products'!$C$12:$F$53,4,FALSE)))&lt;1,((VLOOKUP(A13,'All products'!$C$122:$F$163,4,FALSE))/(VLOOKUP(A13,'All products'!$C$12:$F$53,4,FALSE))),1),0)</f>
        <v>0.8344945745288407</v>
      </c>
      <c r="G13" s="20">
        <f>((VLOOKUP(A13,Heat!$C$287:$F$328,4,FALSE))-(VLOOKUP(A13,Heat!$C$12:Heat!$F$53,4,FALSE))-(VLOOKUP(A13,Heat!$C$67:$F$108,4,FALSE)))/zdxbhnj</f>
        <v>0</v>
      </c>
      <c r="H13">
        <f>(VLOOKUP(A13,Electricity!$C$177:$F$218,4,FALSE))+(((VLOOKUP(A13,Heat!$C$287:$F$328,4,FALSE))/zdxbhnj))</f>
        <v>53236</v>
      </c>
      <c r="I13">
        <f>((VLOOKUP(A13,Electricity!$C$122:$F$163,4,FALSE))+(VLOOKUP(A13,Heat!$C$177:$F$218,4,FALSE)))/zdxbhnj</f>
        <v>494.72222222222223</v>
      </c>
      <c r="J13">
        <f>(VLOOKUP(A13,Electricity!$C$177:$F$218,4,FALSE))</f>
        <v>35756</v>
      </c>
      <c r="K13">
        <f>((VLOOKUP(A13,Electricity!$C$122:$F$163,4,FALSE)))/zdxbhnj</f>
        <v>411.1111111111111</v>
      </c>
      <c r="L13">
        <f t="shared" si="0"/>
        <v>14975.907388293585</v>
      </c>
      <c r="M13" s="21">
        <f t="shared" si="1"/>
        <v>0.2839504088504202</v>
      </c>
      <c r="N13" s="21">
        <f t="shared" si="2"/>
        <v>0.7160495911495798</v>
      </c>
      <c r="O13">
        <f t="shared" si="3"/>
        <v>4870724638387.864</v>
      </c>
      <c r="P13">
        <f t="shared" si="4"/>
        <v>12282709505648.434</v>
      </c>
      <c r="Q13">
        <f t="shared" si="5"/>
        <v>347.51020279793994</v>
      </c>
      <c r="R13">
        <f>'Data for Fig 1a'!Q13</f>
        <v>357.3111070357608</v>
      </c>
      <c r="S13">
        <f t="shared" si="6"/>
        <v>347.51020279793994</v>
      </c>
      <c r="T13">
        <f t="shared" si="7"/>
        <v>9.800904237820873</v>
      </c>
      <c r="U13" t="s">
        <v>126</v>
      </c>
      <c r="V13" s="40">
        <v>-1.4731972882424085</v>
      </c>
      <c r="W13" s="40" t="s">
        <v>179</v>
      </c>
    </row>
    <row r="14" spans="1:23" ht="12.75">
      <c r="A14" s="6" t="s">
        <v>14</v>
      </c>
      <c r="B14">
        <f>VLOOKUP(A14,'1A1a dataviewer'!$B$5:$D$37,2,FALSE)</f>
        <v>20012.6326149802</v>
      </c>
      <c r="C14">
        <f>(VLOOKUP(A14,Heat!$C$122:$F$163,4,FALSE))/gwh_conv</f>
        <v>25267.222222222223</v>
      </c>
      <c r="D14">
        <f>(VLOOKUP(A14,Heat!$C$67:$F$108,4,FALSE))/zdxbhnj</f>
        <v>6250.833333333333</v>
      </c>
      <c r="E14" s="19">
        <f>(VLOOKUP(A14,'All products'!$C$177:$F$218,4,FALSE))/(VLOOKUP(A14,'All products'!$C$67:$F$108,4,FALSE))</f>
        <v>0.7122192122724782</v>
      </c>
      <c r="F14" s="19">
        <f>IF(VLOOKUP(A14,'All products'!$C$12:$F$53,4,FALSE)&gt;0,IF(((VLOOKUP(A14,'All products'!$C$122:$F$163,4,FALSE))/(VLOOKUP(A14,'All products'!$C$12:$F$53,4,FALSE)))&lt;1,((VLOOKUP(A14,'All products'!$C$122:$F$163,4,FALSE))/(VLOOKUP(A14,'All products'!$C$12:$F$53,4,FALSE))),1),0)</f>
        <v>1</v>
      </c>
      <c r="G14" s="20">
        <f>((VLOOKUP(A14,Heat!$C$287:$F$328,4,FALSE))-(VLOOKUP(A14,Heat!$C$12:Heat!$F$53,4,FALSE))-(VLOOKUP(A14,Heat!$C$67:$F$108,4,FALSE)))/zdxbhnj</f>
        <v>0</v>
      </c>
      <c r="H14">
        <f>(VLOOKUP(A14,Electricity!$C$177:$F$218,4,FALSE))+(((VLOOKUP(A14,Heat!$C$287:$F$328,4,FALSE))/zdxbhnj))</f>
        <v>71898.77777777778</v>
      </c>
      <c r="I14">
        <f>((VLOOKUP(A14,Electricity!$C$122:$F$163,4,FALSE))+(VLOOKUP(A14,Heat!$C$177:$F$218,4,FALSE)))/zdxbhnj</f>
        <v>7010.833333333333</v>
      </c>
      <c r="J14">
        <f>(VLOOKUP(A14,Electricity!$C$177:$F$218,4,FALSE))</f>
        <v>36246</v>
      </c>
      <c r="K14">
        <f>((VLOOKUP(A14,Electricity!$C$122:$F$163,4,FALSE)))/zdxbhnj</f>
        <v>2876.111111111111</v>
      </c>
      <c r="L14">
        <f t="shared" si="0"/>
        <v>29719.185814935438</v>
      </c>
      <c r="M14" s="21">
        <f t="shared" si="1"/>
        <v>0.45800781746723873</v>
      </c>
      <c r="N14" s="21">
        <f t="shared" si="2"/>
        <v>0.5419921825327613</v>
      </c>
      <c r="O14">
        <f t="shared" si="3"/>
        <v>9165942185760.76</v>
      </c>
      <c r="P14">
        <f t="shared" si="4"/>
        <v>10846690429219.441</v>
      </c>
      <c r="Q14">
        <f t="shared" si="5"/>
        <v>325.0442476849554</v>
      </c>
      <c r="R14">
        <f>'Data for Fig 1a'!Q14</f>
        <v>328.84086766921007</v>
      </c>
      <c r="S14">
        <f t="shared" si="6"/>
        <v>325.0442476849554</v>
      </c>
      <c r="T14">
        <f t="shared" si="7"/>
        <v>3.7966199842546757</v>
      </c>
      <c r="U14" t="s">
        <v>120</v>
      </c>
      <c r="V14" s="40">
        <v>-0.9351908710301302</v>
      </c>
      <c r="W14" s="40" t="s">
        <v>130</v>
      </c>
    </row>
    <row r="15" spans="1:23" ht="12.75">
      <c r="A15" s="6" t="s">
        <v>31</v>
      </c>
      <c r="B15">
        <f>VLOOKUP(A15,'1A1a dataviewer'!$B$5:$D$37,2,FALSE)</f>
        <v>119219.215866401</v>
      </c>
      <c r="C15">
        <f>(VLOOKUP(A15,Heat!$C$122:$F$163,4,FALSE))/gwh_conv</f>
        <v>20178.055555555555</v>
      </c>
      <c r="D15">
        <f>(VLOOKUP(A15,Heat!$C$67:$F$108,4,FALSE))/zdxbhnj</f>
        <v>0</v>
      </c>
      <c r="E15" s="19">
        <f>(VLOOKUP(A15,'All products'!$C$177:$F$218,4,FALSE))/(VLOOKUP(A15,'All products'!$C$67:$F$108,4,FALSE))</f>
        <v>0.43748929114144497</v>
      </c>
      <c r="F15" s="19">
        <f>IF(VLOOKUP(A15,'All products'!$C$12:$F$53,4,FALSE)&gt;0,IF(((VLOOKUP(A15,'All products'!$C$122:$F$163,4,FALSE))/(VLOOKUP(A15,'All products'!$C$12:$F$53,4,FALSE)))&lt;1,((VLOOKUP(A15,'All products'!$C$122:$F$163,4,FALSE))/(VLOOKUP(A15,'All products'!$C$12:$F$53,4,FALSE))),1),0)</f>
        <v>0</v>
      </c>
      <c r="G15" s="20">
        <f>((VLOOKUP(A15,Heat!$C$287:$F$328,4,FALSE))-(VLOOKUP(A15,Heat!$C$12:Heat!$F$53,4,FALSE))-(VLOOKUP(A15,Heat!$C$67:$F$108,4,FALSE)))/zdxbhnj</f>
        <v>0</v>
      </c>
      <c r="H15">
        <f>(VLOOKUP(A15,Electricity!$C$177:$F$218,4,FALSE))+(((VLOOKUP(A15,Heat!$C$287:$F$328,4,FALSE))/zdxbhnj))</f>
        <v>357327.8888888889</v>
      </c>
      <c r="I15">
        <f>((VLOOKUP(A15,Electricity!$C$122:$F$163,4,FALSE))+(VLOOKUP(A15,Heat!$C$177:$F$218,4,FALSE)))/zdxbhnj</f>
        <v>52438.88888888889</v>
      </c>
      <c r="J15">
        <f>(VLOOKUP(A15,Electricity!$C$177:$F$218,4,FALSE))</f>
        <v>303699</v>
      </c>
      <c r="K15">
        <f>((VLOOKUP(A15,Electricity!$C$122:$F$163,4,FALSE)))/zdxbhnj</f>
        <v>18988.055555555555</v>
      </c>
      <c r="L15">
        <f t="shared" si="0"/>
        <v>20178.055555555555</v>
      </c>
      <c r="M15" s="21">
        <f t="shared" si="1"/>
        <v>0.06618164497753462</v>
      </c>
      <c r="N15" s="21">
        <f t="shared" si="2"/>
        <v>0.9338183550224654</v>
      </c>
      <c r="O15">
        <f t="shared" si="3"/>
        <v>7890123818970.214</v>
      </c>
      <c r="P15">
        <f t="shared" si="4"/>
        <v>111329092047430.8</v>
      </c>
      <c r="Q15">
        <f t="shared" si="5"/>
        <v>391.02498242442664</v>
      </c>
      <c r="R15">
        <f>'Data for Fig 1a'!Q15</f>
        <v>404.65166657053925</v>
      </c>
      <c r="S15">
        <f t="shared" si="6"/>
        <v>391.02498242442664</v>
      </c>
      <c r="T15">
        <f t="shared" si="7"/>
        <v>13.62668414611261</v>
      </c>
      <c r="U15" t="s">
        <v>129</v>
      </c>
      <c r="V15" s="40">
        <v>-0.14092591655074216</v>
      </c>
      <c r="W15" s="40" t="s">
        <v>122</v>
      </c>
    </row>
    <row r="16" spans="1:23" ht="12.75">
      <c r="A16" s="6" t="s">
        <v>97</v>
      </c>
      <c r="B16">
        <f>VLOOKUP(A16,'1A1a dataviewer'!$B$5:$D$37,2,FALSE)</f>
        <v>1252.31441940812</v>
      </c>
      <c r="C16">
        <f>(VLOOKUP(A16,Heat!$C$122:$F$163,4,FALSE))/gwh_conv</f>
        <v>222.22222222222223</v>
      </c>
      <c r="D16">
        <f>(VLOOKUP(A16,Heat!$C$67:$F$108,4,FALSE))/zdxbhnj</f>
        <v>5</v>
      </c>
      <c r="E16" s="19">
        <f>(VLOOKUP(A16,'All products'!$C$177:$F$218,4,FALSE))/(VLOOKUP(A16,'All products'!$C$67:$F$108,4,FALSE))</f>
        <v>0.5350040176777823</v>
      </c>
      <c r="F16" s="19">
        <f>IF(VLOOKUP(A16,'All products'!$C$12:$F$53,4,FALSE)&gt;0,IF(((VLOOKUP(A16,'All products'!$C$122:$F$163,4,FALSE))/(VLOOKUP(A16,'All products'!$C$12:$F$53,4,FALSE)))&lt;1,((VLOOKUP(A16,'All products'!$C$122:$F$163,4,FALSE))/(VLOOKUP(A16,'All products'!$C$12:$F$53,4,FALSE))),1),0)</f>
        <v>0.8571428571428571</v>
      </c>
      <c r="G16" s="20">
        <f>((VLOOKUP(A16,Heat!$C$287:$F$328,4,FALSE))-(VLOOKUP(A16,Heat!$C$12:Heat!$F$53,4,FALSE))-(VLOOKUP(A16,Heat!$C$67:$F$108,4,FALSE)))/zdxbhnj</f>
        <v>0</v>
      </c>
      <c r="H16">
        <f>(VLOOKUP(A16,Electricity!$C$177:$F$218,4,FALSE))+(((VLOOKUP(A16,Heat!$C$287:$F$328,4,FALSE))/zdxbhnj))</f>
        <v>4393.888888888889</v>
      </c>
      <c r="I16">
        <f>((VLOOKUP(A16,Electricity!$C$122:$F$163,4,FALSE))+(VLOOKUP(A16,Heat!$C$177:$F$218,4,FALSE)))/zdxbhnj</f>
        <v>481.66666666666663</v>
      </c>
      <c r="J16">
        <f>(VLOOKUP(A16,Electricity!$C$177:$F$218,4,FALSE))</f>
        <v>4130</v>
      </c>
      <c r="K16">
        <f>((VLOOKUP(A16,Electricity!$C$122:$F$163,4,FALSE)))/zdxbhnj</f>
        <v>445</v>
      </c>
      <c r="L16">
        <f t="shared" si="0"/>
        <v>225.34307899200928</v>
      </c>
      <c r="M16" s="21">
        <f t="shared" si="1"/>
        <v>0.05759976458188252</v>
      </c>
      <c r="N16" s="21">
        <f t="shared" si="2"/>
        <v>0.9424002354181175</v>
      </c>
      <c r="O16">
        <f t="shared" si="3"/>
        <v>72133015740.4046</v>
      </c>
      <c r="P16">
        <f t="shared" si="4"/>
        <v>1180181403667.7153</v>
      </c>
      <c r="Q16">
        <f t="shared" si="5"/>
        <v>320.26632392611</v>
      </c>
      <c r="R16">
        <f>'Data for Fig 1a'!Q16</f>
        <v>333.98389748481645</v>
      </c>
      <c r="S16">
        <f t="shared" si="6"/>
        <v>320.26632392611</v>
      </c>
      <c r="T16">
        <f t="shared" si="7"/>
        <v>13.717573558706476</v>
      </c>
      <c r="U16" s="39" t="s">
        <v>226</v>
      </c>
      <c r="V16" s="40">
        <v>0.018753637706680593</v>
      </c>
      <c r="W16" s="40" t="s">
        <v>120</v>
      </c>
    </row>
    <row r="17" spans="1:23" ht="12.75">
      <c r="A17" s="6" t="s">
        <v>20</v>
      </c>
      <c r="B17">
        <f>VLOOKUP(A17,'1A1a dataviewer'!$B$5:$D$37,2,FALSE)</f>
        <v>110061.784362</v>
      </c>
      <c r="C17">
        <f>(VLOOKUP(A17,Heat!$C$122:$F$163,4,FALSE))/gwh_conv</f>
        <v>0</v>
      </c>
      <c r="D17">
        <f>(VLOOKUP(A17,Heat!$C$67:$F$108,4,FALSE))/zdxbhnj</f>
        <v>0</v>
      </c>
      <c r="E17" s="19">
        <f>(VLOOKUP(A17,'All products'!$C$177:$F$218,4,FALSE))/(VLOOKUP(A17,'All products'!$C$67:$F$108,4,FALSE))</f>
        <v>0.4247819936169093</v>
      </c>
      <c r="F17" s="19">
        <f>IF(VLOOKUP(A17,'All products'!$C$12:$F$53,4,FALSE)&gt;0,IF(((VLOOKUP(A17,'All products'!$C$122:$F$163,4,FALSE))/(VLOOKUP(A17,'All products'!$C$12:$F$53,4,FALSE)))&lt;1,((VLOOKUP(A17,'All products'!$C$122:$F$163,4,FALSE))/(VLOOKUP(A17,'All products'!$C$12:$F$53,4,FALSE))),1),0)</f>
        <v>0</v>
      </c>
      <c r="G17" s="20">
        <f>((VLOOKUP(A17,Heat!$C$287:$F$328,4,FALSE))-(VLOOKUP(A17,Heat!$C$12:Heat!$F$53,4,FALSE))-(VLOOKUP(A17,Heat!$C$67:$F$108,4,FALSE)))/zdxbhnj</f>
        <v>0</v>
      </c>
      <c r="H17">
        <f>(VLOOKUP(A17,Electricity!$C$177:$F$218,4,FALSE))+(((VLOOKUP(A17,Heat!$C$287:$F$328,4,FALSE))/zdxbhnj))</f>
        <v>294077</v>
      </c>
      <c r="I17">
        <f>((VLOOKUP(A17,Electricity!$C$122:$F$163,4,FALSE))+(VLOOKUP(A17,Heat!$C$177:$F$218,4,FALSE)))/zdxbhnj</f>
        <v>39826.944444444445</v>
      </c>
      <c r="J17">
        <f>(VLOOKUP(A17,Electricity!$C$177:$F$218,4,FALSE))</f>
        <v>294077</v>
      </c>
      <c r="K17">
        <f>((VLOOKUP(A17,Electricity!$C$122:$F$163,4,FALSE)))/zdxbhnj</f>
        <v>39826.944444444445</v>
      </c>
      <c r="L17">
        <f t="shared" si="0"/>
        <v>0</v>
      </c>
      <c r="M17" s="21">
        <f t="shared" si="1"/>
        <v>0</v>
      </c>
      <c r="N17" s="21">
        <f t="shared" si="2"/>
        <v>1</v>
      </c>
      <c r="O17">
        <f t="shared" si="3"/>
        <v>0</v>
      </c>
      <c r="P17">
        <f t="shared" si="4"/>
        <v>110061784362000</v>
      </c>
      <c r="Q17">
        <f t="shared" si="5"/>
        <v>432.887946165859</v>
      </c>
      <c r="R17">
        <f>'Data for Fig 1a'!Q17</f>
        <v>429.62853407286275</v>
      </c>
      <c r="S17">
        <f t="shared" si="6"/>
        <v>432.887946165859</v>
      </c>
      <c r="T17">
        <f t="shared" si="7"/>
        <v>-3.2594120929962287</v>
      </c>
      <c r="U17" t="s">
        <v>122</v>
      </c>
      <c r="V17" s="40">
        <v>0.052003603410674115</v>
      </c>
      <c r="W17" s="40" t="s">
        <v>134</v>
      </c>
    </row>
    <row r="18" spans="1:23" ht="12.75">
      <c r="A18" s="6" t="s">
        <v>39</v>
      </c>
      <c r="B18">
        <f>VLOOKUP(A18,'1A1a dataviewer'!$B$5:$D$37,2,FALSE)</f>
        <v>22306.215173322</v>
      </c>
      <c r="C18">
        <f>(VLOOKUP(A18,Heat!$C$122:$F$163,4,FALSE))/gwh_conv</f>
        <v>1065.2777777777778</v>
      </c>
      <c r="D18">
        <f>(VLOOKUP(A18,Heat!$C$67:$F$108,4,FALSE))/zdxbhnj</f>
        <v>0</v>
      </c>
      <c r="E18" s="19">
        <f>(VLOOKUP(A18,'All products'!$C$177:$F$218,4,FALSE))/(VLOOKUP(A18,'All products'!$C$67:$F$108,4,FALSE))</f>
        <v>0.44376318911484636</v>
      </c>
      <c r="F18" s="19">
        <f>IF(VLOOKUP(A18,'All products'!$C$12:$F$53,4,FALSE)&gt;0,IF(((VLOOKUP(A18,'All products'!$C$122:$F$163,4,FALSE))/(VLOOKUP(A18,'All products'!$C$12:$F$53,4,FALSE)))&lt;1,((VLOOKUP(A18,'All products'!$C$122:$F$163,4,FALSE))/(VLOOKUP(A18,'All products'!$C$12:$F$53,4,FALSE))),1),0)</f>
        <v>0</v>
      </c>
      <c r="G18" s="20">
        <f>((VLOOKUP(A18,Heat!$C$287:$F$328,4,FALSE))-(VLOOKUP(A18,Heat!$C$12:Heat!$F$53,4,FALSE))-(VLOOKUP(A18,Heat!$C$67:$F$108,4,FALSE)))/zdxbhnj</f>
        <v>0</v>
      </c>
      <c r="H18">
        <f>(VLOOKUP(A18,Electricity!$C$177:$F$218,4,FALSE))+(((VLOOKUP(A18,Heat!$C$287:$F$328,4,FALSE))/zdxbhnj))</f>
        <v>50383.88888888889</v>
      </c>
      <c r="I18">
        <f>((VLOOKUP(A18,Electricity!$C$122:$F$163,4,FALSE))+(VLOOKUP(A18,Heat!$C$177:$F$218,4,FALSE)))/zdxbhnj</f>
        <v>8266.666666666666</v>
      </c>
      <c r="J18">
        <f>(VLOOKUP(A18,Electricity!$C$177:$F$218,4,FALSE))</f>
        <v>46575</v>
      </c>
      <c r="K18">
        <f>((VLOOKUP(A18,Electricity!$C$122:$F$163,4,FALSE)))/zdxbhnj</f>
        <v>5523.055555555556</v>
      </c>
      <c r="L18">
        <f t="shared" si="0"/>
        <v>1065.2777777777778</v>
      </c>
      <c r="M18" s="21">
        <f t="shared" si="1"/>
        <v>0.025293163261268153</v>
      </c>
      <c r="N18" s="21">
        <f t="shared" si="2"/>
        <v>0.9747068367387318</v>
      </c>
      <c r="O18">
        <f t="shared" si="3"/>
        <v>564194742119.8103</v>
      </c>
      <c r="P18">
        <f t="shared" si="4"/>
        <v>21742020431202.19</v>
      </c>
      <c r="Q18">
        <f t="shared" si="5"/>
        <v>529.6221829547111</v>
      </c>
      <c r="R18">
        <f>'Data for Fig 1a'!Q18</f>
        <v>505.73596340141285</v>
      </c>
      <c r="S18">
        <f t="shared" si="6"/>
        <v>529.6221829547111</v>
      </c>
      <c r="T18">
        <f t="shared" si="7"/>
        <v>-23.886219553298247</v>
      </c>
      <c r="U18" t="s">
        <v>136</v>
      </c>
      <c r="V18" s="40">
        <v>0.9093887170964763</v>
      </c>
      <c r="W18" s="40" t="s">
        <v>118</v>
      </c>
    </row>
    <row r="19" spans="1:23" ht="12.75">
      <c r="A19" s="6" t="s">
        <v>42</v>
      </c>
      <c r="B19">
        <f>VLOOKUP(A19,'1A1a dataviewer'!$B$5:$D$37,2,FALSE)</f>
        <v>6293.27124944744</v>
      </c>
      <c r="C19">
        <f>(VLOOKUP(A19,Heat!$C$122:$F$163,4,FALSE))/gwh_conv</f>
        <v>1929.7222222222222</v>
      </c>
      <c r="D19">
        <f>(VLOOKUP(A19,Heat!$C$67:$F$108,4,FALSE))/zdxbhnj</f>
        <v>833.3333333333333</v>
      </c>
      <c r="E19" s="19">
        <f>(VLOOKUP(A19,'All products'!$C$177:$F$218,4,FALSE))/(VLOOKUP(A19,'All products'!$C$67:$F$108,4,FALSE))</f>
        <v>0.4350389486339158</v>
      </c>
      <c r="F19" s="19">
        <f>IF(VLOOKUP(A19,'All products'!$C$12:$F$53,4,FALSE)&gt;0,IF(((VLOOKUP(A19,'All products'!$C$122:$F$163,4,FALSE))/(VLOOKUP(A19,'All products'!$C$12:$F$53,4,FALSE)))&lt;1,((VLOOKUP(A19,'All products'!$C$122:$F$163,4,FALSE))/(VLOOKUP(A19,'All products'!$C$12:$F$53,4,FALSE))),1),0)</f>
        <v>0.8021390374331551</v>
      </c>
      <c r="G19" s="20">
        <f>((VLOOKUP(A19,Heat!$C$287:$F$328,4,FALSE))-(VLOOKUP(A19,Heat!$C$12:Heat!$F$53,4,FALSE))-(VLOOKUP(A19,Heat!$C$67:$F$108,4,FALSE)))/zdxbhnj</f>
        <v>0</v>
      </c>
      <c r="H19">
        <f>(VLOOKUP(A19,Electricity!$C$177:$F$218,4,FALSE))+(((VLOOKUP(A19,Heat!$C$287:$F$328,4,FALSE))/zdxbhnj))</f>
        <v>17923.666666666668</v>
      </c>
      <c r="I19">
        <f>((VLOOKUP(A19,Electricity!$C$122:$F$163,4,FALSE))+(VLOOKUP(A19,Heat!$C$177:$F$218,4,FALSE)))/zdxbhnj</f>
        <v>407.5</v>
      </c>
      <c r="J19">
        <f>(VLOOKUP(A19,Electricity!$C$177:$F$218,4,FALSE))</f>
        <v>15117</v>
      </c>
      <c r="K19">
        <f>((VLOOKUP(A19,Electricity!$C$122:$F$163,4,FALSE)))/zdxbhnj</f>
        <v>363.88888888888886</v>
      </c>
      <c r="L19">
        <f t="shared" si="0"/>
        <v>2381.679352191901</v>
      </c>
      <c r="M19" s="21">
        <f t="shared" si="1"/>
        <v>0.13597035227600604</v>
      </c>
      <c r="N19" s="21">
        <f t="shared" si="2"/>
        <v>0.8640296477239939</v>
      </c>
      <c r="O19">
        <f t="shared" si="3"/>
        <v>855698308755.8291</v>
      </c>
      <c r="P19">
        <f t="shared" si="4"/>
        <v>5437572940691.61</v>
      </c>
      <c r="Q19">
        <f t="shared" si="5"/>
        <v>368.57127284809604</v>
      </c>
      <c r="R19">
        <f>'Data for Fig 1a'!Q19</f>
        <v>344.61015584968715</v>
      </c>
      <c r="S19">
        <f t="shared" si="6"/>
        <v>368.57127284809604</v>
      </c>
      <c r="T19">
        <f t="shared" si="7"/>
        <v>-23.961116998408897</v>
      </c>
      <c r="U19" t="s">
        <v>139</v>
      </c>
      <c r="V19" s="40">
        <v>1.05207060563734</v>
      </c>
      <c r="W19" s="40" t="s">
        <v>126</v>
      </c>
    </row>
    <row r="20" spans="1:23" ht="12.75">
      <c r="A20" s="6" t="s">
        <v>35</v>
      </c>
      <c r="B20">
        <f>VLOOKUP(A20,'1A1a dataviewer'!$B$5:$D$37,2,FALSE)</f>
        <v>53918.3336801152</v>
      </c>
      <c r="C20">
        <f>(VLOOKUP(A20,Heat!$C$122:$F$163,4,FALSE))/gwh_conv</f>
        <v>36673.88888888889</v>
      </c>
      <c r="D20">
        <f>(VLOOKUP(A20,Heat!$C$67:$F$108,4,FALSE))/zdxbhnj</f>
        <v>4353.888888888889</v>
      </c>
      <c r="E20" s="19">
        <f>(VLOOKUP(A20,'All products'!$C$177:$F$218,4,FALSE))/(VLOOKUP(A20,'All products'!$C$67:$F$108,4,FALSE))</f>
        <v>0.6055808067952905</v>
      </c>
      <c r="F20" s="19">
        <f>IF(VLOOKUP(A20,'All products'!$C$12:$F$53,4,FALSE)&gt;0,IF(((VLOOKUP(A20,'All products'!$C$122:$F$163,4,FALSE))/(VLOOKUP(A20,'All products'!$C$12:$F$53,4,FALSE)))&lt;1,((VLOOKUP(A20,'All products'!$C$122:$F$163,4,FALSE))/(VLOOKUP(A20,'All products'!$C$12:$F$53,4,FALSE))),1),0)</f>
        <v>0.8596029395634529</v>
      </c>
      <c r="G20" s="20">
        <f>((VLOOKUP(A20,Heat!$C$287:$F$328,4,FALSE))-(VLOOKUP(A20,Heat!$C$12:Heat!$F$53,4,FALSE))-(VLOOKUP(A20,Heat!$C$67:$F$108,4,FALSE)))/zdxbhnj</f>
        <v>0</v>
      </c>
      <c r="H20">
        <f>(VLOOKUP(A20,Electricity!$C$177:$F$218,4,FALSE))+(((VLOOKUP(A20,Heat!$C$287:$F$328,4,FALSE))/zdxbhnj))</f>
        <v>147680.94444444444</v>
      </c>
      <c r="I20">
        <f>((VLOOKUP(A20,Electricity!$C$122:$F$163,4,FALSE))+(VLOOKUP(A20,Heat!$C$177:$F$218,4,FALSE)))/zdxbhnj</f>
        <v>21486.11111111111</v>
      </c>
      <c r="J20">
        <f>(VLOOKUP(A20,Electricity!$C$177:$F$218,4,FALSE))</f>
        <v>100219</v>
      </c>
      <c r="K20">
        <f>((VLOOKUP(A20,Electricity!$C$122:$F$163,4,FALSE)))/zdxbhnj</f>
        <v>15051.944444444443</v>
      </c>
      <c r="L20">
        <f t="shared" si="0"/>
        <v>39741.15567530704</v>
      </c>
      <c r="M20" s="21">
        <f t="shared" si="1"/>
        <v>0.31491903927900144</v>
      </c>
      <c r="N20" s="21">
        <f t="shared" si="2"/>
        <v>0.6850809607209986</v>
      </c>
      <c r="O20">
        <f t="shared" si="3"/>
        <v>16979909842066.506</v>
      </c>
      <c r="P20">
        <f t="shared" si="4"/>
        <v>36938423838048.7</v>
      </c>
      <c r="Q20">
        <f t="shared" si="5"/>
        <v>433.71728184207683</v>
      </c>
      <c r="R20">
        <f>'Data for Fig 1a'!Q20</f>
        <v>432.8566666743961</v>
      </c>
      <c r="S20">
        <f t="shared" si="6"/>
        <v>433.71728184207683</v>
      </c>
      <c r="T20">
        <f t="shared" si="7"/>
        <v>-0.8606151676807485</v>
      </c>
      <c r="U20" t="s">
        <v>133</v>
      </c>
      <c r="V20" s="40">
        <v>1.471927452925513</v>
      </c>
      <c r="W20" s="40" t="s">
        <v>124</v>
      </c>
    </row>
    <row r="21" spans="1:23" ht="12.75">
      <c r="A21" s="6" t="s">
        <v>45</v>
      </c>
      <c r="B21">
        <f>VLOOKUP(A21,'1A1a dataviewer'!$B$5:$D$37,2,FALSE)</f>
        <v>172571.404420719</v>
      </c>
      <c r="C21">
        <f>(VLOOKUP(A21,Heat!$C$122:$F$163,4,FALSE))/gwh_conv</f>
        <v>0</v>
      </c>
      <c r="D21">
        <f>(VLOOKUP(A21,Heat!$C$67:$F$108,4,FALSE))/zdxbhnj</f>
        <v>15887.5</v>
      </c>
      <c r="E21" s="19">
        <f>(VLOOKUP(A21,'All products'!$C$177:$F$218,4,FALSE))/(VLOOKUP(A21,'All products'!$C$67:$F$108,4,FALSE))</f>
        <v>0.44250688009038425</v>
      </c>
      <c r="F21" s="19">
        <f>IF(VLOOKUP(A21,'All products'!$C$12:$F$53,4,FALSE)&gt;0,IF(((VLOOKUP(A21,'All products'!$C$122:$F$163,4,FALSE))/(VLOOKUP(A21,'All products'!$C$12:$F$53,4,FALSE)))&lt;1,((VLOOKUP(A21,'All products'!$C$122:$F$163,4,FALSE))/(VLOOKUP(A21,'All products'!$C$12:$F$53,4,FALSE))),1),0)</f>
        <v>0.6441386145304246</v>
      </c>
      <c r="G21" s="20">
        <f>((VLOOKUP(A21,Heat!$C$287:$F$328,4,FALSE))-(VLOOKUP(A21,Heat!$C$12:Heat!$F$53,4,FALSE))-(VLOOKUP(A21,Heat!$C$67:$F$108,4,FALSE)))/zdxbhnj</f>
        <v>0</v>
      </c>
      <c r="H21">
        <f>(VLOOKUP(A21,Electricity!$C$177:$F$218,4,FALSE))+(((VLOOKUP(A21,Heat!$C$287:$F$328,4,FALSE))/zdxbhnj))</f>
        <v>414242.5</v>
      </c>
      <c r="I21">
        <f>((VLOOKUP(A21,Electricity!$C$122:$F$163,4,FALSE))+(VLOOKUP(A21,Heat!$C$177:$F$218,4,FALSE)))/zdxbhnj</f>
        <v>41380</v>
      </c>
      <c r="J21">
        <f>(VLOOKUP(A21,Electricity!$C$177:$F$218,4,FALSE))</f>
        <v>398355</v>
      </c>
      <c r="K21">
        <f>((VLOOKUP(A21,Electricity!$C$122:$F$163,4,FALSE)))/zdxbhnj</f>
        <v>41380</v>
      </c>
      <c r="L21">
        <f t="shared" si="0"/>
        <v>10914.309278851524</v>
      </c>
      <c r="M21" s="21">
        <f t="shared" si="1"/>
        <v>0.029271673281307517</v>
      </c>
      <c r="N21" s="21">
        <f t="shared" si="2"/>
        <v>0.9707283267186925</v>
      </c>
      <c r="O21">
        <f t="shared" si="3"/>
        <v>5051453767899.674</v>
      </c>
      <c r="P21">
        <f t="shared" si="4"/>
        <v>167519950652819.3</v>
      </c>
      <c r="Q21">
        <f t="shared" si="5"/>
        <v>469.27642174611475</v>
      </c>
      <c r="R21">
        <f>'Data for Fig 1a'!Q21</f>
        <v>496.2775836793648</v>
      </c>
      <c r="S21">
        <f t="shared" si="6"/>
        <v>469.27642174611475</v>
      </c>
      <c r="T21">
        <f t="shared" si="7"/>
        <v>27.001161933250046</v>
      </c>
      <c r="U21" t="s">
        <v>145</v>
      </c>
      <c r="V21" s="40">
        <v>1.745164695307471</v>
      </c>
      <c r="W21" s="40" t="s">
        <v>138</v>
      </c>
    </row>
    <row r="22" spans="1:23" ht="12.75">
      <c r="A22" s="6" t="s">
        <v>94</v>
      </c>
      <c r="B22">
        <f>VLOOKUP(A22,'1A1a dataviewer'!$B$5:$D$37,2,FALSE)</f>
        <v>331996.943196255</v>
      </c>
      <c r="C22">
        <f>(VLOOKUP(A22,Heat!$C$122:$F$163,4,FALSE))/gwh_conv</f>
        <v>100188.05555555555</v>
      </c>
      <c r="D22">
        <f>(VLOOKUP(A22,Heat!$C$67:$F$108,4,FALSE))/zdxbhnj</f>
        <v>46159.166666666664</v>
      </c>
      <c r="E22" s="19">
        <f>(VLOOKUP(A22,'All products'!$C$177:$F$218,4,FALSE))/(VLOOKUP(A22,'All products'!$C$67:$F$108,4,FALSE))</f>
        <v>0.4955822513968964</v>
      </c>
      <c r="F22" s="19">
        <f>IF(VLOOKUP(A22,'All products'!$C$12:$F$53,4,FALSE)&gt;0,IF(((VLOOKUP(A22,'All products'!$C$122:$F$163,4,FALSE))/(VLOOKUP(A22,'All products'!$C$12:$F$53,4,FALSE)))&lt;1,((VLOOKUP(A22,'All products'!$C$122:$F$163,4,FALSE))/(VLOOKUP(A22,'All products'!$C$12:$F$53,4,FALSE))),1),0)</f>
        <v>1</v>
      </c>
      <c r="G22" s="20">
        <f>((VLOOKUP(A22,Heat!$C$287:$F$328,4,FALSE))-(VLOOKUP(A22,Heat!$C$12:Heat!$F$53,4,FALSE))-(VLOOKUP(A22,Heat!$C$67:$F$108,4,FALSE)))/zdxbhnj</f>
        <v>0</v>
      </c>
      <c r="H22">
        <f>(VLOOKUP(A22,Electricity!$C$177:$F$218,4,FALSE))+(((VLOOKUP(A22,Heat!$C$287:$F$328,4,FALSE))/zdxbhnj))</f>
        <v>846894.8333333333</v>
      </c>
      <c r="I22">
        <f>((VLOOKUP(A22,Electricity!$C$122:$F$163,4,FALSE))+(VLOOKUP(A22,Heat!$C$177:$F$218,4,FALSE)))/zdxbhnj</f>
        <v>124104.72222222222</v>
      </c>
      <c r="J22">
        <f>(VLOOKUP(A22,Electricity!$C$177:$F$218,4,FALSE))</f>
        <v>620574</v>
      </c>
      <c r="K22">
        <f>((VLOOKUP(A22,Electricity!$C$122:$F$163,4,FALSE)))/zdxbhnj</f>
        <v>44131.11111111111</v>
      </c>
      <c r="L22">
        <f t="shared" si="0"/>
        <v>123063.71929482679</v>
      </c>
      <c r="M22" s="21">
        <f t="shared" si="1"/>
        <v>0.17026204067131848</v>
      </c>
      <c r="N22" s="21">
        <f t="shared" si="2"/>
        <v>0.8297379593286816</v>
      </c>
      <c r="O22">
        <f t="shared" si="3"/>
        <v>56526477045234.19</v>
      </c>
      <c r="P22">
        <f t="shared" si="4"/>
        <v>275470466151020.84</v>
      </c>
      <c r="Q22">
        <f t="shared" si="5"/>
        <v>477.879893152986</v>
      </c>
      <c r="R22">
        <f>'Data for Fig 1a'!Q22</f>
        <v>503.41530800102413</v>
      </c>
      <c r="S22">
        <f t="shared" si="6"/>
        <v>477.879893152986</v>
      </c>
      <c r="T22">
        <f t="shared" si="7"/>
        <v>25.5354148480381</v>
      </c>
      <c r="U22" s="39" t="s">
        <v>224</v>
      </c>
      <c r="V22" s="40">
        <v>1.9807803066647125</v>
      </c>
      <c r="W22" s="43" t="s">
        <v>144</v>
      </c>
    </row>
    <row r="23" spans="1:23" ht="12.75">
      <c r="A23" s="6" t="s">
        <v>29</v>
      </c>
      <c r="B23">
        <f>VLOOKUP(A23,'1A1a dataviewer'!$B$5:$D$37,2,FALSE)</f>
        <v>15136.44775783</v>
      </c>
      <c r="C23">
        <f>(VLOOKUP(A23,Heat!$C$122:$F$163,4,FALSE))/gwh_conv</f>
        <v>0</v>
      </c>
      <c r="D23">
        <f>(VLOOKUP(A23,Heat!$C$67:$F$108,4,FALSE))/zdxbhnj</f>
        <v>0</v>
      </c>
      <c r="E23" s="19">
        <f>(VLOOKUP(A23,'All products'!$C$177:$F$218,4,FALSE))/(VLOOKUP(A23,'All products'!$C$67:$F$108,4,FALSE))</f>
        <v>0.429573561861754</v>
      </c>
      <c r="F23" s="19">
        <f>IF(VLOOKUP(A23,'All products'!$C$12:$F$53,4,FALSE)&gt;0,IF(((VLOOKUP(A23,'All products'!$C$122:$F$163,4,FALSE))/(VLOOKUP(A23,'All products'!$C$12:$F$53,4,FALSE)))&lt;1,((VLOOKUP(A23,'All products'!$C$122:$F$163,4,FALSE))/(VLOOKUP(A23,'All products'!$C$12:$F$53,4,FALSE))),1),0)</f>
        <v>0</v>
      </c>
      <c r="G23" s="20">
        <f>((VLOOKUP(A23,Heat!$C$287:$F$328,4,FALSE))-(VLOOKUP(A23,Heat!$C$12:Heat!$F$53,4,FALSE))-(VLOOKUP(A23,Heat!$C$67:$F$108,4,FALSE)))/zdxbhnj</f>
        <v>0</v>
      </c>
      <c r="H23">
        <f>(VLOOKUP(A23,Electricity!$C$177:$F$218,4,FALSE))+(((VLOOKUP(A23,Heat!$C$287:$F$328,4,FALSE))/zdxbhnj))</f>
        <v>25970</v>
      </c>
      <c r="I23">
        <f>((VLOOKUP(A23,Electricity!$C$122:$F$163,4,FALSE))+(VLOOKUP(A23,Heat!$C$177:$F$218,4,FALSE)))/zdxbhnj</f>
        <v>630</v>
      </c>
      <c r="J23">
        <f>(VLOOKUP(A23,Electricity!$C$177:$F$218,4,FALSE))</f>
        <v>25970</v>
      </c>
      <c r="K23">
        <f>((VLOOKUP(A23,Electricity!$C$122:$F$163,4,FALSE)))/zdxbhnj</f>
        <v>630</v>
      </c>
      <c r="L23">
        <f t="shared" si="0"/>
        <v>0</v>
      </c>
      <c r="M23" s="21">
        <f t="shared" si="1"/>
        <v>0</v>
      </c>
      <c r="N23" s="21">
        <f t="shared" si="2"/>
        <v>1</v>
      </c>
      <c r="O23">
        <f t="shared" si="3"/>
        <v>0</v>
      </c>
      <c r="P23">
        <f t="shared" si="4"/>
        <v>15136447757830</v>
      </c>
      <c r="Q23">
        <f t="shared" si="5"/>
        <v>597.334165660221</v>
      </c>
      <c r="R23">
        <f>'Data for Fig 1a'!Q23</f>
        <v>573.0897984942451</v>
      </c>
      <c r="S23">
        <f t="shared" si="6"/>
        <v>597.334165660221</v>
      </c>
      <c r="T23">
        <f t="shared" si="7"/>
        <v>-24.24436716597586</v>
      </c>
      <c r="U23" t="s">
        <v>127</v>
      </c>
      <c r="V23" s="40">
        <v>3.4537441405113753</v>
      </c>
      <c r="W23" s="40" t="s">
        <v>251</v>
      </c>
    </row>
    <row r="24" spans="1:23" ht="12.75">
      <c r="A24" s="6" t="s">
        <v>44</v>
      </c>
      <c r="B24">
        <f>VLOOKUP(A24,'1A1a dataviewer'!$B$5:$D$37,2,FALSE)</f>
        <v>83679.6924056619</v>
      </c>
      <c r="C24">
        <f>(VLOOKUP(A24,Heat!$C$122:$F$163,4,FALSE))/gwh_conv</f>
        <v>4074.722222222222</v>
      </c>
      <c r="D24">
        <f>(VLOOKUP(A24,Heat!$C$67:$F$108,4,FALSE))/zdxbhnj</f>
        <v>0</v>
      </c>
      <c r="E24" s="19">
        <f>(VLOOKUP(A24,'All products'!$C$177:$F$218,4,FALSE))/(VLOOKUP(A24,'All products'!$C$67:$F$108,4,FALSE))</f>
        <v>0.4713593138833787</v>
      </c>
      <c r="F24" s="19">
        <f>IF(VLOOKUP(A24,'All products'!$C$12:$F$53,4,FALSE)&gt;0,IF(((VLOOKUP(A24,'All products'!$C$122:$F$163,4,FALSE))/(VLOOKUP(A24,'All products'!$C$12:$F$53,4,FALSE)))&lt;1,((VLOOKUP(A24,'All products'!$C$122:$F$163,4,FALSE))/(VLOOKUP(A24,'All products'!$C$12:$F$53,4,FALSE))),1),0)</f>
        <v>0</v>
      </c>
      <c r="G24" s="20">
        <f>((VLOOKUP(A24,Heat!$C$287:$F$328,4,FALSE))-(VLOOKUP(A24,Heat!$C$12:Heat!$F$53,4,FALSE))-(VLOOKUP(A24,Heat!$C$67:$F$108,4,FALSE)))/zdxbhnj</f>
        <v>0</v>
      </c>
      <c r="H24">
        <f>(VLOOKUP(A24,Electricity!$C$177:$F$218,4,FALSE))+(((VLOOKUP(A24,Heat!$C$287:$F$328,4,FALSE))/zdxbhnj))</f>
        <v>171844.05555555556</v>
      </c>
      <c r="I24">
        <f>((VLOOKUP(A24,Electricity!$C$122:$F$163,4,FALSE))+(VLOOKUP(A24,Heat!$C$177:$F$218,4,FALSE)))/zdxbhnj</f>
        <v>22060.277777777777</v>
      </c>
      <c r="J24">
        <f>(VLOOKUP(A24,Electricity!$C$177:$F$218,4,FALSE))</f>
        <v>161956</v>
      </c>
      <c r="K24">
        <f>((VLOOKUP(A24,Electricity!$C$122:$F$163,4,FALSE)))/zdxbhnj</f>
        <v>16246.944444444443</v>
      </c>
      <c r="L24">
        <f t="shared" si="0"/>
        <v>4074.722222222222</v>
      </c>
      <c r="M24" s="21">
        <f t="shared" si="1"/>
        <v>0.02720402891872284</v>
      </c>
      <c r="N24" s="21">
        <f t="shared" si="2"/>
        <v>0.9727959710812771</v>
      </c>
      <c r="O24">
        <f t="shared" si="3"/>
        <v>2276424772113.4585</v>
      </c>
      <c r="P24">
        <f t="shared" si="4"/>
        <v>81403267633548.44</v>
      </c>
      <c r="Q24">
        <f t="shared" si="5"/>
        <v>558.6699283937861</v>
      </c>
      <c r="R24">
        <f>'Data for Fig 1a'!Q24</f>
        <v>441.07214310472733</v>
      </c>
      <c r="S24">
        <f t="shared" si="6"/>
        <v>558.6699283937861</v>
      </c>
      <c r="T24">
        <f t="shared" si="7"/>
        <v>-117.59778528905878</v>
      </c>
      <c r="U24" t="s">
        <v>141</v>
      </c>
      <c r="V24" s="40">
        <v>4.026523147980313</v>
      </c>
      <c r="W24" s="40" t="s">
        <v>129</v>
      </c>
    </row>
    <row r="25" spans="1:23" ht="12.75">
      <c r="A25" s="6" t="s">
        <v>13</v>
      </c>
      <c r="B25">
        <f>VLOOKUP(A25,'1A1a dataviewer'!$B$5:$D$37,2,FALSE)</f>
        <v>62396.0200730673</v>
      </c>
      <c r="C25">
        <f>(VLOOKUP(A25,Heat!$C$122:$F$163,4,FALSE))/gwh_conv</f>
        <v>24997.5</v>
      </c>
      <c r="D25">
        <f>(VLOOKUP(A25,Heat!$C$67:$F$108,4,FALSE))/zdxbhnj</f>
        <v>8938.611111111111</v>
      </c>
      <c r="E25" s="19">
        <f>(VLOOKUP(A25,'All products'!$C$177:$F$218,4,FALSE))/(VLOOKUP(A25,'All products'!$C$67:$F$108,4,FALSE))</f>
        <v>0.43735469139219485</v>
      </c>
      <c r="F25" s="19">
        <f>IF(VLOOKUP(A25,'All products'!$C$12:$F$53,4,FALSE)&gt;0,IF(((VLOOKUP(A25,'All products'!$C$122:$F$163,4,FALSE))/(VLOOKUP(A25,'All products'!$C$12:$F$53,4,FALSE)))&lt;1,((VLOOKUP(A25,'All products'!$C$122:$F$163,4,FALSE))/(VLOOKUP(A25,'All products'!$C$12:$F$53,4,FALSE))),1),0)</f>
        <v>0.8339553205825947</v>
      </c>
      <c r="G25" s="20">
        <f>((VLOOKUP(A25,Heat!$C$287:$F$328,4,FALSE))-(VLOOKUP(A25,Heat!$C$12:Heat!$F$53,4,FALSE))-(VLOOKUP(A25,Heat!$C$67:$F$108,4,FALSE)))/zdxbhnj</f>
        <v>0</v>
      </c>
      <c r="H25">
        <f>(VLOOKUP(A25,Electricity!$C$177:$F$218,4,FALSE))+(((VLOOKUP(A25,Heat!$C$287:$F$328,4,FALSE))/zdxbhnj))</f>
        <v>120950.22222222222</v>
      </c>
      <c r="I25">
        <f>((VLOOKUP(A25,Electricity!$C$122:$F$163,4,FALSE))+(VLOOKUP(A25,Heat!$C$177:$F$218,4,FALSE)))/zdxbhnj</f>
        <v>14006.111111111111</v>
      </c>
      <c r="J25">
        <f>(VLOOKUP(A25,Electricity!$C$177:$F$218,4,FALSE))</f>
        <v>82578</v>
      </c>
      <c r="K25">
        <f>((VLOOKUP(A25,Electricity!$C$122:$F$163,4,FALSE)))/zdxbhnj</f>
        <v>9570</v>
      </c>
      <c r="L25">
        <f t="shared" si="0"/>
        <v>29685.213367238677</v>
      </c>
      <c r="M25" s="21">
        <f t="shared" si="1"/>
        <v>0.2775768862709682</v>
      </c>
      <c r="N25" s="21">
        <f t="shared" si="2"/>
        <v>0.7224231137290318</v>
      </c>
      <c r="O25">
        <f t="shared" si="3"/>
        <v>17319692967582.854</v>
      </c>
      <c r="P25">
        <f t="shared" si="4"/>
        <v>45076327105484.45</v>
      </c>
      <c r="Q25">
        <f t="shared" si="5"/>
        <v>617.4162708947574</v>
      </c>
      <c r="R25">
        <f>'Data for Fig 1a'!Q25</f>
        <v>629.9374854176508</v>
      </c>
      <c r="S25">
        <f t="shared" si="6"/>
        <v>617.4162708947574</v>
      </c>
      <c r="T25">
        <f t="shared" si="7"/>
        <v>12.521214522893388</v>
      </c>
      <c r="U25" t="s">
        <v>144</v>
      </c>
      <c r="V25" s="40">
        <v>5.040001416212803</v>
      </c>
      <c r="W25" s="40" t="s">
        <v>226</v>
      </c>
    </row>
    <row r="26" spans="1:23" ht="12.75">
      <c r="A26" s="6" t="s">
        <v>40</v>
      </c>
      <c r="B26">
        <f>VLOOKUP(A26,'1A1a dataviewer'!$B$5:$D$37,2,FALSE)</f>
        <v>46269.4392340748</v>
      </c>
      <c r="C26">
        <f>(VLOOKUP(A26,Heat!$C$122:$F$163,4,FALSE))/gwh_conv</f>
        <v>26239.722222222223</v>
      </c>
      <c r="D26">
        <f>(VLOOKUP(A26,Heat!$C$67:$F$108,4,FALSE))/zdxbhnj</f>
        <v>7660</v>
      </c>
      <c r="E26" s="19">
        <f>(VLOOKUP(A26,'All products'!$C$177:$F$218,4,FALSE))/(VLOOKUP(A26,'All products'!$C$67:$F$108,4,FALSE))</f>
        <v>0.5318612796859162</v>
      </c>
      <c r="F26" s="19">
        <f>IF(VLOOKUP(A26,'All products'!$C$12:$F$53,4,FALSE)&gt;0,IF(((VLOOKUP(A26,'All products'!$C$122:$F$163,4,FALSE))/(VLOOKUP(A26,'All products'!$C$12:$F$53,4,FALSE)))&lt;1,((VLOOKUP(A26,'All products'!$C$122:$F$163,4,FALSE))/(VLOOKUP(A26,'All products'!$C$12:$F$53,4,FALSE))),1),0)</f>
        <v>0.7993970315398887</v>
      </c>
      <c r="G26" s="20">
        <f>((VLOOKUP(A26,Heat!$C$287:$F$328,4,FALSE))-(VLOOKUP(A26,Heat!$C$12:Heat!$F$53,4,FALSE))-(VLOOKUP(A26,Heat!$C$67:$F$108,4,FALSE)))/zdxbhnj</f>
        <v>0</v>
      </c>
      <c r="H26">
        <f>(VLOOKUP(A26,Electricity!$C$177:$F$218,4,FALSE))+(((VLOOKUP(A26,Heat!$C$287:$F$328,4,FALSE))/zdxbhnj))</f>
        <v>94878</v>
      </c>
      <c r="I26">
        <f>((VLOOKUP(A26,Electricity!$C$122:$F$163,4,FALSE))+(VLOOKUP(A26,Heat!$C$177:$F$218,4,FALSE)))/zdxbhnj</f>
        <v>3881.3888888888887</v>
      </c>
      <c r="J26">
        <f>(VLOOKUP(A26,Electricity!$C$177:$F$218,4,FALSE))</f>
        <v>59413</v>
      </c>
      <c r="K26">
        <f>((VLOOKUP(A26,Electricity!$C$122:$F$163,4,FALSE)))/zdxbhnj</f>
        <v>2316.111111111111</v>
      </c>
      <c r="L26">
        <f t="shared" si="0"/>
        <v>31336.135195568157</v>
      </c>
      <c r="M26" s="21">
        <f t="shared" si="1"/>
        <v>0.3443659583905303</v>
      </c>
      <c r="N26" s="21">
        <f t="shared" si="2"/>
        <v>0.6556340416094697</v>
      </c>
      <c r="O26">
        <f t="shared" si="3"/>
        <v>15933619786034.572</v>
      </c>
      <c r="P26">
        <f t="shared" si="4"/>
        <v>30335819448040.227</v>
      </c>
      <c r="Q26">
        <f t="shared" si="5"/>
        <v>531.3042450889754</v>
      </c>
      <c r="R26">
        <f>'Data for Fig 1a'!Q26</f>
        <v>584.1404759138392</v>
      </c>
      <c r="S26">
        <f t="shared" si="6"/>
        <v>531.3042450889754</v>
      </c>
      <c r="T26">
        <f t="shared" si="7"/>
        <v>52.83623082486372</v>
      </c>
      <c r="U26" t="s">
        <v>137</v>
      </c>
      <c r="V26" s="40">
        <v>7.143588153996035</v>
      </c>
      <c r="W26" s="40" t="s">
        <v>224</v>
      </c>
    </row>
    <row r="27" spans="1:23" ht="12.75">
      <c r="A27" s="6" t="s">
        <v>10</v>
      </c>
      <c r="B27">
        <f>VLOOKUP(A27,'1A1a dataviewer'!$B$5:$D$37,2,FALSE)</f>
        <v>26105.1874002062</v>
      </c>
      <c r="C27">
        <f>(VLOOKUP(A27,Heat!$C$122:$F$163,4,FALSE))/gwh_conv</f>
        <v>10515</v>
      </c>
      <c r="D27">
        <f>(VLOOKUP(A27,Heat!$C$67:$F$108,4,FALSE))/zdxbhnj</f>
        <v>3635.277777777778</v>
      </c>
      <c r="E27" s="19">
        <f>(VLOOKUP(A27,'All products'!$C$177:$F$218,4,FALSE))/(VLOOKUP(A27,'All products'!$C$67:$F$108,4,FALSE))</f>
        <v>0.4086026413486702</v>
      </c>
      <c r="F27" s="19">
        <f>IF(VLOOKUP(A27,'All products'!$C$12:$F$53,4,FALSE)&gt;0,IF(((VLOOKUP(A27,'All products'!$C$122:$F$163,4,FALSE))/(VLOOKUP(A27,'All products'!$C$12:$F$53,4,FALSE)))&lt;1,((VLOOKUP(A27,'All products'!$C$122:$F$163,4,FALSE))/(VLOOKUP(A27,'All products'!$C$12:$F$53,4,FALSE))),1),0)</f>
        <v>0.8500259807742271</v>
      </c>
      <c r="G27" s="20">
        <f>((VLOOKUP(A27,Heat!$C$287:$F$328,4,FALSE))-(VLOOKUP(A27,Heat!$C$12:Heat!$F$53,4,FALSE))-(VLOOKUP(A27,Heat!$C$67:$F$108,4,FALSE)))/zdxbhnj</f>
        <v>0</v>
      </c>
      <c r="H27">
        <f>(VLOOKUP(A27,Electricity!$C$177:$F$218,4,FALSE))+(((VLOOKUP(A27,Heat!$C$287:$F$328,4,FALSE))/zdxbhnj))</f>
        <v>58673.055555555555</v>
      </c>
      <c r="I27">
        <f>((VLOOKUP(A27,Electricity!$C$122:$F$163,4,FALSE))+(VLOOKUP(A27,Heat!$C$177:$F$218,4,FALSE)))/zdxbhnj</f>
        <v>1810.8333333333333</v>
      </c>
      <c r="J27">
        <f>(VLOOKUP(A27,Electricity!$C$177:$F$218,4,FALSE))</f>
        <v>44365</v>
      </c>
      <c r="K27">
        <f>((VLOOKUP(A27,Electricity!$C$122:$F$163,4,FALSE)))/zdxbhnj</f>
        <v>1653.0555555555554</v>
      </c>
      <c r="L27">
        <f t="shared" si="0"/>
        <v>12262.457296167813</v>
      </c>
      <c r="M27" s="21">
        <f t="shared" si="1"/>
        <v>0.21565209407829905</v>
      </c>
      <c r="N27" s="21">
        <f t="shared" si="2"/>
        <v>0.7843479059217009</v>
      </c>
      <c r="O27">
        <f t="shared" si="3"/>
        <v>5629638329160.895</v>
      </c>
      <c r="P27">
        <f t="shared" si="4"/>
        <v>20475549071045.305</v>
      </c>
      <c r="Q27">
        <f t="shared" si="5"/>
        <v>479.38695691267145</v>
      </c>
      <c r="R27">
        <f>'Data for Fig 1a'!Q27</f>
        <v>457.8295163147339</v>
      </c>
      <c r="S27">
        <f t="shared" si="6"/>
        <v>479.38695691267145</v>
      </c>
      <c r="T27">
        <f t="shared" si="7"/>
        <v>-21.557440597937557</v>
      </c>
      <c r="U27" t="s">
        <v>118</v>
      </c>
      <c r="V27" s="40">
        <v>7.332200395642431</v>
      </c>
      <c r="W27" s="40" t="s">
        <v>145</v>
      </c>
    </row>
    <row r="28" spans="1:23" ht="12.75">
      <c r="A28" s="6" t="s">
        <v>12</v>
      </c>
      <c r="B28">
        <f>VLOOKUP(A28,'1A1a dataviewer'!$B$5:$D$37,2,FALSE)</f>
        <v>3471.844</v>
      </c>
      <c r="C28">
        <f>(VLOOKUP(A28,Heat!$C$122:$F$163,4,FALSE))/gwh_conv</f>
        <v>0</v>
      </c>
      <c r="D28">
        <f>(VLOOKUP(A28,Heat!$C$67:$F$108,4,FALSE))/zdxbhnj</f>
        <v>0</v>
      </c>
      <c r="E28" s="19">
        <f>(VLOOKUP(A28,'All products'!$C$177:$F$218,4,FALSE))/(VLOOKUP(A28,'All products'!$C$67:$F$108,4,FALSE))</f>
        <v>0.3490700682395968</v>
      </c>
      <c r="F28" s="19">
        <f>IF(VLOOKUP(A28,'All products'!$C$12:$F$53,4,FALSE)&gt;0,IF(((VLOOKUP(A28,'All products'!$C$122:$F$163,4,FALSE))/(VLOOKUP(A28,'All products'!$C$12:$F$53,4,FALSE)))&lt;1,((VLOOKUP(A28,'All products'!$C$122:$F$163,4,FALSE))/(VLOOKUP(A28,'All products'!$C$12:$F$53,4,FALSE))),1),0)</f>
        <v>0</v>
      </c>
      <c r="G28" s="20">
        <f>((VLOOKUP(A28,Heat!$C$287:$F$328,4,FALSE))-(VLOOKUP(A28,Heat!$C$12:Heat!$F$53,4,FALSE))-(VLOOKUP(A28,Heat!$C$67:$F$108,4,FALSE)))/zdxbhnj</f>
        <v>0</v>
      </c>
      <c r="H28">
        <f>(VLOOKUP(A28,Electricity!$C$177:$F$218,4,FALSE))+(((VLOOKUP(A28,Heat!$C$287:$F$328,4,FALSE))/zdxbhnj))</f>
        <v>4377</v>
      </c>
      <c r="I28">
        <f>((VLOOKUP(A28,Electricity!$C$122:$F$163,4,FALSE))+(VLOOKUP(A28,Heat!$C$177:$F$218,4,FALSE)))/zdxbhnj</f>
        <v>28.055555555555554</v>
      </c>
      <c r="J28">
        <f>(VLOOKUP(A28,Electricity!$C$177:$F$218,4,FALSE))</f>
        <v>4377</v>
      </c>
      <c r="K28">
        <f>((VLOOKUP(A28,Electricity!$C$122:$F$163,4,FALSE)))/zdxbhnj</f>
        <v>28.055555555555554</v>
      </c>
      <c r="L28">
        <f t="shared" si="0"/>
        <v>0</v>
      </c>
      <c r="M28" s="21">
        <f t="shared" si="1"/>
        <v>0</v>
      </c>
      <c r="N28" s="21">
        <f t="shared" si="2"/>
        <v>1</v>
      </c>
      <c r="O28">
        <f t="shared" si="3"/>
        <v>0</v>
      </c>
      <c r="P28">
        <f t="shared" si="4"/>
        <v>3471844000000</v>
      </c>
      <c r="Q28">
        <f t="shared" si="5"/>
        <v>798.3187746707374</v>
      </c>
      <c r="R28">
        <f>'Data for Fig 1a'!Q28</f>
        <v>673.2293969362032</v>
      </c>
      <c r="S28">
        <f t="shared" si="6"/>
        <v>798.3187746707374</v>
      </c>
      <c r="T28">
        <f t="shared" si="7"/>
        <v>-125.0893777345342</v>
      </c>
      <c r="U28" t="s">
        <v>119</v>
      </c>
      <c r="V28" s="40">
        <v>8.199582845001316</v>
      </c>
      <c r="W28" s="40" t="s">
        <v>132</v>
      </c>
    </row>
    <row r="29" spans="1:23" ht="12.75">
      <c r="A29" s="6" t="s">
        <v>38</v>
      </c>
      <c r="B29">
        <f>VLOOKUP(A29,'1A1a dataviewer'!$B$5:$D$37,2,FALSE)</f>
        <v>168212.988909753</v>
      </c>
      <c r="C29">
        <f>(VLOOKUP(A29,Heat!$C$122:$F$163,4,FALSE))/gwh_conv</f>
        <v>51173.055555555555</v>
      </c>
      <c r="D29">
        <f>(VLOOKUP(A29,Heat!$C$67:$F$108,4,FALSE))/zdxbhnj</f>
        <v>33539.166666666664</v>
      </c>
      <c r="E29" s="19">
        <f>(VLOOKUP(A29,'All products'!$C$177:$F$218,4,FALSE))/(VLOOKUP(A29,'All products'!$C$67:$F$108,4,FALSE))</f>
        <v>0.4673337323456895</v>
      </c>
      <c r="F29" s="19">
        <f>IF(VLOOKUP(A29,'All products'!$C$12:$F$53,4,FALSE)&gt;0,IF(((VLOOKUP(A29,'All products'!$C$122:$F$163,4,FALSE))/(VLOOKUP(A29,'All products'!$C$12:$F$53,4,FALSE)))&lt;1,((VLOOKUP(A29,'All products'!$C$122:$F$163,4,FALSE))/(VLOOKUP(A29,'All products'!$C$12:$F$53,4,FALSE))),1),0)</f>
        <v>0.8323349165534975</v>
      </c>
      <c r="G29" s="20">
        <f>((VLOOKUP(A29,Heat!$C$287:$F$328,4,FALSE))-(VLOOKUP(A29,Heat!$C$12:Heat!$F$53,4,FALSE))-(VLOOKUP(A29,Heat!$C$67:$F$108,4,FALSE)))/zdxbhnj</f>
        <v>0</v>
      </c>
      <c r="H29">
        <f>(VLOOKUP(A29,Electricity!$C$177:$F$218,4,FALSE))+(((VLOOKUP(A29,Heat!$C$287:$F$328,4,FALSE))/zdxbhnj))</f>
        <v>251579.3333333333</v>
      </c>
      <c r="I29">
        <f>((VLOOKUP(A29,Electricity!$C$122:$F$163,4,FALSE))+(VLOOKUP(A29,Heat!$C$177:$F$218,4,FALSE)))/zdxbhnj</f>
        <v>18055</v>
      </c>
      <c r="J29">
        <f>(VLOOKUP(A29,Electricity!$C$177:$F$218,4,FALSE))</f>
        <v>156936</v>
      </c>
      <c r="K29">
        <f>((VLOOKUP(A29,Electricity!$C$122:$F$163,4,FALSE)))/zdxbhnj</f>
        <v>8123.888888888889</v>
      </c>
      <c r="L29">
        <f t="shared" si="0"/>
        <v>70004.39811535076</v>
      </c>
      <c r="M29" s="21">
        <f t="shared" si="1"/>
        <v>0.2997734630738728</v>
      </c>
      <c r="N29" s="21">
        <f t="shared" si="2"/>
        <v>0.7002265369261271</v>
      </c>
      <c r="O29">
        <f t="shared" si="3"/>
        <v>50425790219483.62</v>
      </c>
      <c r="P29">
        <f t="shared" si="4"/>
        <v>117787198690269.38</v>
      </c>
      <c r="Q29">
        <f t="shared" si="5"/>
        <v>791.516213370047</v>
      </c>
      <c r="R29">
        <f>'Data for Fig 1a'!Q29</f>
        <v>810.418174566719</v>
      </c>
      <c r="S29">
        <f t="shared" si="6"/>
        <v>791.516213370047</v>
      </c>
      <c r="T29">
        <f t="shared" si="7"/>
        <v>18.901961196672005</v>
      </c>
      <c r="U29" t="s">
        <v>135</v>
      </c>
      <c r="V29" s="40">
        <v>8.26983759415532</v>
      </c>
      <c r="W29" s="40" t="s">
        <v>135</v>
      </c>
    </row>
    <row r="30" spans="1:23" ht="12.75">
      <c r="A30" s="6" t="s">
        <v>26</v>
      </c>
      <c r="B30">
        <f>VLOOKUP(A30,'1A1a dataviewer'!$B$5:$D$37,2,FALSE)</f>
        <v>54229.2978661615</v>
      </c>
      <c r="C30">
        <f>(VLOOKUP(A30,Heat!$C$122:$F$163,4,FALSE))/gwh_conv</f>
        <v>569.1666666666666</v>
      </c>
      <c r="D30">
        <f>(VLOOKUP(A30,Heat!$C$67:$F$108,4,FALSE))/zdxbhnj</f>
        <v>0</v>
      </c>
      <c r="E30" s="19">
        <f>(VLOOKUP(A30,'All products'!$C$177:$F$218,4,FALSE))/(VLOOKUP(A30,'All products'!$C$67:$F$108,4,FALSE))</f>
        <v>0.3690671923823179</v>
      </c>
      <c r="F30" s="19">
        <f>IF(VLOOKUP(A30,'All products'!$C$12:$F$53,4,FALSE)&gt;0,IF(((VLOOKUP(A30,'All products'!$C$122:$F$163,4,FALSE))/(VLOOKUP(A30,'All products'!$C$12:$F$53,4,FALSE)))&lt;1,((VLOOKUP(A30,'All products'!$C$122:$F$163,4,FALSE))/(VLOOKUP(A30,'All products'!$C$12:$F$53,4,FALSE))),1),0)</f>
        <v>0</v>
      </c>
      <c r="G30" s="20">
        <f>((VLOOKUP(A30,Heat!$C$287:$F$328,4,FALSE))-(VLOOKUP(A30,Heat!$C$12:Heat!$F$53,4,FALSE))-(VLOOKUP(A30,Heat!$C$67:$F$108,4,FALSE)))/zdxbhnj</f>
        <v>0</v>
      </c>
      <c r="H30">
        <f>(VLOOKUP(A30,Electricity!$C$177:$F$218,4,FALSE))+(((VLOOKUP(A30,Heat!$C$287:$F$328,4,FALSE))/zdxbhnj))</f>
        <v>60589.166666666664</v>
      </c>
      <c r="I30">
        <f>((VLOOKUP(A30,Electricity!$C$122:$F$163,4,FALSE))+(VLOOKUP(A30,Heat!$C$177:$F$218,4,FALSE)))/zdxbhnj</f>
        <v>1086.111111111111</v>
      </c>
      <c r="J30">
        <f>(VLOOKUP(A30,Electricity!$C$177:$F$218,4,FALSE))</f>
        <v>60020</v>
      </c>
      <c r="K30">
        <f>((VLOOKUP(A30,Electricity!$C$122:$F$163,4,FALSE)))/zdxbhnj</f>
        <v>1086.111111111111</v>
      </c>
      <c r="L30">
        <f t="shared" si="0"/>
        <v>569.1666666666666</v>
      </c>
      <c r="M30" s="21">
        <f t="shared" si="1"/>
        <v>0.009565335113509576</v>
      </c>
      <c r="N30" s="21">
        <f t="shared" si="2"/>
        <v>0.9904346648864905</v>
      </c>
      <c r="O30">
        <f t="shared" si="3"/>
        <v>518721407060.16455</v>
      </c>
      <c r="P30">
        <f t="shared" si="4"/>
        <v>53710576459101.336</v>
      </c>
      <c r="Q30">
        <f t="shared" si="5"/>
        <v>911.3699684805233</v>
      </c>
      <c r="R30">
        <f>'Data for Fig 1a'!Q30</f>
        <v>904.1774416700155</v>
      </c>
      <c r="S30">
        <f t="shared" si="6"/>
        <v>911.3699684805233</v>
      </c>
      <c r="T30">
        <f t="shared" si="7"/>
        <v>-7.192526810507843</v>
      </c>
      <c r="U30" t="s">
        <v>125</v>
      </c>
      <c r="V30" s="40">
        <v>9.871914376588336</v>
      </c>
      <c r="W30" s="40" t="s">
        <v>137</v>
      </c>
    </row>
    <row r="31" spans="1:23" ht="12.75">
      <c r="A31" s="6" t="s">
        <v>19</v>
      </c>
      <c r="B31">
        <f>VLOOKUP(A31,'1A1a dataviewer'!$B$5:$D$37,2,FALSE)</f>
        <v>12092.8531457667</v>
      </c>
      <c r="C31">
        <f>(VLOOKUP(A31,Heat!$C$122:$F$163,4,FALSE))/gwh_conv</f>
        <v>2578.3333333333335</v>
      </c>
      <c r="D31">
        <f>(VLOOKUP(A31,Heat!$C$67:$F$108,4,FALSE))/zdxbhnj</f>
        <v>4793.055555555556</v>
      </c>
      <c r="E31" s="19">
        <f>(VLOOKUP(A31,'All products'!$C$177:$F$218,4,FALSE))/(VLOOKUP(A31,'All products'!$C$67:$F$108,4,FALSE))</f>
        <v>0.42000538778088453</v>
      </c>
      <c r="F31" s="19">
        <f>IF(VLOOKUP(A31,'All products'!$C$12:$F$53,4,FALSE)&gt;0,IF(((VLOOKUP(A31,'All products'!$C$122:$F$163,4,FALSE))/(VLOOKUP(A31,'All products'!$C$12:$F$53,4,FALSE)))&lt;1,((VLOOKUP(A31,'All products'!$C$122:$F$163,4,FALSE))/(VLOOKUP(A31,'All products'!$C$12:$F$53,4,FALSE))),1),0)</f>
        <v>0.8434353309218887</v>
      </c>
      <c r="G31" s="20">
        <f>((VLOOKUP(A31,Heat!$C$287:$F$328,4,FALSE))-(VLOOKUP(A31,Heat!$C$12:Heat!$F$53,4,FALSE))-(VLOOKUP(A31,Heat!$C$67:$F$108,4,FALSE)))/zdxbhnj</f>
        <v>0</v>
      </c>
      <c r="H31">
        <f>(VLOOKUP(A31,Electricity!$C$177:$F$218,4,FALSE))+(((VLOOKUP(A31,Heat!$C$287:$F$328,4,FALSE))/zdxbhnj))</f>
        <v>17643.055555555555</v>
      </c>
      <c r="I31">
        <f>((VLOOKUP(A31,Electricity!$C$122:$F$163,4,FALSE))+(VLOOKUP(A31,Heat!$C$177:$F$218,4,FALSE)))/zdxbhnj</f>
        <v>214.72222222222223</v>
      </c>
      <c r="J31">
        <f>(VLOOKUP(A31,Electricity!$C$177:$F$218,4,FALSE))</f>
        <v>10205</v>
      </c>
      <c r="K31">
        <f>((VLOOKUP(A31,Electricity!$C$122:$F$163,4,FALSE)))/zdxbhnj</f>
        <v>148.05555555555554</v>
      </c>
      <c r="L31">
        <f t="shared" si="0"/>
        <v>4965.130617561483</v>
      </c>
      <c r="M31" s="21">
        <f t="shared" si="1"/>
        <v>0.2848884355490953</v>
      </c>
      <c r="N31" s="21">
        <f t="shared" si="2"/>
        <v>0.7151115644509047</v>
      </c>
      <c r="O31">
        <f t="shared" si="3"/>
        <v>3445114014022.431</v>
      </c>
      <c r="P31">
        <f t="shared" si="4"/>
        <v>8647739131744.269</v>
      </c>
      <c r="Q31">
        <f t="shared" si="5"/>
        <v>859.877389152862</v>
      </c>
      <c r="R31">
        <f>'Data for Fig 1a'!Q31</f>
        <v>989.7332005964292</v>
      </c>
      <c r="S31">
        <f t="shared" si="6"/>
        <v>859.877389152862</v>
      </c>
      <c r="T31">
        <f t="shared" si="7"/>
        <v>129.8558114435673</v>
      </c>
      <c r="U31" t="s">
        <v>121</v>
      </c>
      <c r="V31" s="40">
        <v>16.55384437865328</v>
      </c>
      <c r="W31" s="40" t="s">
        <v>140</v>
      </c>
    </row>
    <row r="32" spans="1:23" ht="12.75">
      <c r="A32" s="6" t="s">
        <v>34</v>
      </c>
      <c r="B32">
        <f>VLOOKUP(A32,'1A1a dataviewer'!$B$5:$D$37,2,FALSE)</f>
        <v>1961.26738676946</v>
      </c>
      <c r="C32">
        <f>(VLOOKUP(A32,Heat!$C$122:$F$163,4,FALSE))/gwh_conv</f>
        <v>0</v>
      </c>
      <c r="D32">
        <f>(VLOOKUP(A32,Heat!$C$67:$F$108,4,FALSE))/zdxbhnj</f>
        <v>0</v>
      </c>
      <c r="E32" s="19">
        <f>(VLOOKUP(A32,'All products'!$C$177:$F$218,4,FALSE))/(VLOOKUP(A32,'All products'!$C$67:$F$108,4,FALSE))</f>
        <v>0.29628540985413526</v>
      </c>
      <c r="F32" s="19">
        <f>IF(VLOOKUP(A32,'All products'!$C$12:$F$53,4,FALSE)&gt;0,IF(((VLOOKUP(A32,'All products'!$C$122:$F$163,4,FALSE))/(VLOOKUP(A32,'All products'!$C$12:$F$53,4,FALSE)))&lt;1,((VLOOKUP(A32,'All products'!$C$122:$F$163,4,FALSE))/(VLOOKUP(A32,'All products'!$C$12:$F$53,4,FALSE))),1),0)</f>
        <v>0</v>
      </c>
      <c r="G32" s="20">
        <f>((VLOOKUP(A32,Heat!$C$287:$F$328,4,FALSE))-(VLOOKUP(A32,Heat!$C$12:Heat!$F$53,4,FALSE))-(VLOOKUP(A32,Heat!$C$67:$F$108,4,FALSE)))/zdxbhnj</f>
        <v>0</v>
      </c>
      <c r="H32">
        <f>(VLOOKUP(A32,Electricity!$C$177:$F$218,4,FALSE))+(((VLOOKUP(A32,Heat!$C$287:$F$328,4,FALSE))/zdxbhnj))</f>
        <v>2240</v>
      </c>
      <c r="I32">
        <f>((VLOOKUP(A32,Electricity!$C$122:$F$163,4,FALSE))+(VLOOKUP(A32,Heat!$C$177:$F$218,4,FALSE)))/zdxbhnj</f>
        <v>0</v>
      </c>
      <c r="J32">
        <f>(VLOOKUP(A32,Electricity!$C$177:$F$218,4,FALSE))</f>
        <v>2240</v>
      </c>
      <c r="K32">
        <f>((VLOOKUP(A32,Electricity!$C$122:$F$163,4,FALSE)))/zdxbhnj</f>
        <v>0</v>
      </c>
      <c r="L32">
        <f t="shared" si="0"/>
        <v>0</v>
      </c>
      <c r="M32" s="21">
        <f t="shared" si="1"/>
        <v>0</v>
      </c>
      <c r="N32" s="21">
        <f t="shared" si="2"/>
        <v>1</v>
      </c>
      <c r="O32">
        <f t="shared" si="3"/>
        <v>0</v>
      </c>
      <c r="P32">
        <f t="shared" si="4"/>
        <v>1961267386769.46</v>
      </c>
      <c r="Q32">
        <f t="shared" si="5"/>
        <v>875.5657976649375</v>
      </c>
      <c r="R32">
        <f>'Data for Fig 1a'!Q32</f>
        <v>905.0610921871066</v>
      </c>
      <c r="S32">
        <f t="shared" si="6"/>
        <v>875.5657976649375</v>
      </c>
      <c r="T32">
        <f t="shared" si="7"/>
        <v>29.49529452216916</v>
      </c>
      <c r="U32" t="s">
        <v>132</v>
      </c>
      <c r="V32" s="40">
        <v>45.70669381766186</v>
      </c>
      <c r="W32" s="40" t="s">
        <v>121</v>
      </c>
    </row>
    <row r="33" spans="1:23" ht="12.75">
      <c r="A33" s="22" t="s">
        <v>23</v>
      </c>
      <c r="B33">
        <f>VLOOKUP(A33,'1A1a dataviewer'!$B$5:$D$37,2,FALSE)</f>
        <v>1373036.16133813</v>
      </c>
      <c r="C33">
        <f>(VLOOKUP(A33,Heat!$C$122:$F$163,4,FALSE))/gwh_conv</f>
        <v>416010.8333333333</v>
      </c>
      <c r="D33">
        <f>(VLOOKUP(A33,Heat!$C$67:$F$108,4,FALSE))/zdxbhnj</f>
        <v>194199.44444444444</v>
      </c>
      <c r="E33" s="19">
        <f>(VLOOKUP(A33,'All products'!$C$177:$F$218,4,FALSE))/(VLOOKUP(A33,'All products'!$C$67:$F$108,4,FALSE))</f>
        <v>0.48082642354222627</v>
      </c>
      <c r="F33" s="19">
        <f>IF(VLOOKUP(A33,'All products'!$C$12:$F$53,4,FALSE)&gt;0,IF(((VLOOKUP(A33,'All products'!$C$122:$F$163,4,FALSE))/(VLOOKUP(A33,'All products'!$C$12:$F$53,4,FALSE)))&lt;1,((VLOOKUP(A33,'All products'!$C$122:$F$163,4,FALSE))/(VLOOKUP(A33,'All products'!$C$12:$F$53,4,FALSE))),1),0)</f>
        <v>1</v>
      </c>
      <c r="G33" s="20">
        <f>((VLOOKUP(A33,Heat!$C$287:$F$328,4,FALSE))-(VLOOKUP(A33,Heat!$C$12:Heat!$F$53,4,FALSE))-(VLOOKUP(A33,Heat!$C$67:$F$108,4,FALSE)))/zdxbhnj</f>
        <v>0</v>
      </c>
      <c r="H33">
        <f>(VLOOKUP(A33,Electricity!$C$177:$F$218,4,FALSE))+(((VLOOKUP(A33,Heat!$C$287:$F$328,4,FALSE))/zdxbhnj))</f>
        <v>4108053.0555555555</v>
      </c>
      <c r="I33">
        <f>((VLOOKUP(A33,Electricity!$C$122:$F$163,4,FALSE))+(VLOOKUP(A33,Heat!$C$177:$F$218,4,FALSE)))/zdxbhnj</f>
        <v>426725.8333333333</v>
      </c>
      <c r="J33">
        <f>(VLOOKUP(A33,Electricity!$C$177:$F$218,4,FALSE))</f>
        <v>3310620</v>
      </c>
      <c r="K33">
        <f>((VLOOKUP(A33,Electricity!$C$122:$F$163,4,FALSE)))/zdxbhnj</f>
        <v>239503.05555555556</v>
      </c>
      <c r="L33">
        <f t="shared" si="0"/>
        <v>509387.05765944277</v>
      </c>
      <c r="M33" s="21">
        <f>L33/(H33-I33)</f>
        <v>0.13837049164892026</v>
      </c>
      <c r="N33" s="21">
        <f t="shared" si="2"/>
        <v>0.8616295083510798</v>
      </c>
      <c r="O33">
        <f t="shared" si="3"/>
        <v>189987688696103.25</v>
      </c>
      <c r="P33">
        <f t="shared" si="4"/>
        <v>1183048472642026.8</v>
      </c>
      <c r="Q33">
        <f t="shared" si="5"/>
        <v>385.21765665163775</v>
      </c>
      <c r="R33">
        <f>'Data for Fig 1a'!Q33</f>
        <v>396.073115629918</v>
      </c>
      <c r="S33">
        <f t="shared" si="6"/>
        <v>385.21765665163775</v>
      </c>
      <c r="T33">
        <f t="shared" si="7"/>
        <v>10.85545897828024</v>
      </c>
      <c r="U33" s="39" t="s">
        <v>251</v>
      </c>
      <c r="V33" s="40"/>
      <c r="W33" s="40"/>
    </row>
    <row r="34" spans="5:6" ht="12.75">
      <c r="E34" s="19"/>
      <c r="F34" s="18"/>
    </row>
    <row r="35" spans="1:6" ht="12.75">
      <c r="A35" s="31">
        <v>3.6</v>
      </c>
      <c r="E35" s="19"/>
      <c r="F35" s="18" t="s">
        <v>113</v>
      </c>
    </row>
    <row r="36" spans="5:6" ht="12.75">
      <c r="E36" s="19"/>
      <c r="F36" s="18" t="s">
        <v>114</v>
      </c>
    </row>
    <row r="37" spans="5:6" ht="12.75">
      <c r="E37" s="19"/>
      <c r="F37" s="18"/>
    </row>
    <row r="38" spans="1:6" ht="12.75">
      <c r="A38" s="15" t="s">
        <v>74</v>
      </c>
      <c r="E38" s="19"/>
      <c r="F38" s="18"/>
    </row>
    <row r="39" spans="1:12" ht="14.25">
      <c r="A39" s="7"/>
      <c r="B39" s="7"/>
      <c r="C39" s="16"/>
      <c r="D39" s="16"/>
      <c r="E39" s="7"/>
      <c r="F39" s="7"/>
      <c r="G39" s="7"/>
      <c r="H39" s="7"/>
      <c r="I39" s="7"/>
      <c r="J39" s="7"/>
      <c r="K39" s="7"/>
      <c r="L39" s="7" t="s">
        <v>46</v>
      </c>
    </row>
    <row r="40" spans="1:12" ht="14.25">
      <c r="A40" s="7" t="s">
        <v>47</v>
      </c>
      <c r="B40" s="12" t="s">
        <v>75</v>
      </c>
      <c r="C40" s="16"/>
      <c r="D40" s="16"/>
      <c r="E40" s="7"/>
      <c r="F40" s="7"/>
      <c r="G40" s="7"/>
      <c r="H40" s="7"/>
      <c r="I40" s="7"/>
      <c r="J40" s="7"/>
      <c r="K40" s="7"/>
      <c r="L40" s="7" t="s">
        <v>48</v>
      </c>
    </row>
    <row r="41" spans="1:12" ht="14.25">
      <c r="A41" s="7" t="s">
        <v>49</v>
      </c>
      <c r="B41" s="8" t="s">
        <v>76</v>
      </c>
      <c r="C41" s="16"/>
      <c r="D41" s="16"/>
      <c r="E41" s="7"/>
      <c r="F41" s="7"/>
      <c r="G41" s="7"/>
      <c r="H41" s="7"/>
      <c r="I41" s="7"/>
      <c r="J41" s="7"/>
      <c r="K41" s="7"/>
      <c r="L41" s="7" t="s">
        <v>50</v>
      </c>
    </row>
    <row r="42" spans="1:12" ht="14.25">
      <c r="A42" s="7" t="s">
        <v>51</v>
      </c>
      <c r="B42" s="8" t="s">
        <v>77</v>
      </c>
      <c r="C42" s="16"/>
      <c r="D42" s="16"/>
      <c r="E42" s="7"/>
      <c r="F42" s="7"/>
      <c r="G42" s="7"/>
      <c r="H42" s="7"/>
      <c r="I42" s="7"/>
      <c r="J42" s="7"/>
      <c r="K42" s="7"/>
      <c r="L42" s="7" t="s">
        <v>52</v>
      </c>
    </row>
    <row r="43" spans="1:12" ht="14.25">
      <c r="A43" s="7" t="s">
        <v>53</v>
      </c>
      <c r="B43" s="9" t="s">
        <v>78</v>
      </c>
      <c r="C43" s="16"/>
      <c r="D43" s="16"/>
      <c r="E43" s="10"/>
      <c r="F43" s="10"/>
      <c r="G43" s="10"/>
      <c r="H43" s="10"/>
      <c r="I43" s="10"/>
      <c r="J43" s="10"/>
      <c r="K43" s="10"/>
      <c r="L43" s="10" t="s">
        <v>54</v>
      </c>
    </row>
    <row r="44" spans="1:12" ht="14.25">
      <c r="A44" s="7" t="s">
        <v>55</v>
      </c>
      <c r="B44" s="9" t="s">
        <v>79</v>
      </c>
      <c r="C44" s="16"/>
      <c r="D44" s="16"/>
      <c r="E44" s="10"/>
      <c r="F44" s="10"/>
      <c r="G44" s="10"/>
      <c r="H44" s="10"/>
      <c r="I44" s="10"/>
      <c r="J44" s="10"/>
      <c r="K44" s="10"/>
      <c r="L44" s="10" t="s">
        <v>56</v>
      </c>
    </row>
    <row r="45" spans="1:12" ht="14.25">
      <c r="A45" s="7" t="s">
        <v>57</v>
      </c>
      <c r="B45" s="8" t="s">
        <v>82</v>
      </c>
      <c r="C45" s="16"/>
      <c r="D45" s="16"/>
      <c r="E45" s="7"/>
      <c r="F45" s="7"/>
      <c r="G45" s="7"/>
      <c r="H45" s="7"/>
      <c r="I45" s="7"/>
      <c r="J45" s="7"/>
      <c r="K45" s="7"/>
      <c r="L45" s="7" t="s">
        <v>58</v>
      </c>
    </row>
    <row r="46" spans="1:12" ht="14.25">
      <c r="A46" s="7" t="s">
        <v>59</v>
      </c>
      <c r="B46" s="8" t="s">
        <v>83</v>
      </c>
      <c r="C46" s="16"/>
      <c r="D46" s="16"/>
      <c r="E46" s="7"/>
      <c r="F46" s="7"/>
      <c r="G46" s="7"/>
      <c r="H46" s="7"/>
      <c r="I46" s="7"/>
      <c r="J46" s="7"/>
      <c r="K46" s="7"/>
      <c r="L46" s="7" t="s">
        <v>60</v>
      </c>
    </row>
    <row r="47" spans="1:12" ht="14.25">
      <c r="A47" s="7" t="s">
        <v>61</v>
      </c>
      <c r="B47" s="8" t="s">
        <v>112</v>
      </c>
      <c r="C47" s="16"/>
      <c r="D47" s="16"/>
      <c r="E47" s="7"/>
      <c r="F47" s="7"/>
      <c r="G47" s="7"/>
      <c r="H47" s="7"/>
      <c r="I47" s="7"/>
      <c r="J47" s="7"/>
      <c r="K47" s="7"/>
      <c r="L47" s="7" t="s">
        <v>62</v>
      </c>
    </row>
    <row r="48" spans="1:12" ht="14.25">
      <c r="A48" s="7" t="s">
        <v>63</v>
      </c>
      <c r="B48" s="8" t="s">
        <v>80</v>
      </c>
      <c r="C48" s="16"/>
      <c r="D48" s="16"/>
      <c r="E48" s="7"/>
      <c r="F48" s="7"/>
      <c r="G48" s="7"/>
      <c r="H48" s="7"/>
      <c r="I48" s="7"/>
      <c r="J48" s="7"/>
      <c r="K48" s="7"/>
      <c r="L48" s="7" t="s">
        <v>64</v>
      </c>
    </row>
    <row r="49" spans="1:12" ht="14.25">
      <c r="A49" s="7" t="s">
        <v>65</v>
      </c>
      <c r="B49" s="8" t="s">
        <v>81</v>
      </c>
      <c r="C49" s="16"/>
      <c r="D49" s="16"/>
      <c r="E49" s="7"/>
      <c r="F49" s="7"/>
      <c r="G49" s="7"/>
      <c r="H49" s="7"/>
      <c r="I49" s="7"/>
      <c r="J49" s="7"/>
      <c r="K49" s="7"/>
      <c r="L49" s="7" t="s">
        <v>66</v>
      </c>
    </row>
    <row r="50" spans="1:12" ht="14.25">
      <c r="A50" s="7"/>
      <c r="B50" s="7"/>
      <c r="C50" s="16"/>
      <c r="D50" s="16"/>
      <c r="E50" s="7"/>
      <c r="F50" s="7"/>
      <c r="G50" s="7"/>
      <c r="H50" s="7"/>
      <c r="I50" s="7"/>
      <c r="J50" s="7"/>
      <c r="K50" s="7"/>
      <c r="L50" s="7"/>
    </row>
    <row r="51" spans="1:12" ht="14.25">
      <c r="A51" s="7" t="s">
        <v>67</v>
      </c>
      <c r="B51" s="8" t="s">
        <v>84</v>
      </c>
      <c r="C51" s="16"/>
      <c r="D51" s="16"/>
      <c r="E51" s="7"/>
      <c r="F51" s="7"/>
      <c r="G51" s="7"/>
      <c r="H51" s="7"/>
      <c r="I51" s="7"/>
      <c r="J51" s="7"/>
      <c r="K51" s="7"/>
      <c r="L51" s="7"/>
    </row>
    <row r="52" spans="1:12" ht="14.25">
      <c r="A52" s="7" t="s">
        <v>68</v>
      </c>
      <c r="B52" s="11" t="s">
        <v>85</v>
      </c>
      <c r="C52" s="16"/>
      <c r="D52" s="16"/>
      <c r="E52" s="7"/>
      <c r="F52" s="7"/>
      <c r="G52" s="7"/>
      <c r="H52" s="7"/>
      <c r="I52" s="7"/>
      <c r="J52" s="7"/>
      <c r="K52" s="7"/>
      <c r="L52" s="7"/>
    </row>
    <row r="53" spans="1:12" ht="14.25">
      <c r="A53" s="7" t="s">
        <v>69</v>
      </c>
      <c r="B53" s="11" t="s">
        <v>86</v>
      </c>
      <c r="C53" s="16"/>
      <c r="D53" s="16"/>
      <c r="E53" s="7"/>
      <c r="F53" s="7"/>
      <c r="G53" s="7"/>
      <c r="H53" s="7"/>
      <c r="I53" s="7"/>
      <c r="J53" s="7"/>
      <c r="K53" s="7"/>
      <c r="L53" s="7"/>
    </row>
    <row r="54" spans="1:12" ht="14.25">
      <c r="A54" s="7"/>
      <c r="B54" s="7"/>
      <c r="C54" s="16"/>
      <c r="D54" s="16"/>
      <c r="E54" s="7"/>
      <c r="F54" s="7"/>
      <c r="G54" s="7"/>
      <c r="H54" s="7"/>
      <c r="I54" s="7"/>
      <c r="J54" s="7"/>
      <c r="K54" s="7"/>
      <c r="L54" s="7"/>
    </row>
    <row r="55" spans="1:12" ht="14.25">
      <c r="A55" s="7" t="s">
        <v>70</v>
      </c>
      <c r="B55" s="7" t="s">
        <v>87</v>
      </c>
      <c r="C55" s="16"/>
      <c r="D55" s="16"/>
      <c r="E55" s="7"/>
      <c r="F55" s="7"/>
      <c r="G55" s="7"/>
      <c r="H55" s="7"/>
      <c r="I55" s="7"/>
      <c r="J55" s="7"/>
      <c r="K55" s="7"/>
      <c r="L55" s="7"/>
    </row>
    <row r="56" spans="1:12" ht="14.25">
      <c r="A56" s="7" t="s">
        <v>71</v>
      </c>
      <c r="B56" s="7" t="s">
        <v>88</v>
      </c>
      <c r="C56" s="16"/>
      <c r="D56" s="16"/>
      <c r="E56" s="7"/>
      <c r="F56" s="7"/>
      <c r="G56" s="7"/>
      <c r="H56" s="7"/>
      <c r="I56" s="7"/>
      <c r="J56" s="7"/>
      <c r="K56" s="7"/>
      <c r="L56" s="7"/>
    </row>
    <row r="57" spans="1:12" ht="14.25">
      <c r="A57" s="7"/>
      <c r="B57" s="7"/>
      <c r="C57" s="16"/>
      <c r="D57" s="16"/>
      <c r="E57" s="7"/>
      <c r="F57" s="7"/>
      <c r="G57" s="7"/>
      <c r="H57" s="7"/>
      <c r="I57" s="7"/>
      <c r="J57" s="7"/>
      <c r="K57" s="7"/>
      <c r="L57" s="7"/>
    </row>
    <row r="58" spans="1:12" ht="14.25">
      <c r="A58" s="7" t="s">
        <v>72</v>
      </c>
      <c r="B58" s="12" t="s">
        <v>89</v>
      </c>
      <c r="C58" s="16"/>
      <c r="D58" s="16"/>
      <c r="E58" s="7"/>
      <c r="F58" s="7"/>
      <c r="G58" s="7"/>
      <c r="H58" s="7"/>
      <c r="I58" s="7"/>
      <c r="J58" s="7"/>
      <c r="K58" s="7"/>
      <c r="L58" s="7"/>
    </row>
    <row r="59" spans="1:12" ht="14.25">
      <c r="A59" s="7"/>
      <c r="B59" s="7"/>
      <c r="C59" s="16"/>
      <c r="D59" s="16"/>
      <c r="E59" s="7"/>
      <c r="F59" s="7"/>
      <c r="G59" s="7"/>
      <c r="H59" s="7"/>
      <c r="I59" s="7"/>
      <c r="J59" s="7"/>
      <c r="K59" s="7"/>
      <c r="L59" s="7"/>
    </row>
    <row r="60" spans="1:12" ht="14.25">
      <c r="A60" s="13" t="s">
        <v>73</v>
      </c>
      <c r="B60" s="13"/>
      <c r="C60" s="16"/>
      <c r="D60" s="16"/>
      <c r="E60" s="7"/>
      <c r="F60" s="7"/>
      <c r="G60" s="7"/>
      <c r="H60" s="7"/>
      <c r="I60" s="7"/>
      <c r="J60" s="7"/>
      <c r="K60" s="7"/>
      <c r="L60" s="7"/>
    </row>
    <row r="61" spans="1:12" ht="14.25">
      <c r="A61" s="13" t="s">
        <v>72</v>
      </c>
      <c r="B61" s="14">
        <v>392.2521433108338</v>
      </c>
      <c r="C61" s="16"/>
      <c r="D61" s="16"/>
      <c r="E61" s="10"/>
      <c r="F61" s="10"/>
      <c r="G61" s="10"/>
      <c r="H61" s="10"/>
      <c r="I61" s="10"/>
      <c r="J61" s="10"/>
      <c r="K61" s="10"/>
      <c r="L61" s="7"/>
    </row>
    <row r="62" spans="1:12" ht="14.25">
      <c r="A62" s="13" t="s">
        <v>142</v>
      </c>
      <c r="B62" s="7"/>
      <c r="C62" s="16"/>
      <c r="D62" s="16"/>
      <c r="E62" s="10"/>
      <c r="F62" s="10"/>
      <c r="G62" s="10"/>
      <c r="H62" s="10"/>
      <c r="I62" s="10"/>
      <c r="J62" s="10"/>
      <c r="K62" s="10"/>
      <c r="L62" s="7"/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eeauser</cp:lastModifiedBy>
  <dcterms:created xsi:type="dcterms:W3CDTF">2009-10-14T09:45:45Z</dcterms:created>
  <dcterms:modified xsi:type="dcterms:W3CDTF">2012-01-16T08:50:42Z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