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840" windowWidth="14700" windowHeight="7425" activeTab="0"/>
  </bookViews>
  <sheets>
    <sheet name="NOx chart - NEW EEA32" sheetId="1" r:id="rId1"/>
    <sheet name="New Cronos data - input" sheetId="2" r:id="rId2"/>
    <sheet name="New Cronos data - output" sheetId="3" r:id="rId3"/>
    <sheet name="New Cronos data - electricity" sheetId="4" r:id="rId4"/>
    <sheet name="New Cronos data-transformation" sheetId="5" r:id="rId5"/>
    <sheet name="data" sheetId="6" r:id="rId6"/>
  </sheets>
  <externalReferences>
    <externalReference r:id="rId9"/>
    <externalReference r:id="rId10"/>
    <externalReference r:id="rId11"/>
  </externalReferences>
  <definedNames>
    <definedName name="AT_Range">'[1]AT'!$B:$B</definedName>
    <definedName name="BE_Range">'[1]BE'!$B:$B</definedName>
    <definedName name="CO2_EFs">'[1]CO2 EFs IPCC'!$A$2:$P$26</definedName>
    <definedName name="CO2Range">'[1]CO2'!$F$2:$F$17</definedName>
    <definedName name="DE_Range">'[1]DE'!$B:$B</definedName>
    <definedName name="DK_Range">'[1]DK'!$B:$B</definedName>
    <definedName name="ES_Range">'[1]ES'!$B:$B</definedName>
    <definedName name="ESI">'[2]ESI - output'!$D$2:$K$532</definedName>
    <definedName name="EU15_Range">'[1]eu15'!$B:$B</definedName>
    <definedName name="FI_Range">'[1]FI'!$B:$B</definedName>
    <definedName name="FR_Range">'[1]FR'!$B:$B</definedName>
    <definedName name="GR_Range">'[1]GR'!$B:$B</definedName>
    <definedName name="IE_Range">'[1]IE'!$B:$B</definedName>
    <definedName name="IS_Range">'[1]IS'!$B:$B</definedName>
    <definedName name="IT_Range">'[1]IT'!$B:$B</definedName>
    <definedName name="LU_Range">'[1]LU'!$B:$B</definedName>
    <definedName name="NL_Range">'[1]NL'!$B:$B</definedName>
    <definedName name="NO_Range">'[1]NO'!$B:$B</definedName>
    <definedName name="NO2_EM_FACT">#REF!</definedName>
    <definedName name="NOx_EFs">'[1]NOx EFs RAINS'!$A$2:$P$26</definedName>
    <definedName name="NOxRange">'[1]NOx'!$F$2:$F$17</definedName>
    <definedName name="PT_Range">'[1]PT'!$B:$B</definedName>
    <definedName name="SE_Range">'[1]SE'!$B:$B</definedName>
    <definedName name="SO2_EFs">'[1]SO2 EFs RAINS'!$A$2:$P$26</definedName>
    <definedName name="SO2_EM_FACT">#REF!</definedName>
    <definedName name="SO2Range">'[1]SO2'!$F$2:$F$17</definedName>
    <definedName name="UK_Range">'[1]UK'!$B:$B</definedName>
    <definedName name="wind">'[3]nrg_1072a'!$A$66:$T$99</definedName>
  </definedNames>
  <calcPr fullCalcOnLoad="1"/>
</workbook>
</file>

<file path=xl/comments6.xml><?xml version="1.0" encoding="utf-8"?>
<comments xmlns="http://schemas.openxmlformats.org/spreadsheetml/2006/main">
  <authors>
    <author>Yvonne Li</author>
    <author> </author>
  </authors>
  <commentList>
    <comment ref="A99" authorId="0">
      <text>
        <r>
          <rPr>
            <b/>
            <sz val="8"/>
            <rFont val="Tahoma"/>
            <family val="0"/>
          </rPr>
          <t>Yvonne Li:</t>
        </r>
        <r>
          <rPr>
            <sz val="8"/>
            <rFont val="Tahoma"/>
            <family val="0"/>
          </rPr>
          <t xml:space="preserve">
These factors are based on EU25 data</t>
        </r>
      </text>
    </comment>
    <comment ref="F75" authorId="1">
      <text>
        <r>
          <rPr>
            <b/>
            <sz val="8"/>
            <rFont val="Tahoma"/>
            <family val="0"/>
          </rPr>
          <t>Ricardo:</t>
        </r>
        <r>
          <rPr>
            <sz val="8"/>
            <rFont val="Tahoma"/>
            <family val="0"/>
          </rPr>
          <t xml:space="preserve">
residual.</t>
        </r>
      </text>
    </comment>
  </commentList>
</comments>
</file>

<file path=xl/sharedStrings.xml><?xml version="1.0" encoding="utf-8"?>
<sst xmlns="http://schemas.openxmlformats.org/spreadsheetml/2006/main" count="2210" uniqueCount="212">
  <si>
    <t>NOx emissions</t>
  </si>
  <si>
    <t>EEA32</t>
  </si>
  <si>
    <t>Input data:</t>
  </si>
  <si>
    <t>Total fuel input to public conventional thermal power plants (ktoe)</t>
  </si>
  <si>
    <t>Renewable energy  input to public conventional thermal electricity plants (ktoe)</t>
  </si>
  <si>
    <t>Total fuel input to all conventional thermal power plants (ktoe)</t>
  </si>
  <si>
    <t>Renewable energy input to all conventional thermal electricity plants (ktoe)</t>
  </si>
  <si>
    <t>Biomass input to public conventional power plants (ktoe)</t>
  </si>
  <si>
    <t>Biomass input to all conventional thermal power plants (ktoe)</t>
  </si>
  <si>
    <t>Transformation output from all conventional thermal power plants (ktoe)</t>
  </si>
  <si>
    <t>Transformation output from public conventional thermal power plants (ktoe)</t>
  </si>
  <si>
    <t>Transformation output from nuclear power plants (ktoe)</t>
  </si>
  <si>
    <t>Gross electricity generation from all conventional thermal power plants (ktoe)</t>
  </si>
  <si>
    <t>Gross electricity generation from biomass power plants (ktoe)</t>
  </si>
  <si>
    <t>Gross electricity generation from geothermal power plants (ktoe)</t>
  </si>
  <si>
    <t>Electricity generation from hydro plants</t>
  </si>
  <si>
    <t>Electricity generation from wind plants</t>
  </si>
  <si>
    <t>Data manipulation:</t>
  </si>
  <si>
    <t>Efficiency of all public thermal plant</t>
  </si>
  <si>
    <t>Estimate biomass transformation output - public</t>
  </si>
  <si>
    <t>Estimate geothermal transformation output - public</t>
  </si>
  <si>
    <t>Total NOx emissions (MtC)</t>
  </si>
  <si>
    <t>Fossil fuel input (ktoe)</t>
  </si>
  <si>
    <t>Electricity from fossil fuels (ktoe) + biomass</t>
  </si>
  <si>
    <t>Total electricity output (ktoe)</t>
  </si>
  <si>
    <t>Calculation:</t>
  </si>
  <si>
    <t>Total electricity output</t>
  </si>
  <si>
    <t>Electricity from fossil fuels/Total electricity output</t>
  </si>
  <si>
    <t>Fossil fuel input/Electricity from fossil fuels</t>
  </si>
  <si>
    <t>Aggregate emissions factor</t>
  </si>
  <si>
    <t>Electricity from non-fossil fuels</t>
  </si>
  <si>
    <t>Electricity from nuclear</t>
  </si>
  <si>
    <t>Electricity from renewables</t>
  </si>
  <si>
    <t>Share of nuclear in total electricity</t>
  </si>
  <si>
    <t>Share of renewables total electricity</t>
  </si>
  <si>
    <t>Change in share of nuclear from 1990</t>
  </si>
  <si>
    <t>Change in share of renewables from 1990</t>
  </si>
  <si>
    <t>Contribution of nuclear to change in share of non-fossil fuels</t>
  </si>
  <si>
    <t>Contribution of renewables to change in share of non-fossil fuels</t>
  </si>
  <si>
    <t>Results:</t>
  </si>
  <si>
    <t>Reference</t>
  </si>
  <si>
    <t>Change due to share of nuclear and renewables</t>
  </si>
  <si>
    <t>Change due to fossil fuel switching</t>
  </si>
  <si>
    <t>Change due to efficiency improvement</t>
  </si>
  <si>
    <t>Change due to abatement</t>
  </si>
  <si>
    <t>Actual NOx emissions (kt/year)</t>
  </si>
  <si>
    <t>Data for Graph 1:</t>
  </si>
  <si>
    <t>Change due to share of nuclear and non-combustible renewables</t>
  </si>
  <si>
    <t>Actual NOx emissions</t>
  </si>
  <si>
    <t>Data for Graph 2:</t>
  </si>
  <si>
    <t>Change due to electricity consumption</t>
  </si>
  <si>
    <t>Transformation input - hard coal</t>
  </si>
  <si>
    <t>Transformation input - lignite</t>
  </si>
  <si>
    <t>Transformation input - petroleum products</t>
  </si>
  <si>
    <t>Transformation input - gas</t>
  </si>
  <si>
    <t>Transformation input - biomass</t>
  </si>
  <si>
    <t>Transformation input - other</t>
  </si>
  <si>
    <t>Total</t>
  </si>
  <si>
    <t>all thermal renewables</t>
  </si>
  <si>
    <t>geothermal</t>
  </si>
  <si>
    <t>EU27</t>
  </si>
  <si>
    <t>NOx emissions factor (kt/PJ)</t>
  </si>
  <si>
    <t>NOx emissions factor (kt/ktoe)</t>
  </si>
  <si>
    <t>Emissions factor - hard coal</t>
  </si>
  <si>
    <t>Emissions factor - lignite</t>
  </si>
  <si>
    <t>Emissions factor - petroleum products</t>
  </si>
  <si>
    <t>Emissions factor - gas</t>
  </si>
  <si>
    <t>Emissions factor - biomass</t>
  </si>
  <si>
    <t>Emissions factor - other</t>
  </si>
  <si>
    <t xml:space="preserve">Emissions </t>
  </si>
  <si>
    <t>Emissions - hard coal</t>
  </si>
  <si>
    <t>Emissions - lignite</t>
  </si>
  <si>
    <t>Emissions - petroleum products</t>
  </si>
  <si>
    <t>Emissions - gas</t>
  </si>
  <si>
    <t>Emissions - biomass</t>
  </si>
  <si>
    <t>Emissions - other</t>
  </si>
  <si>
    <t>Data for factsheet</t>
  </si>
  <si>
    <t>NOx emissions from public electricity plant (kt)</t>
  </si>
  <si>
    <t>Fossil fuel &amp; biomass input (ktoe)</t>
  </si>
  <si>
    <t>Electricity &amp; heat production from fossil fuels &amp; biomass (ktoe)</t>
  </si>
  <si>
    <t>Total electricity &amp; heat production (ktoe)</t>
  </si>
  <si>
    <t>Reference NOx emissions</t>
  </si>
  <si>
    <t>of which nuclear</t>
  </si>
  <si>
    <t>of which renewables</t>
  </si>
  <si>
    <t>Data for graph 3</t>
  </si>
  <si>
    <t>End</t>
  </si>
  <si>
    <t>Start</t>
  </si>
  <si>
    <t>1990 emissions</t>
  </si>
  <si>
    <t>Overall change 1990 - 2005</t>
  </si>
  <si>
    <t>Data for Chart 1b splitting out nuclear and renewables</t>
  </si>
  <si>
    <t>Change due to share of nuclear</t>
  </si>
  <si>
    <t>Change due to share of renewables (excluding biomass)</t>
  </si>
  <si>
    <t>Hypothetical emissions if no changes had occurred</t>
  </si>
  <si>
    <t>Hypothetical</t>
  </si>
  <si>
    <t>Source: European Environment Agency.</t>
  </si>
  <si>
    <t>Note: The chart shows the estimated contributions of the various factors that have affected emissions from public electricity and heat production (including public thermal power stations, nuclear power stations, hydro power plants and wind plants). The top line represents the hypothetical development of emissions that would have occurred due to increasing public heat and electricity production between 1990 and 2006, if the structure of electricity and heat production had remained unchanged from 1990 (i.e. if the shares of input fuels used to produce electricity and heat had remained constant, the efficiency of electricity and heat production also stayed the same and no additional abatement technologies had been introduced). However, there were a number of changes to the structure of electricity and heat production that tended to reduce emissions and the contributions of each of these changes to reducing emissions are shown in each of the bars. The cumulative effect of all these changes was that emissions from electricity and heat production actually followed the trend shown by the black bars. This is a frequently used approach for portraying the primary driving forces of emissions. The explanatory factors should not be seen as fundamental factors in themselves nor should they be seen as independent from each other.</t>
  </si>
  <si>
    <t xml:space="preserve">geo </t>
  </si>
  <si>
    <t>-</t>
  </si>
  <si>
    <t>:</t>
  </si>
  <si>
    <t xml:space="preserve">1990A00 - 1990A00 </t>
  </si>
  <si>
    <t xml:space="preserve">1991A00 - 1991A00 </t>
  </si>
  <si>
    <t xml:space="preserve">1992A00 - 1992A00 </t>
  </si>
  <si>
    <t xml:space="preserve">1993A00 - 1993A00 </t>
  </si>
  <si>
    <t xml:space="preserve">1994A00 - 1994A00 </t>
  </si>
  <si>
    <t xml:space="preserve">1995A00 - 1995A00 </t>
  </si>
  <si>
    <t xml:space="preserve">1996A00 - 1996A00 </t>
  </si>
  <si>
    <t xml:space="preserve">1997A00 - 1997A00 </t>
  </si>
  <si>
    <t xml:space="preserve">1998A00 - 1998A00 </t>
  </si>
  <si>
    <t xml:space="preserve">1999A00 - 1999A00 </t>
  </si>
  <si>
    <t xml:space="preserve">2000A00 - 2000A00 </t>
  </si>
  <si>
    <t xml:space="preserve">2001A00 - 2001A00 </t>
  </si>
  <si>
    <t xml:space="preserve">2002A00 - 2002A00 </t>
  </si>
  <si>
    <t xml:space="preserve">2003A00 - 2003A00 </t>
  </si>
  <si>
    <t xml:space="preserve">2004A00 - 2004A00 </t>
  </si>
  <si>
    <t xml:space="preserve">2005A00 - 2005A00 </t>
  </si>
  <si>
    <t xml:space="preserve">2006A00 - 2006A00 </t>
  </si>
  <si>
    <t xml:space="preserve">2007A00 - 2007A00 </t>
  </si>
  <si>
    <t xml:space="preserve">  </t>
  </si>
  <si>
    <t xml:space="preserve">EU27 - European U... </t>
  </si>
  <si>
    <t xml:space="preserve">EU25 - European U... </t>
  </si>
  <si>
    <t xml:space="preserve">EU15 - European U... </t>
  </si>
  <si>
    <t xml:space="preserve">EA - Euro area (E... </t>
  </si>
  <si>
    <t xml:space="preserve">EA13 - Euro area ... </t>
  </si>
  <si>
    <t xml:space="preserve">BE - Belgium </t>
  </si>
  <si>
    <t xml:space="preserve">BG - Bulgaria </t>
  </si>
  <si>
    <t xml:space="preserve">CZ - Czech Republic </t>
  </si>
  <si>
    <t xml:space="preserve">DK - Denmark </t>
  </si>
  <si>
    <t xml:space="preserve">DE - Germany (inc... </t>
  </si>
  <si>
    <t xml:space="preserve">EE - Estonia </t>
  </si>
  <si>
    <t xml:space="preserve">IE - Ireland </t>
  </si>
  <si>
    <t xml:space="preserve">GR - Greece </t>
  </si>
  <si>
    <t xml:space="preserve">ES - Spain </t>
  </si>
  <si>
    <t xml:space="preserve">FR - France </t>
  </si>
  <si>
    <t xml:space="preserve">IT - Italy </t>
  </si>
  <si>
    <t xml:space="preserve">CY - Cyprus </t>
  </si>
  <si>
    <t xml:space="preserve">LV - Latvia </t>
  </si>
  <si>
    <t xml:space="preserve">LT - Lithuania </t>
  </si>
  <si>
    <t xml:space="preserve">LU - Luxembourg (... </t>
  </si>
  <si>
    <t xml:space="preserve">HU - Hungary </t>
  </si>
  <si>
    <t xml:space="preserve">NL - Netherlands </t>
  </si>
  <si>
    <t xml:space="preserve">AT - Austria </t>
  </si>
  <si>
    <t xml:space="preserve">PL - Poland </t>
  </si>
  <si>
    <t xml:space="preserve">PT - Portugal </t>
  </si>
  <si>
    <t xml:space="preserve">RO - Romania </t>
  </si>
  <si>
    <t xml:space="preserve">SI - Slovenia </t>
  </si>
  <si>
    <t xml:space="preserve">SK - Slovakia </t>
  </si>
  <si>
    <t xml:space="preserve">FI - Finland </t>
  </si>
  <si>
    <t xml:space="preserve">SE - Sweden </t>
  </si>
  <si>
    <t xml:space="preserve">UK - United Kingdom </t>
  </si>
  <si>
    <t xml:space="preserve">HR - Croatia </t>
  </si>
  <si>
    <t xml:space="preserve">TR - Turkey </t>
  </si>
  <si>
    <t xml:space="preserve">IS - Iceland </t>
  </si>
  <si>
    <t xml:space="preserve">NO - Norway </t>
  </si>
  <si>
    <t xml:space="preserve">CH - Switzerland </t>
  </si>
  <si>
    <t xml:space="preserve">EA12 - Euro area ... </t>
  </si>
  <si>
    <t xml:space="preserve">EA15 - Euro area ... </t>
  </si>
  <si>
    <t xml:space="preserve">EA16 - Euro area ... </t>
  </si>
  <si>
    <t xml:space="preserve">EEA18 - European ... </t>
  </si>
  <si>
    <t xml:space="preserve">NMS10 - New Membe... </t>
  </si>
  <si>
    <r>
      <t>UNIT:</t>
    </r>
    <r>
      <rPr>
        <sz val="10"/>
        <rFont val="Arial"/>
        <family val="2"/>
      </rPr>
      <t xml:space="preserve"> 1000TOE - Thousand tonnes of oil equivalent (TOE)</t>
    </r>
  </si>
  <si>
    <r>
      <t>INDIC_EN:</t>
    </r>
    <r>
      <rPr>
        <sz val="10"/>
        <rFont val="Arial"/>
        <family val="2"/>
      </rPr>
      <t xml:space="preserve"> 100900 - Gross inland consumption</t>
    </r>
  </si>
  <si>
    <r>
      <t>PRODUCT:</t>
    </r>
    <r>
      <rPr>
        <sz val="10"/>
        <rFont val="Arial"/>
        <family val="2"/>
      </rPr>
      <t xml:space="preserve"> 5510 - Hydro Power</t>
    </r>
  </si>
  <si>
    <t xml:space="preserve">time </t>
  </si>
  <si>
    <r>
      <t>PRODUCT:</t>
    </r>
    <r>
      <rPr>
        <sz val="10"/>
        <rFont val="Arial"/>
        <family val="2"/>
      </rPr>
      <t xml:space="preserve"> 5520 - Wind Energy</t>
    </r>
  </si>
  <si>
    <t>1990A00</t>
  </si>
  <si>
    <t>1991A00</t>
  </si>
  <si>
    <t xml:space="preserve">1992A00 - </t>
  </si>
  <si>
    <t xml:space="preserve">1993A00 - </t>
  </si>
  <si>
    <t xml:space="preserve">1994A00 - </t>
  </si>
  <si>
    <t xml:space="preserve">1995A00 - </t>
  </si>
  <si>
    <t xml:space="preserve">1996A00 - </t>
  </si>
  <si>
    <t xml:space="preserve">1997A00 - </t>
  </si>
  <si>
    <t xml:space="preserve">1998A00 - </t>
  </si>
  <si>
    <t xml:space="preserve">1999A00 - </t>
  </si>
  <si>
    <t xml:space="preserve">2000A00 - </t>
  </si>
  <si>
    <t xml:space="preserve">2001A00 - </t>
  </si>
  <si>
    <t xml:space="preserve">2002A00 - </t>
  </si>
  <si>
    <t xml:space="preserve">2003A00 - </t>
  </si>
  <si>
    <t xml:space="preserve">2004A00 - </t>
  </si>
  <si>
    <t xml:space="preserve">2005A00 - </t>
  </si>
  <si>
    <t>2006A00 -</t>
  </si>
  <si>
    <t xml:space="preserve">2007A00 - </t>
  </si>
  <si>
    <t xml:space="preserve">MT - Malta </t>
  </si>
  <si>
    <t>UNIT: 1000TOE - Thousand tonnes of oil equivalent (TOE)</t>
  </si>
  <si>
    <t>INDIC_EN: 101021 - Input to public thermal power stations</t>
  </si>
  <si>
    <t>PRODUCT: 2100 - Hard Coal &amp; Derivatives</t>
  </si>
  <si>
    <r>
      <t>INDIC_EN:</t>
    </r>
    <r>
      <rPr>
        <sz val="10"/>
        <rFont val="Arial"/>
        <family val="2"/>
      </rPr>
      <t xml:space="preserve"> 101021 - Input to public thermal power stations</t>
    </r>
  </si>
  <si>
    <t>PRODUCT: 3000 - Crude oil and Petroleum Products</t>
  </si>
  <si>
    <r>
      <t>PRODUCT:</t>
    </r>
    <r>
      <rPr>
        <sz val="10"/>
        <rFont val="Arial"/>
        <family val="2"/>
      </rPr>
      <t xml:space="preserve"> 0000 - All Products</t>
    </r>
  </si>
  <si>
    <t>a</t>
  </si>
  <si>
    <r>
      <t>UNIT:</t>
    </r>
    <r>
      <rPr>
        <sz val="10"/>
        <rFont val="Arial"/>
        <family val="2"/>
      </rPr>
      <t xml:space="preserve"> GWH - Gigawatt hour</t>
    </r>
  </si>
  <si>
    <r>
      <t>INDIC_EN:</t>
    </r>
    <r>
      <rPr>
        <sz val="10"/>
        <rFont val="Arial"/>
        <family val="2"/>
      </rPr>
      <t xml:space="preserve"> 107011 - Gross electricity generation - Biomass-fired power stations</t>
    </r>
  </si>
  <si>
    <r>
      <t>PRODUCT:</t>
    </r>
    <r>
      <rPr>
        <sz val="10"/>
        <rFont val="Arial"/>
        <family val="2"/>
      </rPr>
      <t xml:space="preserve"> 6000 - Electrical Energy</t>
    </r>
  </si>
  <si>
    <r>
      <t>INDIC_EN:</t>
    </r>
    <r>
      <rPr>
        <sz val="10"/>
        <rFont val="Arial"/>
        <family val="2"/>
      </rPr>
      <t xml:space="preserve"> 107002 - Gross electricity generation - Geothermal power plants</t>
    </r>
  </si>
  <si>
    <r>
      <t>INDIC_EN:</t>
    </r>
    <r>
      <rPr>
        <sz val="10"/>
        <rFont val="Arial"/>
        <family val="2"/>
      </rPr>
      <t xml:space="preserve"> 107004 - Gross electricity generation - conventional thermal power plants</t>
    </r>
  </si>
  <si>
    <r>
      <t>INDIC_EN:</t>
    </r>
    <r>
      <rPr>
        <sz val="10"/>
        <rFont val="Arial"/>
        <family val="2"/>
      </rPr>
      <t xml:space="preserve"> 101001 - Input to conventional thermal power stations</t>
    </r>
  </si>
  <si>
    <r>
      <t>INDIC_EN:</t>
    </r>
    <r>
      <rPr>
        <sz val="10"/>
        <rFont val="Arial"/>
        <family val="2"/>
      </rPr>
      <t xml:space="preserve"> 101101 - Output from conventional thermal power stations</t>
    </r>
  </si>
  <si>
    <r>
      <t>INDIC_EN:</t>
    </r>
    <r>
      <rPr>
        <sz val="10"/>
        <rFont val="Arial"/>
        <family val="2"/>
      </rPr>
      <t xml:space="preserve"> 101102 - Output from nuclear power stations</t>
    </r>
  </si>
  <si>
    <r>
      <t>INDIC_EN:</t>
    </r>
    <r>
      <rPr>
        <sz val="10"/>
        <rFont val="Arial"/>
        <family val="2"/>
      </rPr>
      <t xml:space="preserve"> 101121 - Output from public thermal power stations</t>
    </r>
  </si>
  <si>
    <r>
      <t>PRODUCT:</t>
    </r>
    <r>
      <rPr>
        <sz val="10"/>
        <rFont val="Arial"/>
        <family val="2"/>
      </rPr>
      <t xml:space="preserve"> 5500 - Renewable Energies</t>
    </r>
  </si>
  <si>
    <r>
      <t>PRODUCT:</t>
    </r>
    <r>
      <rPr>
        <sz val="10"/>
        <rFont val="Arial"/>
        <family val="2"/>
      </rPr>
      <t xml:space="preserve"> 5540 - Biomass &amp; Wastes</t>
    </r>
  </si>
  <si>
    <r>
      <t>PRODUCT:</t>
    </r>
    <r>
      <rPr>
        <sz val="10"/>
        <rFont val="Arial"/>
        <family val="2"/>
      </rPr>
      <t xml:space="preserve"> 4000 - Gas</t>
    </r>
  </si>
  <si>
    <t xml:space="preserve">Raw data for 2007 downloaded from Eurostat website </t>
  </si>
  <si>
    <t>Conversion factor</t>
  </si>
  <si>
    <t>From gapfilling</t>
  </si>
  <si>
    <r>
      <t>PRODUCT:</t>
    </r>
    <r>
      <rPr>
        <sz val="10"/>
        <rFont val="Arial"/>
        <family val="2"/>
      </rPr>
      <t xml:space="preserve"> 2200 - Lignite &amp; Derivatives</t>
    </r>
  </si>
  <si>
    <t>Includes data from dataviewer/gapfilled &amp; update emissions factors</t>
  </si>
  <si>
    <t>Update</t>
  </si>
  <si>
    <t>Fig. 3 Estimated impact of different factors on the reduction in emissions of NOx from public electricity and heat production between 1990 and 2007, EEA-32</t>
  </si>
  <si>
    <t>Update data</t>
  </si>
  <si>
    <t>Insert column for new year (ensure % formula update to latest year column), download data from Eurostat for tabs (replace (p)), same as Fig 1-3.</t>
  </si>
  <si>
    <t>gapfilled</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</si>
</sst>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 #,##0_);_(* \(#,##0\);_(* &quot;-&quot;_);_(@_)"/>
    <numFmt numFmtId="170" formatCode="_(&quot;HK$&quot;* #,##0.00_);_(&quot;HK$&quot;* \(#,##0.00\);_(&quot;HK$&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0.0"/>
    <numFmt numFmtId="191" formatCode="0.000"/>
    <numFmt numFmtId="192" formatCode="_(* #,##0.0_);_(* \(#,##0.0\);_(* &quot;-&quot;??_);_(@_)"/>
    <numFmt numFmtId="193" formatCode="_(* #,##0_);_(* \(#,##0\);_(* &quot;-&quot;??_);_(@_)"/>
    <numFmt numFmtId="194" formatCode="_-&quot;F&quot;\ * #,##0_-;_-&quot;F&quot;\ * #,##0\-;_-&quot;F&quot;\ * &quot;-&quot;_-;_-@_-"/>
    <numFmt numFmtId="195" formatCode="_-* #,##0_-;_-* #,##0\-;_-* &quot;-&quot;_-;_-@_-"/>
    <numFmt numFmtId="196" formatCode="_-&quot;F&quot;\ * #,##0.00_-;_-&quot;F&quot;\ * #,##0.00\-;_-&quot;F&quot;\ * &quot;-&quot;??_-;_-@_-"/>
    <numFmt numFmtId="197" formatCode="_-* #,##0.00_-;_-* #,##0.00\-;_-* &quot;-&quot;??_-;_-@_-"/>
    <numFmt numFmtId="198" formatCode="0.000%"/>
    <numFmt numFmtId="199" formatCode="#,##0.000"/>
    <numFmt numFmtId="200" formatCode="0.0000"/>
    <numFmt numFmtId="201" formatCode="&quot;£&quot;#,##0.0;[Red]\-&quot;£&quot;#,##0.0"/>
    <numFmt numFmtId="202" formatCode="0.00000"/>
    <numFmt numFmtId="203" formatCode="0.000000"/>
    <numFmt numFmtId="204" formatCode="0.0%"/>
    <numFmt numFmtId="205" formatCode="_(* #,##0.00000_);_(* \(#,##0.00000\);_(* &quot;-&quot;??_);_(@_)"/>
    <numFmt numFmtId="206" formatCode="#,##0.0000"/>
    <numFmt numFmtId="207" formatCode="0.000000000000000%"/>
    <numFmt numFmtId="208" formatCode="0.00000000000000%"/>
    <numFmt numFmtId="209" formatCode="0.0000000000000%"/>
    <numFmt numFmtId="210" formatCode="0.000000000000%"/>
    <numFmt numFmtId="211" formatCode="0.00000000000%"/>
    <numFmt numFmtId="212" formatCode="0.0000000000%"/>
    <numFmt numFmtId="213" formatCode="0.000000000%"/>
    <numFmt numFmtId="214" formatCode="0.00000000%"/>
    <numFmt numFmtId="215" formatCode="0.0000000%"/>
    <numFmt numFmtId="216" formatCode="0.0000%"/>
    <numFmt numFmtId="217" formatCode="_-* #,##0.0_-;\-* #,##0.0_-;_-* &quot;-&quot;??_-;_-@_-"/>
    <numFmt numFmtId="218" formatCode="_-* #,##0_-;\-* #,##0_-;_-* &quot;-&quot;??_-;_-@_-"/>
    <numFmt numFmtId="219" formatCode="0.0000000"/>
  </numFmts>
  <fonts count="52">
    <font>
      <sz val="10"/>
      <name val="Arial"/>
      <family val="2"/>
    </font>
    <font>
      <u val="single"/>
      <sz val="10"/>
      <color indexed="36"/>
      <name val="Arial"/>
      <family val="2"/>
    </font>
    <font>
      <u val="single"/>
      <sz val="10"/>
      <color indexed="12"/>
      <name val="Arial"/>
      <family val="2"/>
    </font>
    <font>
      <sz val="10.75"/>
      <color indexed="8"/>
      <name val="Arial"/>
      <family val="0"/>
    </font>
    <font>
      <sz val="13.25"/>
      <color indexed="8"/>
      <name val="Arial"/>
      <family val="0"/>
    </font>
    <font>
      <sz val="12.8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name val="Times New Roman"/>
      <family val="1"/>
    </font>
    <font>
      <b/>
      <sz val="11"/>
      <color indexed="63"/>
      <name val="Calibri"/>
      <family val="2"/>
    </font>
    <font>
      <sz val="10"/>
      <color indexed="8"/>
      <name val="MS Sans Serif"/>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b/>
      <i/>
      <sz val="10"/>
      <name val="Arial"/>
      <family val="2"/>
    </font>
    <font>
      <b/>
      <sz val="10"/>
      <color indexed="10"/>
      <name val="Arial"/>
      <family val="2"/>
    </font>
    <font>
      <i/>
      <sz val="10"/>
      <name val="Arial"/>
      <family val="2"/>
    </font>
    <font>
      <sz val="10"/>
      <color indexed="12"/>
      <name val="Arial"/>
      <family val="2"/>
    </font>
    <font>
      <sz val="8"/>
      <name val="Arial"/>
      <family val="2"/>
    </font>
    <font>
      <b/>
      <sz val="8"/>
      <name val="Tahoma"/>
      <family val="0"/>
    </font>
    <font>
      <sz val="8"/>
      <name val="Tahoma"/>
      <family val="0"/>
    </font>
    <font>
      <sz val="7"/>
      <name val="Verdana"/>
      <family val="2"/>
    </font>
    <font>
      <b/>
      <sz val="9"/>
      <name val="Verdana"/>
      <family val="2"/>
    </font>
    <font>
      <sz val="10"/>
      <color indexed="9"/>
      <name val="Arial"/>
      <family val="2"/>
    </font>
    <font>
      <b/>
      <sz val="10"/>
      <color indexed="9"/>
      <name val="Arial"/>
      <family val="2"/>
    </font>
    <font>
      <sz val="10"/>
      <color indexed="8"/>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20"/>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indexed="48"/>
        <bgColor indexed="64"/>
      </patternFill>
    </fill>
    <fill>
      <patternFill patternType="solid">
        <fgColor indexed="40"/>
        <bgColor indexed="64"/>
      </patternFill>
    </fill>
    <fill>
      <patternFill patternType="solid">
        <fgColor indexed="14"/>
        <bgColor indexed="64"/>
      </patternFill>
    </fill>
    <fill>
      <patternFill patternType="solid">
        <fgColor indexed="8"/>
        <bgColor indexed="64"/>
      </patternFill>
    </fill>
    <fill>
      <patternFill patternType="solid">
        <fgColor indexed="54"/>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color indexed="22"/>
      </left>
      <right style="thin">
        <color indexed="22"/>
      </right>
      <top style="thin">
        <color indexed="22"/>
      </top>
      <bottom style="thin">
        <color indexed="22"/>
      </bottom>
    </border>
    <border>
      <left>
        <color indexed="63"/>
      </left>
      <right style="medium">
        <color indexed="9"/>
      </right>
      <top>
        <color indexed="63"/>
      </top>
      <bottom style="medium">
        <color indexed="9"/>
      </bottom>
    </border>
    <border>
      <left style="medium">
        <color indexed="23"/>
      </left>
      <right style="medium">
        <color indexed="9"/>
      </right>
      <top style="medium">
        <color indexed="23"/>
      </top>
      <bottom style="medium">
        <color indexed="54"/>
      </bottom>
    </border>
    <border>
      <left>
        <color indexed="63"/>
      </left>
      <right style="medium">
        <color indexed="9"/>
      </right>
      <top style="medium">
        <color indexed="23"/>
      </top>
      <bottom style="medium">
        <color indexed="54"/>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style="medium">
        <color indexed="9"/>
      </right>
      <top style="medium">
        <color indexed="54"/>
      </top>
      <bottom style="medium">
        <color indexed="54"/>
      </bottom>
    </border>
    <border>
      <left>
        <color indexed="63"/>
      </left>
      <right style="medium">
        <color indexed="23"/>
      </right>
      <top style="medium">
        <color indexed="54"/>
      </top>
      <bottom style="medium">
        <color indexed="54"/>
      </bottom>
    </border>
    <border>
      <left style="medium">
        <color indexed="23"/>
      </left>
      <right style="medium">
        <color indexed="9"/>
      </right>
      <top style="medium">
        <color indexed="54"/>
      </top>
      <bottom style="medium">
        <color indexed="54"/>
      </bottom>
    </border>
    <border>
      <left>
        <color indexed="63"/>
      </left>
      <right style="medium">
        <color indexed="23"/>
      </right>
      <top>
        <color indexed="63"/>
      </top>
      <bottom style="medium">
        <color indexed="9"/>
      </bottom>
    </border>
    <border>
      <left style="medium">
        <color indexed="23"/>
      </left>
      <right style="medium">
        <color indexed="9"/>
      </right>
      <top style="medium">
        <color indexed="54"/>
      </top>
      <bottom style="medium">
        <color indexed="23"/>
      </bottom>
    </border>
    <border>
      <left>
        <color indexed="63"/>
      </left>
      <right style="medium">
        <color indexed="9"/>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style="medium">
        <color indexed="23"/>
      </top>
      <bottom>
        <color indexed="63"/>
      </bottom>
    </border>
    <border>
      <left>
        <color indexed="63"/>
      </left>
      <right style="medium">
        <color indexed="23"/>
      </right>
      <top style="medium">
        <color indexed="23"/>
      </top>
      <bottom style="medium">
        <color indexed="54"/>
      </bottom>
    </border>
    <border>
      <left style="medium">
        <color indexed="9"/>
      </left>
      <right style="medium">
        <color indexed="9"/>
      </right>
      <top style="medium">
        <color indexed="23"/>
      </top>
      <bottom style="medium">
        <color indexed="54"/>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9" fillId="20" borderId="1" applyNumberFormat="0" applyAlignment="0" applyProtection="0"/>
    <xf numFmtId="0" fontId="8" fillId="3" borderId="0" applyNumberFormat="0" applyBorder="0" applyAlignment="0" applyProtection="0"/>
    <xf numFmtId="0" fontId="40" fillId="20" borderId="2" applyNumberFormat="0" applyAlignment="0" applyProtection="0"/>
    <xf numFmtId="0" fontId="9" fillId="20" borderId="2" applyNumberFormat="0" applyAlignment="0" applyProtection="0"/>
    <xf numFmtId="0" fontId="10"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7" borderId="2" applyNumberFormat="0" applyAlignment="0" applyProtection="0"/>
    <xf numFmtId="0" fontId="42" fillId="0" borderId="4"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12" fillId="4" borderId="0" applyNumberFormat="0" applyBorder="0" applyAlignment="0" applyProtection="0"/>
    <xf numFmtId="0" fontId="44" fillId="4"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6" fillId="7" borderId="2" applyNumberFormat="0" applyAlignment="0" applyProtection="0"/>
    <xf numFmtId="0" fontId="17" fillId="0" borderId="8" applyNumberFormat="0" applyFill="0" applyAlignment="0" applyProtection="0"/>
    <xf numFmtId="0" fontId="18" fillId="22" borderId="0" applyNumberFormat="0" applyBorder="0" applyAlignment="0" applyProtection="0"/>
    <xf numFmtId="4" fontId="19" fillId="0" borderId="9" applyFill="0" applyBorder="0" applyProtection="0">
      <alignment horizontal="right" vertical="center"/>
    </xf>
    <xf numFmtId="0" fontId="0" fillId="0" borderId="0">
      <alignment/>
      <protection/>
    </xf>
    <xf numFmtId="0" fontId="38" fillId="0" borderId="0">
      <alignment/>
      <protection/>
    </xf>
    <xf numFmtId="0" fontId="38" fillId="0" borderId="0">
      <alignment/>
      <protection/>
    </xf>
    <xf numFmtId="0" fontId="0" fillId="23" borderId="10" applyNumberFormat="0" applyFont="0" applyAlignment="0" applyProtection="0"/>
    <xf numFmtId="0" fontId="0" fillId="23" borderId="10" applyNumberFormat="0" applyFont="0" applyAlignment="0" applyProtection="0"/>
    <xf numFmtId="0" fontId="20" fillId="20" borderId="1" applyNumberFormat="0" applyAlignment="0" applyProtection="0"/>
    <xf numFmtId="9" fontId="0" fillId="0" borderId="0" applyFont="0" applyFill="0" applyBorder="0" applyAlignment="0" applyProtection="0"/>
    <xf numFmtId="0" fontId="45" fillId="3" borderId="0" applyNumberFormat="0" applyBorder="0" applyAlignment="0" applyProtection="0"/>
    <xf numFmtId="0" fontId="21" fillId="0" borderId="0">
      <alignment/>
      <protection/>
    </xf>
    <xf numFmtId="0" fontId="22" fillId="0" borderId="0" applyNumberFormat="0" applyFill="0" applyBorder="0" applyAlignment="0" applyProtection="0"/>
    <xf numFmtId="0" fontId="23" fillId="0" borderId="4" applyNumberFormat="0" applyFill="0" applyAlignment="0" applyProtection="0"/>
    <xf numFmtId="0" fontId="22"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194" fontId="0" fillId="0" borderId="0" applyFont="0" applyFill="0" applyBorder="0" applyAlignment="0" applyProtection="0"/>
    <xf numFmtId="196"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37" fillId="21" borderId="3" applyNumberFormat="0" applyAlignment="0" applyProtection="0"/>
    <xf numFmtId="0" fontId="0" fillId="0" borderId="0">
      <alignment/>
      <protection/>
    </xf>
  </cellStyleXfs>
  <cellXfs count="209">
    <xf numFmtId="0" fontId="0" fillId="0" borderId="0" xfId="0"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1" fontId="0" fillId="0" borderId="0" xfId="0" applyNumberFormat="1" applyAlignment="1">
      <alignment/>
    </xf>
    <xf numFmtId="9" fontId="0" fillId="24" borderId="0" xfId="94" applyFill="1" applyAlignment="1">
      <alignment/>
    </xf>
    <xf numFmtId="2" fontId="0" fillId="0" borderId="0" xfId="0" applyNumberFormat="1" applyAlignment="1">
      <alignment/>
    </xf>
    <xf numFmtId="0" fontId="0" fillId="0" borderId="0" xfId="0" applyFill="1" applyAlignment="1">
      <alignment/>
    </xf>
    <xf numFmtId="9" fontId="28" fillId="24" borderId="0" xfId="94" applyNumberFormat="1" applyFont="1" applyFill="1" applyAlignment="1">
      <alignment/>
    </xf>
    <xf numFmtId="204" fontId="28" fillId="25" borderId="0" xfId="94" applyNumberFormat="1" applyFont="1" applyFill="1" applyAlignment="1">
      <alignment/>
    </xf>
    <xf numFmtId="191" fontId="0" fillId="0" borderId="0" xfId="0" applyNumberFormat="1" applyAlignment="1">
      <alignment/>
    </xf>
    <xf numFmtId="0" fontId="29" fillId="0" borderId="0" xfId="0" applyFont="1" applyAlignment="1">
      <alignment/>
    </xf>
    <xf numFmtId="0" fontId="0" fillId="22" borderId="0" xfId="0" applyFill="1" applyAlignment="1">
      <alignment/>
    </xf>
    <xf numFmtId="1" fontId="26" fillId="20" borderId="0" xfId="0" applyNumberFormat="1" applyFont="1" applyFill="1" applyAlignment="1">
      <alignment/>
    </xf>
    <xf numFmtId="9" fontId="26" fillId="20" borderId="0" xfId="94" applyFont="1" applyFill="1" applyAlignment="1">
      <alignment/>
    </xf>
    <xf numFmtId="2" fontId="0" fillId="0" borderId="0" xfId="88" applyNumberFormat="1">
      <alignment/>
      <protection/>
    </xf>
    <xf numFmtId="204" fontId="0" fillId="24" borderId="0" xfId="94" applyNumberFormat="1" applyFont="1" applyFill="1" applyAlignment="1">
      <alignment/>
    </xf>
    <xf numFmtId="9" fontId="26" fillId="20" borderId="0" xfId="0" applyNumberFormat="1" applyFont="1" applyFill="1" applyAlignment="1">
      <alignment/>
    </xf>
    <xf numFmtId="0" fontId="28" fillId="0" borderId="0" xfId="0" applyFont="1" applyAlignment="1">
      <alignment/>
    </xf>
    <xf numFmtId="0" fontId="0" fillId="0" borderId="0" xfId="0" applyAlignment="1">
      <alignment/>
    </xf>
    <xf numFmtId="190" fontId="0" fillId="0" borderId="0" xfId="0" applyNumberFormat="1" applyAlignment="1">
      <alignment/>
    </xf>
    <xf numFmtId="204" fontId="0" fillId="0" borderId="0" xfId="94" applyNumberFormat="1" applyFont="1" applyAlignment="1">
      <alignment/>
    </xf>
    <xf numFmtId="0" fontId="0" fillId="0" borderId="0" xfId="0" applyAlignment="1">
      <alignment horizontal="right"/>
    </xf>
    <xf numFmtId="0" fontId="0" fillId="25" borderId="0" xfId="0" applyFill="1" applyAlignment="1">
      <alignment/>
    </xf>
    <xf numFmtId="0" fontId="26" fillId="25" borderId="0" xfId="0" applyFont="1" applyFill="1" applyAlignment="1">
      <alignment/>
    </xf>
    <xf numFmtId="1" fontId="0" fillId="25" borderId="0" xfId="0" applyNumberFormat="1" applyFill="1" applyAlignment="1">
      <alignment/>
    </xf>
    <xf numFmtId="0" fontId="31" fillId="24" borderId="0" xfId="0" applyFont="1" applyFill="1" applyAlignment="1">
      <alignment/>
    </xf>
    <xf numFmtId="0" fontId="0" fillId="24" borderId="0" xfId="0" applyFill="1" applyAlignment="1">
      <alignment/>
    </xf>
    <xf numFmtId="0" fontId="0" fillId="8" borderId="0" xfId="0" applyFill="1" applyAlignment="1">
      <alignment/>
    </xf>
    <xf numFmtId="0" fontId="26" fillId="8" borderId="0" xfId="0" applyFont="1" applyFill="1" applyAlignment="1">
      <alignment/>
    </xf>
    <xf numFmtId="190" fontId="0" fillId="8" borderId="0" xfId="0" applyNumberFormat="1" applyFill="1" applyAlignment="1">
      <alignment/>
    </xf>
    <xf numFmtId="1" fontId="0" fillId="8" borderId="0" xfId="0" applyNumberFormat="1" applyFill="1" applyAlignment="1">
      <alignment/>
    </xf>
    <xf numFmtId="0" fontId="30" fillId="8" borderId="0" xfId="0" applyFont="1" applyFill="1" applyAlignment="1">
      <alignment/>
    </xf>
    <xf numFmtId="1" fontId="30" fillId="8" borderId="0" xfId="0" applyNumberFormat="1" applyFont="1" applyFill="1" applyAlignment="1">
      <alignment/>
    </xf>
    <xf numFmtId="9" fontId="30" fillId="8" borderId="0" xfId="94" applyFont="1" applyFill="1" applyAlignment="1">
      <alignment/>
    </xf>
    <xf numFmtId="9" fontId="0" fillId="8" borderId="0" xfId="94" applyFill="1" applyAlignment="1" quotePrefix="1">
      <alignment/>
    </xf>
    <xf numFmtId="0" fontId="0" fillId="8" borderId="0" xfId="0" applyNumberFormat="1" applyFill="1" applyAlignment="1">
      <alignment/>
    </xf>
    <xf numFmtId="14" fontId="0" fillId="0" borderId="0" xfId="0" applyNumberFormat="1" applyAlignment="1">
      <alignment/>
    </xf>
    <xf numFmtId="0" fontId="34" fillId="26" borderId="11" xfId="0" applyFont="1" applyFill="1" applyBorder="1" applyAlignment="1">
      <alignment horizontal="right" wrapText="1"/>
    </xf>
    <xf numFmtId="0" fontId="0" fillId="25" borderId="0" xfId="0" applyFont="1" applyFill="1" applyAlignment="1">
      <alignment/>
    </xf>
    <xf numFmtId="0" fontId="35" fillId="25" borderId="12" xfId="0" applyFont="1" applyFill="1" applyBorder="1" applyAlignment="1">
      <alignment horizontal="center" vertical="center" wrapText="1"/>
    </xf>
    <xf numFmtId="0" fontId="35" fillId="25" borderId="13" xfId="0" applyFont="1" applyFill="1" applyBorder="1" applyAlignment="1">
      <alignment horizontal="center" vertical="center" wrapText="1"/>
    </xf>
    <xf numFmtId="0" fontId="0" fillId="25" borderId="14" xfId="0" applyFill="1" applyBorder="1" applyAlignment="1">
      <alignment/>
    </xf>
    <xf numFmtId="0" fontId="34" fillId="26" borderId="15" xfId="0" applyFont="1" applyFill="1" applyBorder="1" applyAlignment="1">
      <alignment horizontal="center" wrapText="1"/>
    </xf>
    <xf numFmtId="0" fontId="35" fillId="26" borderId="16"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5" borderId="18" xfId="0" applyFont="1" applyFill="1" applyBorder="1" applyAlignment="1">
      <alignment horizontal="left"/>
    </xf>
    <xf numFmtId="0" fontId="0" fillId="26" borderId="11" xfId="0" applyFont="1" applyFill="1" applyBorder="1" applyAlignment="1">
      <alignment horizontal="right" wrapText="1"/>
    </xf>
    <xf numFmtId="0" fontId="0" fillId="26" borderId="19" xfId="0" applyFont="1" applyFill="1" applyBorder="1" applyAlignment="1">
      <alignment horizontal="right" wrapText="1"/>
    </xf>
    <xf numFmtId="0" fontId="35" fillId="25" borderId="20" xfId="0" applyFont="1" applyFill="1" applyBorder="1" applyAlignment="1">
      <alignment horizontal="left"/>
    </xf>
    <xf numFmtId="0" fontId="0" fillId="26" borderId="21" xfId="0" applyFont="1" applyFill="1" applyBorder="1" applyAlignment="1">
      <alignment horizontal="right" wrapText="1"/>
    </xf>
    <xf numFmtId="0" fontId="0" fillId="26" borderId="22" xfId="0" applyFont="1" applyFill="1" applyBorder="1" applyAlignment="1">
      <alignment horizontal="right" wrapText="1"/>
    </xf>
    <xf numFmtId="0" fontId="26" fillId="27" borderId="0" xfId="0" applyFont="1" applyFill="1" applyAlignment="1">
      <alignment/>
    </xf>
    <xf numFmtId="0" fontId="0" fillId="27" borderId="0" xfId="0" applyFont="1" applyFill="1" applyAlignment="1">
      <alignment/>
    </xf>
    <xf numFmtId="0" fontId="0" fillId="0" borderId="0" xfId="0" applyFont="1" applyAlignment="1">
      <alignment/>
    </xf>
    <xf numFmtId="0" fontId="0" fillId="27" borderId="23" xfId="0" applyFont="1" applyFill="1" applyBorder="1" applyAlignment="1">
      <alignment horizontal="right" wrapText="1"/>
    </xf>
    <xf numFmtId="0" fontId="26" fillId="27" borderId="13" xfId="0" applyFont="1" applyFill="1" applyBorder="1" applyAlignment="1">
      <alignment horizontal="center" vertical="center" wrapText="1"/>
    </xf>
    <xf numFmtId="0" fontId="26" fillId="27" borderId="24" xfId="0" applyFont="1" applyFill="1" applyBorder="1" applyAlignment="1">
      <alignment horizontal="center" vertical="center" wrapText="1"/>
    </xf>
    <xf numFmtId="0" fontId="0" fillId="27" borderId="15" xfId="0" applyFont="1" applyFill="1" applyBorder="1" applyAlignment="1">
      <alignment horizontal="center" wrapText="1"/>
    </xf>
    <xf numFmtId="0" fontId="26" fillId="26" borderId="16" xfId="0" applyFont="1" applyFill="1" applyBorder="1" applyAlignment="1">
      <alignment horizontal="center" vertical="center" wrapText="1"/>
    </xf>
    <xf numFmtId="0" fontId="26" fillId="26" borderId="17" xfId="0" applyFont="1" applyFill="1" applyBorder="1" applyAlignment="1">
      <alignment horizontal="center" vertical="center" wrapText="1"/>
    </xf>
    <xf numFmtId="0" fontId="26" fillId="27" borderId="18" xfId="0" applyFont="1" applyFill="1" applyBorder="1" applyAlignment="1">
      <alignment horizontal="left"/>
    </xf>
    <xf numFmtId="0" fontId="26" fillId="27" borderId="20" xfId="0" applyFont="1" applyFill="1" applyBorder="1" applyAlignment="1">
      <alignment horizontal="left"/>
    </xf>
    <xf numFmtId="0" fontId="26" fillId="24" borderId="0" xfId="0" applyFont="1" applyFill="1" applyAlignment="1">
      <alignment/>
    </xf>
    <xf numFmtId="0" fontId="0" fillId="24" borderId="0" xfId="0" applyFont="1" applyFill="1" applyAlignment="1">
      <alignment/>
    </xf>
    <xf numFmtId="0" fontId="34" fillId="24" borderId="23" xfId="0" applyFont="1" applyFill="1" applyBorder="1" applyAlignment="1">
      <alignment horizontal="right" wrapText="1"/>
    </xf>
    <xf numFmtId="0" fontId="35" fillId="24" borderId="13" xfId="0" applyFont="1" applyFill="1" applyBorder="1" applyAlignment="1">
      <alignment horizontal="center" vertical="center" wrapText="1"/>
    </xf>
    <xf numFmtId="0" fontId="35" fillId="24" borderId="24" xfId="0" applyFont="1" applyFill="1" applyBorder="1" applyAlignment="1">
      <alignment horizontal="center" vertical="center" wrapText="1"/>
    </xf>
    <xf numFmtId="0" fontId="34" fillId="24" borderId="15" xfId="0" applyFont="1" applyFill="1" applyBorder="1" applyAlignment="1">
      <alignment horizontal="center" wrapText="1"/>
    </xf>
    <xf numFmtId="0" fontId="35" fillId="24" borderId="18" xfId="0" applyFont="1" applyFill="1" applyBorder="1" applyAlignment="1">
      <alignment horizontal="left"/>
    </xf>
    <xf numFmtId="0" fontId="35" fillId="24" borderId="20" xfId="0" applyFont="1" applyFill="1" applyBorder="1" applyAlignment="1">
      <alignment horizontal="left"/>
    </xf>
    <xf numFmtId="0" fontId="0" fillId="28" borderId="0" xfId="0" applyFont="1" applyFill="1" applyAlignment="1">
      <alignment/>
    </xf>
    <xf numFmtId="0" fontId="0" fillId="28" borderId="23" xfId="0" applyFont="1" applyFill="1" applyBorder="1" applyAlignment="1">
      <alignment horizontal="right" wrapText="1"/>
    </xf>
    <xf numFmtId="0" fontId="0" fillId="28" borderId="13" xfId="0" applyFont="1" applyFill="1" applyBorder="1" applyAlignment="1">
      <alignment horizontal="center" vertical="center" wrapText="1"/>
    </xf>
    <xf numFmtId="0" fontId="0" fillId="28" borderId="24" xfId="0" applyFont="1" applyFill="1" applyBorder="1" applyAlignment="1">
      <alignment horizontal="center" vertical="center" wrapText="1"/>
    </xf>
    <xf numFmtId="0" fontId="0" fillId="28" borderId="15" xfId="0" applyFont="1" applyFill="1" applyBorder="1" applyAlignment="1">
      <alignment horizontal="center" wrapText="1"/>
    </xf>
    <xf numFmtId="0" fontId="0" fillId="26" borderId="16" xfId="0" applyFont="1" applyFill="1" applyBorder="1" applyAlignment="1">
      <alignment horizontal="center" vertical="center" wrapText="1"/>
    </xf>
    <xf numFmtId="0" fontId="0" fillId="26" borderId="17" xfId="0" applyFont="1" applyFill="1" applyBorder="1" applyAlignment="1">
      <alignment horizontal="center" vertical="center" wrapText="1"/>
    </xf>
    <xf numFmtId="0" fontId="0" fillId="28" borderId="18" xfId="0" applyFont="1" applyFill="1" applyBorder="1" applyAlignment="1">
      <alignment horizontal="left"/>
    </xf>
    <xf numFmtId="0" fontId="0" fillId="28" borderId="20" xfId="0" applyFont="1" applyFill="1" applyBorder="1" applyAlignment="1">
      <alignment horizontal="left"/>
    </xf>
    <xf numFmtId="0" fontId="26" fillId="17" borderId="0" xfId="0" applyFont="1" applyFill="1" applyAlignment="1">
      <alignment/>
    </xf>
    <xf numFmtId="0" fontId="0" fillId="17" borderId="0" xfId="0" applyFont="1" applyFill="1" applyAlignment="1">
      <alignment/>
    </xf>
    <xf numFmtId="0" fontId="0" fillId="17" borderId="0" xfId="0" applyFill="1" applyAlignment="1">
      <alignment/>
    </xf>
    <xf numFmtId="0" fontId="0" fillId="26" borderId="0" xfId="0" applyFont="1" applyFill="1" applyBorder="1" applyAlignment="1">
      <alignment horizontal="right" wrapText="1"/>
    </xf>
    <xf numFmtId="0" fontId="35" fillId="0" borderId="0" xfId="0" applyFont="1" applyFill="1" applyBorder="1" applyAlignment="1">
      <alignment horizontal="left"/>
    </xf>
    <xf numFmtId="0" fontId="26" fillId="5" borderId="0" xfId="0" applyFont="1" applyFill="1" applyAlignment="1">
      <alignment/>
    </xf>
    <xf numFmtId="0" fontId="0" fillId="5" borderId="0" xfId="0" applyFont="1" applyFill="1" applyAlignment="1">
      <alignment/>
    </xf>
    <xf numFmtId="0" fontId="0" fillId="5" borderId="23" xfId="0" applyFont="1" applyFill="1" applyBorder="1" applyAlignment="1">
      <alignment horizontal="right" wrapText="1"/>
    </xf>
    <xf numFmtId="0" fontId="26" fillId="5" borderId="13"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0" fillId="5" borderId="15" xfId="0" applyFont="1" applyFill="1" applyBorder="1" applyAlignment="1">
      <alignment horizontal="center" wrapText="1"/>
    </xf>
    <xf numFmtId="0" fontId="26" fillId="5" borderId="18" xfId="0" applyFont="1" applyFill="1" applyBorder="1" applyAlignment="1">
      <alignment horizontal="left"/>
    </xf>
    <xf numFmtId="0" fontId="26" fillId="5" borderId="20" xfId="0" applyFont="1" applyFill="1" applyBorder="1" applyAlignment="1">
      <alignment horizontal="left"/>
    </xf>
    <xf numFmtId="0" fontId="26" fillId="22" borderId="0" xfId="0" applyFont="1" applyFill="1" applyAlignment="1">
      <alignment/>
    </xf>
    <xf numFmtId="0" fontId="0" fillId="22" borderId="0" xfId="0" applyFont="1" applyFill="1" applyAlignment="1">
      <alignment/>
    </xf>
    <xf numFmtId="0" fontId="0" fillId="22" borderId="23" xfId="0" applyFont="1" applyFill="1" applyBorder="1" applyAlignment="1">
      <alignment horizontal="right" wrapText="1"/>
    </xf>
    <xf numFmtId="0" fontId="26" fillId="22" borderId="13" xfId="0" applyFont="1" applyFill="1" applyBorder="1" applyAlignment="1">
      <alignment horizontal="center" vertical="center" wrapText="1"/>
    </xf>
    <xf numFmtId="0" fontId="26" fillId="22" borderId="24" xfId="0" applyFont="1" applyFill="1" applyBorder="1" applyAlignment="1">
      <alignment horizontal="center" vertical="center" wrapText="1"/>
    </xf>
    <xf numFmtId="0" fontId="0" fillId="22" borderId="15" xfId="0" applyFont="1" applyFill="1" applyBorder="1" applyAlignment="1">
      <alignment horizontal="center" wrapText="1"/>
    </xf>
    <xf numFmtId="0" fontId="26" fillId="22" borderId="18" xfId="0" applyFont="1" applyFill="1" applyBorder="1" applyAlignment="1">
      <alignment horizontal="left"/>
    </xf>
    <xf numFmtId="0" fontId="26" fillId="22" borderId="20" xfId="0" applyFont="1" applyFill="1" applyBorder="1" applyAlignment="1">
      <alignment horizontal="left"/>
    </xf>
    <xf numFmtId="0" fontId="26" fillId="18" borderId="0" xfId="0" applyFont="1" applyFill="1" applyAlignment="1">
      <alignment/>
    </xf>
    <xf numFmtId="0" fontId="0" fillId="18" borderId="0" xfId="0" applyFont="1" applyFill="1" applyAlignment="1">
      <alignment/>
    </xf>
    <xf numFmtId="0" fontId="0" fillId="18" borderId="23" xfId="0" applyFont="1" applyFill="1" applyBorder="1" applyAlignment="1">
      <alignment horizontal="right" wrapText="1"/>
    </xf>
    <xf numFmtId="0" fontId="26" fillId="18" borderId="13" xfId="0" applyFont="1" applyFill="1" applyBorder="1" applyAlignment="1">
      <alignment horizontal="center" vertical="center" wrapText="1"/>
    </xf>
    <xf numFmtId="0" fontId="26" fillId="18" borderId="24" xfId="0" applyFont="1" applyFill="1" applyBorder="1" applyAlignment="1">
      <alignment horizontal="center" vertical="center" wrapText="1"/>
    </xf>
    <xf numFmtId="0" fontId="0" fillId="18" borderId="15" xfId="0" applyFont="1" applyFill="1" applyBorder="1" applyAlignment="1">
      <alignment horizontal="center" wrapText="1"/>
    </xf>
    <xf numFmtId="0" fontId="26" fillId="18" borderId="18" xfId="0" applyFont="1" applyFill="1" applyBorder="1" applyAlignment="1">
      <alignment horizontal="left"/>
    </xf>
    <xf numFmtId="0" fontId="26" fillId="18" borderId="20" xfId="0" applyFont="1" applyFill="1" applyBorder="1" applyAlignment="1">
      <alignment horizontal="left"/>
    </xf>
    <xf numFmtId="0" fontId="0" fillId="17" borderId="23" xfId="0" applyFont="1" applyFill="1" applyBorder="1" applyAlignment="1">
      <alignment horizontal="right" wrapText="1"/>
    </xf>
    <xf numFmtId="0" fontId="26" fillId="17" borderId="13" xfId="0" applyFont="1" applyFill="1" applyBorder="1" applyAlignment="1">
      <alignment horizontal="center" vertical="center" wrapText="1"/>
    </xf>
    <xf numFmtId="0" fontId="26" fillId="17" borderId="24" xfId="0" applyFont="1" applyFill="1" applyBorder="1" applyAlignment="1">
      <alignment horizontal="center" vertical="center" wrapText="1"/>
    </xf>
    <xf numFmtId="0" fontId="0" fillId="17" borderId="15" xfId="0" applyFont="1" applyFill="1" applyBorder="1" applyAlignment="1">
      <alignment horizontal="center" wrapText="1"/>
    </xf>
    <xf numFmtId="0" fontId="26" fillId="17" borderId="18" xfId="0" applyFont="1" applyFill="1" applyBorder="1" applyAlignment="1">
      <alignment horizontal="left"/>
    </xf>
    <xf numFmtId="0" fontId="26" fillId="17" borderId="20" xfId="0" applyFont="1" applyFill="1" applyBorder="1" applyAlignment="1">
      <alignment horizontal="left"/>
    </xf>
    <xf numFmtId="0" fontId="26" fillId="10" borderId="0" xfId="0" applyFont="1" applyFill="1" applyAlignment="1">
      <alignment/>
    </xf>
    <xf numFmtId="0" fontId="0" fillId="10" borderId="0" xfId="0" applyFont="1" applyFill="1" applyAlignment="1">
      <alignment/>
    </xf>
    <xf numFmtId="0" fontId="0" fillId="10" borderId="23" xfId="0" applyFont="1" applyFill="1" applyBorder="1" applyAlignment="1">
      <alignment horizontal="right" wrapText="1"/>
    </xf>
    <xf numFmtId="0" fontId="26" fillId="10" borderId="13" xfId="0" applyFont="1" applyFill="1" applyBorder="1" applyAlignment="1">
      <alignment horizontal="center" vertical="center" wrapText="1"/>
    </xf>
    <xf numFmtId="0" fontId="26" fillId="10" borderId="24" xfId="0" applyFont="1" applyFill="1" applyBorder="1" applyAlignment="1">
      <alignment horizontal="center" vertical="center" wrapText="1"/>
    </xf>
    <xf numFmtId="0" fontId="0" fillId="10" borderId="15" xfId="0" applyFont="1" applyFill="1" applyBorder="1" applyAlignment="1">
      <alignment horizontal="center" wrapText="1"/>
    </xf>
    <xf numFmtId="0" fontId="26" fillId="10" borderId="18" xfId="0" applyFont="1" applyFill="1" applyBorder="1" applyAlignment="1">
      <alignment horizontal="left"/>
    </xf>
    <xf numFmtId="0" fontId="26" fillId="10" borderId="20" xfId="0" applyFont="1" applyFill="1" applyBorder="1" applyAlignment="1">
      <alignment horizontal="left"/>
    </xf>
    <xf numFmtId="0" fontId="26" fillId="23" borderId="0" xfId="0" applyFont="1" applyFill="1" applyAlignment="1">
      <alignment/>
    </xf>
    <xf numFmtId="0" fontId="0" fillId="23" borderId="0" xfId="0" applyFont="1" applyFill="1" applyAlignment="1">
      <alignment/>
    </xf>
    <xf numFmtId="0" fontId="0" fillId="23" borderId="23" xfId="0" applyFont="1" applyFill="1" applyBorder="1" applyAlignment="1">
      <alignment horizontal="right" wrapText="1"/>
    </xf>
    <xf numFmtId="0" fontId="26" fillId="23" borderId="13" xfId="0" applyFont="1" applyFill="1" applyBorder="1" applyAlignment="1">
      <alignment horizontal="center" vertical="center" wrapText="1"/>
    </xf>
    <xf numFmtId="0" fontId="26" fillId="23" borderId="24" xfId="0" applyFont="1" applyFill="1" applyBorder="1" applyAlignment="1">
      <alignment horizontal="center" vertical="center" wrapText="1"/>
    </xf>
    <xf numFmtId="0" fontId="0" fillId="23" borderId="15" xfId="0" applyFont="1" applyFill="1" applyBorder="1" applyAlignment="1">
      <alignment horizontal="center" wrapText="1"/>
    </xf>
    <xf numFmtId="0" fontId="26" fillId="23" borderId="18" xfId="0" applyFont="1" applyFill="1" applyBorder="1" applyAlignment="1">
      <alignment horizontal="left"/>
    </xf>
    <xf numFmtId="0" fontId="26" fillId="23" borderId="20" xfId="0" applyFont="1" applyFill="1" applyBorder="1" applyAlignment="1">
      <alignment horizontal="left"/>
    </xf>
    <xf numFmtId="0" fontId="26" fillId="29" borderId="0" xfId="0" applyFont="1" applyFill="1" applyAlignment="1">
      <alignment/>
    </xf>
    <xf numFmtId="0" fontId="0" fillId="29" borderId="0" xfId="0" applyFont="1" applyFill="1" applyAlignment="1">
      <alignment/>
    </xf>
    <xf numFmtId="0" fontId="0" fillId="29" borderId="23" xfId="0" applyFont="1" applyFill="1" applyBorder="1" applyAlignment="1">
      <alignment horizontal="right" wrapText="1"/>
    </xf>
    <xf numFmtId="0" fontId="26" fillId="29" borderId="13" xfId="0" applyFont="1" applyFill="1" applyBorder="1" applyAlignment="1">
      <alignment horizontal="center" vertical="center" wrapText="1"/>
    </xf>
    <xf numFmtId="0" fontId="26" fillId="29" borderId="24" xfId="0" applyFont="1" applyFill="1" applyBorder="1" applyAlignment="1">
      <alignment horizontal="center" vertical="center" wrapText="1"/>
    </xf>
    <xf numFmtId="0" fontId="0" fillId="29" borderId="15" xfId="0" applyFont="1" applyFill="1" applyBorder="1" applyAlignment="1">
      <alignment horizontal="center" wrapText="1"/>
    </xf>
    <xf numFmtId="0" fontId="26" fillId="29" borderId="18" xfId="0" applyFont="1" applyFill="1" applyBorder="1" applyAlignment="1">
      <alignment horizontal="left"/>
    </xf>
    <xf numFmtId="0" fontId="26" fillId="29" borderId="20" xfId="0" applyFont="1" applyFill="1" applyBorder="1" applyAlignment="1">
      <alignment horizontal="left"/>
    </xf>
    <xf numFmtId="0" fontId="26" fillId="30" borderId="0" xfId="0" applyFont="1" applyFill="1" applyAlignment="1">
      <alignment/>
    </xf>
    <xf numFmtId="0" fontId="0" fillId="30" borderId="0" xfId="0" applyFont="1" applyFill="1" applyAlignment="1">
      <alignment/>
    </xf>
    <xf numFmtId="0" fontId="0" fillId="30" borderId="23" xfId="0" applyFont="1" applyFill="1" applyBorder="1" applyAlignment="1">
      <alignment horizontal="right" wrapText="1"/>
    </xf>
    <xf numFmtId="0" fontId="26" fillId="30" borderId="13" xfId="0" applyFont="1" applyFill="1" applyBorder="1" applyAlignment="1">
      <alignment horizontal="center" vertical="center" wrapText="1"/>
    </xf>
    <xf numFmtId="0" fontId="26" fillId="30" borderId="24" xfId="0" applyFont="1" applyFill="1" applyBorder="1" applyAlignment="1">
      <alignment horizontal="center" vertical="center" wrapText="1"/>
    </xf>
    <xf numFmtId="0" fontId="0" fillId="30" borderId="15" xfId="0" applyFont="1" applyFill="1" applyBorder="1" applyAlignment="1">
      <alignment horizontal="center" wrapText="1"/>
    </xf>
    <xf numFmtId="0" fontId="26" fillId="30" borderId="18" xfId="0" applyFont="1" applyFill="1" applyBorder="1" applyAlignment="1">
      <alignment horizontal="left"/>
    </xf>
    <xf numFmtId="0" fontId="26" fillId="30" borderId="20" xfId="0" applyFont="1" applyFill="1" applyBorder="1" applyAlignment="1">
      <alignment horizontal="left"/>
    </xf>
    <xf numFmtId="0" fontId="0" fillId="15" borderId="23" xfId="0" applyFont="1" applyFill="1" applyBorder="1" applyAlignment="1">
      <alignment horizontal="right" wrapText="1"/>
    </xf>
    <xf numFmtId="0" fontId="26" fillId="15" borderId="13" xfId="0" applyFont="1" applyFill="1" applyBorder="1" applyAlignment="1">
      <alignment horizontal="center" vertical="center" wrapText="1"/>
    </xf>
    <xf numFmtId="0" fontId="26" fillId="15" borderId="24" xfId="0" applyFont="1" applyFill="1" applyBorder="1" applyAlignment="1">
      <alignment horizontal="center" vertical="center" wrapText="1"/>
    </xf>
    <xf numFmtId="0" fontId="0" fillId="15" borderId="15" xfId="0" applyFont="1" applyFill="1" applyBorder="1" applyAlignment="1">
      <alignment horizontal="center" wrapText="1"/>
    </xf>
    <xf numFmtId="0" fontId="26" fillId="15" borderId="18" xfId="0" applyFont="1" applyFill="1" applyBorder="1" applyAlignment="1">
      <alignment horizontal="left"/>
    </xf>
    <xf numFmtId="0" fontId="26" fillId="15" borderId="20" xfId="0" applyFont="1" applyFill="1" applyBorder="1" applyAlignment="1">
      <alignment horizontal="left"/>
    </xf>
    <xf numFmtId="0" fontId="0" fillId="24" borderId="23" xfId="0" applyFont="1" applyFill="1" applyBorder="1" applyAlignment="1">
      <alignment horizontal="right" wrapText="1"/>
    </xf>
    <xf numFmtId="0" fontId="26" fillId="24" borderId="13" xfId="0" applyFont="1" applyFill="1" applyBorder="1" applyAlignment="1">
      <alignment horizontal="center" vertical="center" wrapText="1"/>
    </xf>
    <xf numFmtId="0" fontId="26" fillId="24" borderId="24" xfId="0" applyFont="1" applyFill="1" applyBorder="1" applyAlignment="1">
      <alignment horizontal="center" vertical="center" wrapText="1"/>
    </xf>
    <xf numFmtId="0" fontId="0" fillId="24" borderId="15" xfId="0" applyFont="1" applyFill="1" applyBorder="1" applyAlignment="1">
      <alignment horizontal="center" wrapText="1"/>
    </xf>
    <xf numFmtId="0" fontId="26" fillId="24" borderId="18" xfId="0" applyFont="1" applyFill="1" applyBorder="1" applyAlignment="1">
      <alignment horizontal="left"/>
    </xf>
    <xf numFmtId="0" fontId="26" fillId="24" borderId="20" xfId="0" applyFont="1" applyFill="1" applyBorder="1" applyAlignment="1">
      <alignment horizontal="left"/>
    </xf>
    <xf numFmtId="0" fontId="0" fillId="10" borderId="0" xfId="0" applyFill="1" applyAlignment="1">
      <alignment/>
    </xf>
    <xf numFmtId="0" fontId="0" fillId="5" borderId="0" xfId="0" applyFill="1" applyAlignment="1">
      <alignment/>
    </xf>
    <xf numFmtId="0" fontId="0" fillId="29" borderId="0" xfId="0" applyFill="1" applyAlignment="1">
      <alignment/>
    </xf>
    <xf numFmtId="0" fontId="0" fillId="30" borderId="0" xfId="0" applyFill="1" applyAlignment="1">
      <alignment/>
    </xf>
    <xf numFmtId="0" fontId="0" fillId="15" borderId="0" xfId="0" applyFill="1" applyAlignment="1">
      <alignment/>
    </xf>
    <xf numFmtId="0" fontId="26" fillId="0" borderId="0" xfId="0" applyFont="1" applyFill="1" applyBorder="1" applyAlignment="1">
      <alignment horizontal="left"/>
    </xf>
    <xf numFmtId="0" fontId="0" fillId="23" borderId="0" xfId="0" applyFill="1" applyAlignment="1">
      <alignment/>
    </xf>
    <xf numFmtId="0" fontId="36" fillId="31" borderId="0" xfId="0" applyFont="1" applyFill="1" applyAlignment="1">
      <alignment/>
    </xf>
    <xf numFmtId="0" fontId="0" fillId="31" borderId="0" xfId="0" applyFill="1" applyAlignment="1">
      <alignment/>
    </xf>
    <xf numFmtId="0" fontId="0" fillId="18" borderId="0" xfId="0" applyFill="1" applyAlignment="1">
      <alignment/>
    </xf>
    <xf numFmtId="0" fontId="0" fillId="0" borderId="0" xfId="0" applyFont="1" applyFill="1" applyBorder="1" applyAlignment="1">
      <alignment horizontal="right" wrapText="1"/>
    </xf>
    <xf numFmtId="0" fontId="26" fillId="0" borderId="0" xfId="0" applyFont="1" applyFill="1" applyAlignment="1">
      <alignment/>
    </xf>
    <xf numFmtId="0" fontId="0" fillId="27" borderId="0" xfId="0" applyFill="1" applyAlignment="1">
      <alignment/>
    </xf>
    <xf numFmtId="0" fontId="37" fillId="31" borderId="0" xfId="0" applyFont="1" applyFill="1" applyAlignment="1">
      <alignment/>
    </xf>
    <xf numFmtId="14" fontId="0" fillId="0" borderId="0" xfId="0" applyNumberFormat="1" applyFont="1" applyAlignment="1">
      <alignment/>
    </xf>
    <xf numFmtId="0" fontId="0" fillId="7" borderId="0" xfId="0" applyFill="1" applyAlignment="1">
      <alignment/>
    </xf>
    <xf numFmtId="190" fontId="0" fillId="0" borderId="0" xfId="0" applyNumberFormat="1" applyFill="1" applyAlignment="1">
      <alignment/>
    </xf>
    <xf numFmtId="191" fontId="0" fillId="0" borderId="0" xfId="0" applyNumberFormat="1" applyFill="1" applyAlignment="1">
      <alignment/>
    </xf>
    <xf numFmtId="2" fontId="0" fillId="0" borderId="0" xfId="0" applyNumberFormat="1" applyFill="1" applyAlignment="1">
      <alignment/>
    </xf>
    <xf numFmtId="200" fontId="0" fillId="0" borderId="0" xfId="0" applyNumberFormat="1" applyFill="1" applyAlignment="1">
      <alignment/>
    </xf>
    <xf numFmtId="0" fontId="26" fillId="32" borderId="13" xfId="0" applyFont="1" applyFill="1" applyBorder="1" applyAlignment="1">
      <alignment horizontal="center" vertical="center" wrapText="1"/>
    </xf>
    <xf numFmtId="0" fontId="26" fillId="32" borderId="24" xfId="0" applyFont="1" applyFill="1" applyBorder="1" applyAlignment="1">
      <alignment horizontal="center" vertical="center" wrapText="1"/>
    </xf>
    <xf numFmtId="0" fontId="26" fillId="32" borderId="18" xfId="0" applyFont="1" applyFill="1" applyBorder="1" applyAlignment="1">
      <alignment horizontal="left"/>
    </xf>
    <xf numFmtId="0" fontId="26" fillId="32" borderId="20" xfId="0" applyFont="1" applyFill="1" applyBorder="1" applyAlignment="1">
      <alignment horizontal="left"/>
    </xf>
    <xf numFmtId="0" fontId="0" fillId="32" borderId="0" xfId="0" applyFill="1" applyAlignment="1">
      <alignment/>
    </xf>
    <xf numFmtId="0" fontId="0" fillId="28" borderId="0" xfId="0" applyFill="1" applyAlignment="1">
      <alignment/>
    </xf>
    <xf numFmtId="0" fontId="26" fillId="3" borderId="0" xfId="0" applyFont="1" applyFill="1" applyAlignment="1">
      <alignment/>
    </xf>
    <xf numFmtId="0" fontId="0" fillId="3" borderId="0" xfId="0" applyFont="1" applyFill="1" applyAlignment="1">
      <alignment/>
    </xf>
    <xf numFmtId="0" fontId="0" fillId="3" borderId="0" xfId="0" applyFill="1" applyAlignment="1">
      <alignment/>
    </xf>
    <xf numFmtId="0" fontId="34" fillId="3" borderId="23" xfId="0" applyFont="1" applyFill="1" applyBorder="1" applyAlignment="1">
      <alignment horizontal="right" wrapText="1"/>
    </xf>
    <xf numFmtId="0" fontId="35" fillId="3" borderId="13" xfId="0" applyFont="1" applyFill="1" applyBorder="1" applyAlignment="1">
      <alignment horizontal="center" vertical="center" wrapText="1"/>
    </xf>
    <xf numFmtId="0" fontId="35" fillId="3" borderId="24" xfId="0" applyFont="1" applyFill="1" applyBorder="1" applyAlignment="1">
      <alignment horizontal="center" vertical="center" wrapText="1"/>
    </xf>
    <xf numFmtId="0" fontId="34" fillId="3" borderId="15" xfId="0" applyFont="1" applyFill="1" applyBorder="1" applyAlignment="1">
      <alignment horizontal="center" wrapText="1"/>
    </xf>
    <xf numFmtId="0" fontId="35" fillId="3" borderId="18" xfId="0" applyFont="1" applyFill="1" applyBorder="1" applyAlignment="1">
      <alignment horizontal="left"/>
    </xf>
    <xf numFmtId="0" fontId="35" fillId="3" borderId="20" xfId="0" applyFont="1" applyFill="1" applyBorder="1" applyAlignment="1">
      <alignment horizontal="left"/>
    </xf>
    <xf numFmtId="0" fontId="0" fillId="3" borderId="0" xfId="0" applyFill="1" applyAlignment="1">
      <alignment/>
    </xf>
    <xf numFmtId="0" fontId="0" fillId="0" borderId="0" xfId="0" applyFill="1" applyAlignment="1">
      <alignment/>
    </xf>
    <xf numFmtId="0" fontId="26" fillId="0" borderId="0" xfId="0" applyFont="1" applyAlignment="1">
      <alignment/>
    </xf>
    <xf numFmtId="0" fontId="38" fillId="0" borderId="0" xfId="89" applyNumberFormat="1" applyFont="1" applyFill="1" applyBorder="1" applyAlignment="1">
      <alignment vertical="top"/>
      <protection/>
    </xf>
    <xf numFmtId="1" fontId="0" fillId="22" borderId="0" xfId="0" applyNumberFormat="1" applyFill="1" applyAlignment="1">
      <alignment/>
    </xf>
    <xf numFmtId="0" fontId="0" fillId="17" borderId="11" xfId="0" applyFont="1" applyFill="1" applyBorder="1" applyAlignment="1">
      <alignment horizontal="right" wrapText="1"/>
    </xf>
    <xf numFmtId="0" fontId="0" fillId="7" borderId="23" xfId="0" applyFont="1" applyFill="1" applyBorder="1" applyAlignment="1">
      <alignment horizontal="right" wrapText="1"/>
    </xf>
    <xf numFmtId="0" fontId="0" fillId="7" borderId="13" xfId="0" applyFont="1" applyFill="1" applyBorder="1" applyAlignment="1">
      <alignment horizontal="center" vertical="center" wrapText="1"/>
    </xf>
    <xf numFmtId="0" fontId="0" fillId="7" borderId="25" xfId="0" applyFont="1" applyFill="1" applyBorder="1" applyAlignment="1">
      <alignment horizontal="center" vertical="center" wrapText="1"/>
    </xf>
    <xf numFmtId="0" fontId="0" fillId="7" borderId="24" xfId="0" applyFont="1" applyFill="1" applyBorder="1" applyAlignment="1">
      <alignment horizontal="center" vertical="center" wrapText="1"/>
    </xf>
    <xf numFmtId="0" fontId="0" fillId="7" borderId="15" xfId="0" applyFont="1" applyFill="1" applyBorder="1" applyAlignment="1">
      <alignment horizontal="center" wrapText="1"/>
    </xf>
    <xf numFmtId="0" fontId="0" fillId="7" borderId="18" xfId="0" applyFont="1" applyFill="1" applyBorder="1" applyAlignment="1">
      <alignment horizontal="left"/>
    </xf>
    <xf numFmtId="0" fontId="0" fillId="7" borderId="20" xfId="0" applyFont="1" applyFill="1" applyBorder="1" applyAlignment="1">
      <alignment horizontal="left"/>
    </xf>
    <xf numFmtId="0" fontId="0" fillId="32" borderId="23" xfId="0" applyFont="1" applyFill="1" applyBorder="1" applyAlignment="1">
      <alignment horizontal="right" wrapText="1"/>
    </xf>
    <xf numFmtId="0" fontId="0" fillId="32" borderId="15" xfId="0" applyFont="1" applyFill="1" applyBorder="1" applyAlignment="1">
      <alignment horizontal="center"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xfId="68"/>
    <cellStyle name="Comma [0]" xfId="69"/>
    <cellStyle name="Currency" xfId="70"/>
    <cellStyle name="Currency [0]" xfId="71"/>
    <cellStyle name="Eingabe" xfId="72"/>
    <cellStyle name="Ergebnis" xfId="73"/>
    <cellStyle name="Erklärender Text" xfId="74"/>
    <cellStyle name="Explanatory Text" xfId="75"/>
    <cellStyle name="Followed Hyperlink" xfId="76"/>
    <cellStyle name="Good" xfId="77"/>
    <cellStyle name="Gut" xfId="78"/>
    <cellStyle name="Heading 1" xfId="79"/>
    <cellStyle name="Heading 2" xfId="80"/>
    <cellStyle name="Heading 3" xfId="81"/>
    <cellStyle name="Heading 4" xfId="82"/>
    <cellStyle name="Hyperlink" xfId="83"/>
    <cellStyle name="Input" xfId="84"/>
    <cellStyle name="Linked Cell" xfId="85"/>
    <cellStyle name="Neutral" xfId="86"/>
    <cellStyle name="Normal GHG Numbers (0.00)" xfId="87"/>
    <cellStyle name="Normal_Book1" xfId="88"/>
    <cellStyle name="Normal_T4 (Country_grp_Electricity)" xfId="89"/>
    <cellStyle name="normální_BGR" xfId="90"/>
    <cellStyle name="Note" xfId="91"/>
    <cellStyle name="Notiz" xfId="92"/>
    <cellStyle name="Output" xfId="93"/>
    <cellStyle name="Percent" xfId="94"/>
    <cellStyle name="Schlecht" xfId="95"/>
    <cellStyle name="Standaard_Blad1" xfId="96"/>
    <cellStyle name="Title" xfId="97"/>
    <cellStyle name="Total" xfId="98"/>
    <cellStyle name="Überschrift" xfId="99"/>
    <cellStyle name="Überschrift 1" xfId="100"/>
    <cellStyle name="Überschrift 2" xfId="101"/>
    <cellStyle name="Überschrift 3" xfId="102"/>
    <cellStyle name="Überschrift 4" xfId="103"/>
    <cellStyle name="Valuta [0]_InvestAnalysis" xfId="104"/>
    <cellStyle name="Valuta_InvestAnalysis" xfId="105"/>
    <cellStyle name="Verknüpfte Zelle" xfId="106"/>
    <cellStyle name="Warnender Text" xfId="107"/>
    <cellStyle name="Warning Text" xfId="108"/>
    <cellStyle name="Zelle überprüfen" xfId="109"/>
    <cellStyle name="一般_EN09_EU25 Policy effectiveness 2006 - final draft 161106" xfId="11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
          <c:w val="0.68"/>
          <c:h val="0.966"/>
        </c:manualLayout>
      </c:layout>
      <c:barChart>
        <c:barDir val="col"/>
        <c:grouping val="stacked"/>
        <c:varyColors val="0"/>
        <c:ser>
          <c:idx val="0"/>
          <c:order val="0"/>
          <c:tx>
            <c:strRef>
              <c:f>data!$A$168</c:f>
              <c:strCache>
                <c:ptCount val="1"/>
                <c:pt idx="0">
                  <c:v>Actual NOx emissions</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data!$B$168:$S$168</c:f>
              <c:numCache>
                <c:ptCount val="18"/>
                <c:pt idx="0">
                  <c:v>3750.339984312</c:v>
                </c:pt>
                <c:pt idx="1">
                  <c:v>3725.995303993</c:v>
                </c:pt>
                <c:pt idx="2">
                  <c:v>3477.5989132679997</c:v>
                </c:pt>
                <c:pt idx="3">
                  <c:v>3221.26567758</c:v>
                </c:pt>
                <c:pt idx="4">
                  <c:v>2878.2044822129997</c:v>
                </c:pt>
                <c:pt idx="5">
                  <c:v>2817.6835695580003</c:v>
                </c:pt>
                <c:pt idx="6">
                  <c:v>2734.867465105</c:v>
                </c:pt>
                <c:pt idx="7">
                  <c:v>2546.3008792784</c:v>
                </c:pt>
                <c:pt idx="8">
                  <c:v>2413.9033901976004</c:v>
                </c:pt>
                <c:pt idx="9">
                  <c:v>2293.4522463772996</c:v>
                </c:pt>
                <c:pt idx="10">
                  <c:v>2302.2199526236</c:v>
                </c:pt>
                <c:pt idx="11">
                  <c:v>2329.3496777678997</c:v>
                </c:pt>
                <c:pt idx="12">
                  <c:v>2343.047289277</c:v>
                </c:pt>
                <c:pt idx="13">
                  <c:v>2443.739135484</c:v>
                </c:pt>
                <c:pt idx="14">
                  <c:v>2381.868556171</c:v>
                </c:pt>
                <c:pt idx="15">
                  <c:v>2320.644015407</c:v>
                </c:pt>
                <c:pt idx="16">
                  <c:v>2349.138591951</c:v>
                </c:pt>
                <c:pt idx="17">
                  <c:v>2278.9136493079</c:v>
                </c:pt>
              </c:numCache>
            </c:numRef>
          </c:val>
        </c:ser>
        <c:ser>
          <c:idx val="3"/>
          <c:order val="1"/>
          <c:tx>
            <c:strRef>
              <c:f>data!$A$167</c:f>
              <c:strCache>
                <c:ptCount val="1"/>
                <c:pt idx="0">
                  <c:v>Change due to abatement</c:v>
                </c:pt>
              </c:strCache>
            </c:strRef>
          </c:tx>
          <c:spPr>
            <a:pattFill prst="pct50">
              <a:fgClr>
                <a:srgbClr val="000000"/>
              </a:fgClr>
              <a:bgClr>
                <a:srgbClr val="FFFFCC"/>
              </a:bgClr>
            </a:pattFill>
            <a:ln w="12700">
              <a:solidFill>
                <a:srgbClr val="000000"/>
              </a:solidFill>
            </a:ln>
          </c:spPr>
          <c:invertIfNegative val="0"/>
          <c:extLst>
            <c:ext xmlns:c14="http://schemas.microsoft.com/office/drawing/2007/8/2/chart" uri="{6F2FDCE9-48DA-4B69-8628-5D25D57E5C99}">
              <c14:invertSolidFillFmt>
                <c14:spPr>
                  <a:solidFill>
                    <a:srgbClr val="FFFFCC"/>
                  </a:solidFill>
                </c14:spPr>
              </c14:invertSolidFillFmt>
            </c:ext>
          </c:extLs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data!$B$167:$S$167</c:f>
              <c:numCache>
                <c:ptCount val="18"/>
                <c:pt idx="0">
                  <c:v>0</c:v>
                </c:pt>
                <c:pt idx="1">
                  <c:v>30.600721767482355</c:v>
                </c:pt>
                <c:pt idx="2">
                  <c:v>160.1656573036248</c:v>
                </c:pt>
                <c:pt idx="3">
                  <c:v>209.5607237699278</c:v>
                </c:pt>
                <c:pt idx="4">
                  <c:v>603.4583645079697</c:v>
                </c:pt>
                <c:pt idx="5">
                  <c:v>736.425842296193</c:v>
                </c:pt>
                <c:pt idx="6">
                  <c:v>961.097916272553</c:v>
                </c:pt>
                <c:pt idx="7">
                  <c:v>990.1375280093812</c:v>
                </c:pt>
                <c:pt idx="8">
                  <c:v>1193.4545860694657</c:v>
                </c:pt>
                <c:pt idx="9">
                  <c:v>1260.887441059684</c:v>
                </c:pt>
                <c:pt idx="10">
                  <c:v>1493.0402982738647</c:v>
                </c:pt>
                <c:pt idx="11">
                  <c:v>1551.7197483918071</c:v>
                </c:pt>
                <c:pt idx="12">
                  <c:v>1567.5833929888195</c:v>
                </c:pt>
                <c:pt idx="13">
                  <c:v>1569.5089230891922</c:v>
                </c:pt>
                <c:pt idx="14">
                  <c:v>1594.4812864169335</c:v>
                </c:pt>
                <c:pt idx="15">
                  <c:v>1666.6508479481136</c:v>
                </c:pt>
                <c:pt idx="16">
                  <c:v>1762.3460151290014</c:v>
                </c:pt>
                <c:pt idx="17">
                  <c:v>1933.8756733403611</c:v>
                </c:pt>
              </c:numCache>
            </c:numRef>
          </c:val>
        </c:ser>
        <c:ser>
          <c:idx val="2"/>
          <c:order val="2"/>
          <c:tx>
            <c:strRef>
              <c:f>data!$A$164</c:f>
              <c:strCache>
                <c:ptCount val="1"/>
                <c:pt idx="0">
                  <c:v>Change due to share of renewables (excluding biomass)</c:v>
                </c:pt>
              </c:strCache>
            </c:strRef>
          </c:tx>
          <c:spPr>
            <a:pattFill prst="lgCheck">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pattFill prst="lgCheck">
                <a:fgClr>
                  <a:srgbClr val="333333"/>
                </a:fgClr>
                <a:bgClr>
                  <a:srgbClr val="FFFFFF"/>
                </a:bgClr>
              </a:pattFill>
              <a:ln w="12700">
                <a:solidFill>
                  <a:srgbClr val="000000"/>
                </a:solidFill>
              </a:ln>
            </c:spPr>
          </c:dP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data!$B$164:$S$164</c:f>
              <c:numCache>
                <c:ptCount val="18"/>
                <c:pt idx="0">
                  <c:v>0</c:v>
                </c:pt>
                <c:pt idx="1">
                  <c:v>-27.94356968139209</c:v>
                </c:pt>
                <c:pt idx="2">
                  <c:v>15.401127059794817</c:v>
                </c:pt>
                <c:pt idx="3">
                  <c:v>58.71931221506384</c:v>
                </c:pt>
                <c:pt idx="4">
                  <c:v>56.3120268550947</c:v>
                </c:pt>
                <c:pt idx="5">
                  <c:v>52.63713495630509</c:v>
                </c:pt>
                <c:pt idx="6">
                  <c:v>-32.40705269327873</c:v>
                </c:pt>
                <c:pt idx="7">
                  <c:v>17.063566716186415</c:v>
                </c:pt>
                <c:pt idx="8">
                  <c:v>49.533969017506934</c:v>
                </c:pt>
                <c:pt idx="9">
                  <c:v>59.35417555100321</c:v>
                </c:pt>
                <c:pt idx="10">
                  <c:v>93.67408439440533</c:v>
                </c:pt>
                <c:pt idx="11">
                  <c:v>50.339129118725396</c:v>
                </c:pt>
                <c:pt idx="12">
                  <c:v>-32.65959619403293</c:v>
                </c:pt>
                <c:pt idx="13">
                  <c:v>-111.50312485664108</c:v>
                </c:pt>
                <c:pt idx="14">
                  <c:v>-41.715345335866004</c:v>
                </c:pt>
                <c:pt idx="15">
                  <c:v>-30.72150924291236</c:v>
                </c:pt>
                <c:pt idx="16">
                  <c:v>-45.52753552068134</c:v>
                </c:pt>
                <c:pt idx="17">
                  <c:v>23.045921500563054</c:v>
                </c:pt>
              </c:numCache>
            </c:numRef>
          </c:val>
        </c:ser>
        <c:ser>
          <c:idx val="5"/>
          <c:order val="3"/>
          <c:tx>
            <c:strRef>
              <c:f>data!$A$163</c:f>
              <c:strCache>
                <c:ptCount val="1"/>
                <c:pt idx="0">
                  <c:v>Change due to share of nuclear</c:v>
                </c:pt>
              </c:strCache>
            </c:strRef>
          </c:tx>
          <c:spPr>
            <a:pattFill prst="wdDnDiag">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data!$B$163:$S$163</c:f>
              <c:numCache>
                <c:ptCount val="18"/>
                <c:pt idx="0">
                  <c:v>0</c:v>
                </c:pt>
                <c:pt idx="1">
                  <c:v>28.18170592516799</c:v>
                </c:pt>
                <c:pt idx="2">
                  <c:v>12.636207176868083</c:v>
                </c:pt>
                <c:pt idx="3">
                  <c:v>87.3321571032634</c:v>
                </c:pt>
                <c:pt idx="4">
                  <c:v>61.717365584256186</c:v>
                </c:pt>
                <c:pt idx="5">
                  <c:v>70.97164303650197</c:v>
                </c:pt>
                <c:pt idx="6">
                  <c:v>115.11765132196388</c:v>
                </c:pt>
                <c:pt idx="7">
                  <c:v>131.67288410286665</c:v>
                </c:pt>
                <c:pt idx="8">
                  <c:v>84.97321442777866</c:v>
                </c:pt>
                <c:pt idx="9">
                  <c:v>99.5323942771638</c:v>
                </c:pt>
                <c:pt idx="10">
                  <c:v>37.191080567237805</c:v>
                </c:pt>
                <c:pt idx="11">
                  <c:v>29.634997458038924</c:v>
                </c:pt>
                <c:pt idx="12">
                  <c:v>54.74646708773071</c:v>
                </c:pt>
                <c:pt idx="13">
                  <c:v>21.205156331238868</c:v>
                </c:pt>
                <c:pt idx="14">
                  <c:v>-9.84420458706245</c:v>
                </c:pt>
                <c:pt idx="15">
                  <c:v>-76.35239037910105</c:v>
                </c:pt>
                <c:pt idx="16">
                  <c:v>-123.5283032344687</c:v>
                </c:pt>
                <c:pt idx="17">
                  <c:v>-268.1452208477831</c:v>
                </c:pt>
              </c:numCache>
            </c:numRef>
          </c:val>
        </c:ser>
        <c:ser>
          <c:idx val="1"/>
          <c:order val="4"/>
          <c:tx>
            <c:strRef>
              <c:f>data!$A$165</c:f>
              <c:strCache>
                <c:ptCount val="1"/>
                <c:pt idx="0">
                  <c:v>Change due to fossil fuel switching</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data!$B$165:$S$165</c:f>
              <c:numCache>
                <c:ptCount val="18"/>
                <c:pt idx="0">
                  <c:v>0</c:v>
                </c:pt>
                <c:pt idx="1">
                  <c:v>0.815408731435582</c:v>
                </c:pt>
                <c:pt idx="2">
                  <c:v>-0.128730717318831</c:v>
                </c:pt>
                <c:pt idx="3">
                  <c:v>27.80391164826051</c:v>
                </c:pt>
                <c:pt idx="4">
                  <c:v>43.49977635075402</c:v>
                </c:pt>
                <c:pt idx="5">
                  <c:v>63.014273175224844</c:v>
                </c:pt>
                <c:pt idx="6">
                  <c:v>91.12436293562268</c:v>
                </c:pt>
                <c:pt idx="7">
                  <c:v>127.3569801842691</c:v>
                </c:pt>
                <c:pt idx="8">
                  <c:v>142.0328885105905</c:v>
                </c:pt>
                <c:pt idx="9">
                  <c:v>199.31480433618663</c:v>
                </c:pt>
                <c:pt idx="10">
                  <c:v>220.42374439449668</c:v>
                </c:pt>
                <c:pt idx="11">
                  <c:v>238.0296914843866</c:v>
                </c:pt>
                <c:pt idx="12">
                  <c:v>269.62904845251705</c:v>
                </c:pt>
                <c:pt idx="13">
                  <c:v>296.24380976270913</c:v>
                </c:pt>
                <c:pt idx="14">
                  <c:v>323.46124732591215</c:v>
                </c:pt>
                <c:pt idx="15">
                  <c:v>379.08946123317673</c:v>
                </c:pt>
                <c:pt idx="16">
                  <c:v>408.28582841231855</c:v>
                </c:pt>
                <c:pt idx="17">
                  <c:v>446.72232986084873</c:v>
                </c:pt>
              </c:numCache>
            </c:numRef>
          </c:val>
        </c:ser>
        <c:ser>
          <c:idx val="4"/>
          <c:order val="5"/>
          <c:tx>
            <c:strRef>
              <c:f>data!$A$166</c:f>
              <c:strCache>
                <c:ptCount val="1"/>
                <c:pt idx="0">
                  <c:v>Change due to efficiency improvement</c:v>
                </c:pt>
              </c:strCache>
            </c:strRef>
          </c:tx>
          <c:spPr>
            <a:pattFill prst="narVert">
              <a:fgClr>
                <a:srgbClr val="333333"/>
              </a:fgClr>
              <a:bgClr>
                <a:srgbClr val="FFFFCC"/>
              </a:bgClr>
            </a:pattFill>
            <a:ln w="12700">
              <a:solidFill>
                <a:srgbClr val="000000"/>
              </a:solidFill>
            </a:ln>
          </c:spPr>
          <c:invertIfNegative val="0"/>
          <c:extLst>
            <c:ext xmlns:c14="http://schemas.microsoft.com/office/drawing/2007/8/2/chart" uri="{6F2FDCE9-48DA-4B69-8628-5D25D57E5C99}">
              <c14:invertSolidFillFmt>
                <c14:spPr>
                  <a:solidFill>
                    <a:srgbClr val="FFFFCC"/>
                  </a:solidFill>
                </c14:spPr>
              </c14:invertSolidFillFmt>
            </c:ext>
          </c:extLs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data!$B$166:$S$166</c:f>
              <c:numCache>
                <c:ptCount val="18"/>
                <c:pt idx="0">
                  <c:v>0</c:v>
                </c:pt>
                <c:pt idx="1">
                  <c:v>48.48972907709276</c:v>
                </c:pt>
                <c:pt idx="2">
                  <c:v>207.7817250712642</c:v>
                </c:pt>
                <c:pt idx="3">
                  <c:v>278.97154246462105</c:v>
                </c:pt>
                <c:pt idx="4">
                  <c:v>281.09027946695824</c:v>
                </c:pt>
                <c:pt idx="5">
                  <c:v>273.4786804749233</c:v>
                </c:pt>
                <c:pt idx="6">
                  <c:v>268.7986466501702</c:v>
                </c:pt>
                <c:pt idx="7">
                  <c:v>339.20080661337806</c:v>
                </c:pt>
                <c:pt idx="8">
                  <c:v>344.4051549626779</c:v>
                </c:pt>
                <c:pt idx="9">
                  <c:v>332.1455154860164</c:v>
                </c:pt>
                <c:pt idx="10">
                  <c:v>231.19617105395582</c:v>
                </c:pt>
                <c:pt idx="11">
                  <c:v>353.9023046590878</c:v>
                </c:pt>
                <c:pt idx="12">
                  <c:v>353.9984711508091</c:v>
                </c:pt>
                <c:pt idx="13">
                  <c:v>430.6891559415849</c:v>
                </c:pt>
                <c:pt idx="14">
                  <c:v>519.4150950455705</c:v>
                </c:pt>
                <c:pt idx="15">
                  <c:v>573.7998517069368</c:v>
                </c:pt>
                <c:pt idx="16">
                  <c:v>560.5985853426746</c:v>
                </c:pt>
                <c:pt idx="17">
                  <c:v>532.7525630319869</c:v>
                </c:pt>
              </c:numCache>
            </c:numRef>
          </c:val>
        </c:ser>
        <c:overlap val="100"/>
        <c:gapWidth val="50"/>
        <c:axId val="26941647"/>
        <c:axId val="41148232"/>
      </c:barChart>
      <c:lineChart>
        <c:grouping val="standard"/>
        <c:varyColors val="0"/>
        <c:ser>
          <c:idx val="6"/>
          <c:order val="6"/>
          <c:tx>
            <c:strRef>
              <c:f>data!$A$169</c:f>
              <c:strCache>
                <c:ptCount val="1"/>
                <c:pt idx="0">
                  <c:v>Hypothetical emissions if no changes had occurred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data!$B$169:$S$169</c:f>
              <c:numCache>
                <c:ptCount val="18"/>
                <c:pt idx="0">
                  <c:v>3750.339984312</c:v>
                </c:pt>
                <c:pt idx="1">
                  <c:v>3806.1392998127867</c:v>
                </c:pt>
                <c:pt idx="2">
                  <c:v>3873.454899162233</c:v>
                </c:pt>
                <c:pt idx="3">
                  <c:v>3883.6533247811367</c:v>
                </c:pt>
                <c:pt idx="4">
                  <c:v>3924.2822949780325</c:v>
                </c:pt>
                <c:pt idx="5">
                  <c:v>4014.2111434971484</c:v>
                </c:pt>
                <c:pt idx="6">
                  <c:v>4138.598989592031</c:v>
                </c:pt>
                <c:pt idx="7">
                  <c:v>4151.732644904481</c:v>
                </c:pt>
                <c:pt idx="8">
                  <c:v>4228.30320318562</c:v>
                </c:pt>
                <c:pt idx="9">
                  <c:v>4244.686577087354</c:v>
                </c:pt>
                <c:pt idx="10">
                  <c:v>4377.74533130756</c:v>
                </c:pt>
                <c:pt idx="11">
                  <c:v>4552.975548879946</c:v>
                </c:pt>
                <c:pt idx="12">
                  <c:v>4556.345072762843</c:v>
                </c:pt>
                <c:pt idx="13">
                  <c:v>4649.883055752084</c:v>
                </c:pt>
                <c:pt idx="14">
                  <c:v>4767.666635036488</c:v>
                </c:pt>
                <c:pt idx="15">
                  <c:v>4833.110276673214</c:v>
                </c:pt>
                <c:pt idx="16">
                  <c:v>4911.313182079844</c:v>
                </c:pt>
                <c:pt idx="17">
                  <c:v>4947.164916193877</c:v>
                </c:pt>
              </c:numCache>
            </c:numRef>
          </c:val>
          <c:smooth val="0"/>
        </c:ser>
        <c:axId val="26941647"/>
        <c:axId val="41148232"/>
      </c:lineChart>
      <c:catAx>
        <c:axId val="2694164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325" b="0" i="0" u="none" baseline="0">
                <a:solidFill>
                  <a:srgbClr val="000000"/>
                </a:solidFill>
                <a:latin typeface="Arial"/>
                <a:ea typeface="Arial"/>
                <a:cs typeface="Arial"/>
              </a:defRPr>
            </a:pPr>
          </a:p>
        </c:txPr>
        <c:crossAx val="41148232"/>
        <c:crosses val="autoZero"/>
        <c:auto val="1"/>
        <c:lblOffset val="160"/>
        <c:tickLblSkip val="1"/>
        <c:noMultiLvlLbl val="0"/>
      </c:catAx>
      <c:valAx>
        <c:axId val="41148232"/>
        <c:scaling>
          <c:orientation val="minMax"/>
        </c:scaling>
        <c:axPos val="l"/>
        <c:title>
          <c:tx>
            <c:rich>
              <a:bodyPr vert="horz" rot="-5400000" anchor="ctr"/>
              <a:lstStyle/>
              <a:p>
                <a:pPr algn="ctr">
                  <a:defRPr/>
                </a:pPr>
                <a:r>
                  <a:rPr lang="en-US" cap="none" sz="1325" b="0" i="0" u="none" baseline="0">
                    <a:solidFill>
                      <a:srgbClr val="000000"/>
                    </a:solidFill>
                    <a:latin typeface="Arial"/>
                    <a:ea typeface="Arial"/>
                    <a:cs typeface="Arial"/>
                  </a:rPr>
                  <a:t>Emissions of nitogen dioxide (Ktonnes)</a:t>
                </a:r>
              </a:p>
            </c:rich>
          </c:tx>
          <c:layout>
            <c:manualLayout>
              <c:xMode val="factor"/>
              <c:yMode val="factor"/>
              <c:x val="-0.00275"/>
              <c:y val="0.00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crossAx val="26941647"/>
        <c:crossesAt val="1"/>
        <c:crossBetween val="between"/>
        <c:dispUnits/>
      </c:valAx>
      <c:spPr>
        <a:noFill/>
        <a:ln w="3175">
          <a:solidFill>
            <a:srgbClr val="000000"/>
          </a:solidFill>
        </a:ln>
      </c:spPr>
    </c:plotArea>
    <c:legend>
      <c:legendPos val="r"/>
      <c:layout>
        <c:manualLayout>
          <c:xMode val="edge"/>
          <c:yMode val="edge"/>
          <c:x val="0.7315"/>
          <c:y val="0.04925"/>
          <c:w val="0.26425"/>
          <c:h val="0.9132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26">
    <tabColor indexed="17"/>
  </sheetPr>
  <sheetViews>
    <sheetView tabSelected="1"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ams\Local%20Settings\Temporary%20Internet%20Files\OLKC\windows\TEMP\SO2&amp;NOx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ams\Local%20Settings\Temporary%20Internet%20Files\OLKC\Other%20files\FINISHED\4th%20back-up\ED02040\Factsheets\Final%20draft\Spreadsheets\Projects\CURRENT\Low%20Carbon%202\MARKAL%20results%20-%20Core%20runs%20-%20NE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Projects\Policy_Group\Live_Projects\ETC_2008%20ED05945\Working%20Files\08%20Energy%20Factsheets\Raw%20data\Eurostat_Cronos%20Data%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sheetName val="Select &amp; Analyse"/>
      <sheetName val="Fuel mix Graph"/>
      <sheetName val="Select Activity proxies"/>
      <sheetName val="SO2"/>
      <sheetName val="NOx"/>
      <sheetName val="CO2"/>
      <sheetName val="SO2 EFs RAINS"/>
      <sheetName val="NOx EFs RAINS"/>
      <sheetName val="CO2 EFs IPCC"/>
      <sheetName val="eu15"/>
      <sheetName val="AT"/>
      <sheetName val="BE"/>
      <sheetName val="DE"/>
      <sheetName val="DK"/>
      <sheetName val="ES"/>
      <sheetName val="FI"/>
      <sheetName val="FR"/>
      <sheetName val="GR"/>
      <sheetName val="IE"/>
      <sheetName val="IT"/>
      <sheetName val="LU"/>
      <sheetName val="NL"/>
      <sheetName val="PT"/>
      <sheetName val="SE"/>
      <sheetName val="UK"/>
      <sheetName val="NO"/>
      <sheetName val="IS"/>
    </sheetNames>
    <sheetDataSet>
      <sheetData sheetId="4">
        <row r="2">
          <cell r="F2" t="str">
            <v>EU15</v>
          </cell>
        </row>
        <row r="3">
          <cell r="F3" t="str">
            <v>AT</v>
          </cell>
        </row>
        <row r="4">
          <cell r="F4" t="str">
            <v>BE</v>
          </cell>
        </row>
        <row r="5">
          <cell r="F5" t="str">
            <v>DK</v>
          </cell>
        </row>
        <row r="6">
          <cell r="F6" t="str">
            <v>FI</v>
          </cell>
        </row>
        <row r="7">
          <cell r="F7" t="str">
            <v>FR</v>
          </cell>
        </row>
        <row r="8">
          <cell r="F8" t="str">
            <v>DE</v>
          </cell>
        </row>
        <row r="9">
          <cell r="F9" t="str">
            <v>GR</v>
          </cell>
        </row>
        <row r="10">
          <cell r="F10" t="str">
            <v>IE</v>
          </cell>
        </row>
        <row r="11">
          <cell r="F11" t="str">
            <v>IT</v>
          </cell>
        </row>
        <row r="12">
          <cell r="F12" t="str">
            <v>LU</v>
          </cell>
        </row>
        <row r="13">
          <cell r="F13" t="str">
            <v>NL</v>
          </cell>
        </row>
        <row r="14">
          <cell r="F14" t="str">
            <v>PT</v>
          </cell>
        </row>
        <row r="15">
          <cell r="F15" t="str">
            <v>ES</v>
          </cell>
        </row>
        <row r="16">
          <cell r="F16" t="str">
            <v>SE</v>
          </cell>
        </row>
        <row r="17">
          <cell r="F17" t="str">
            <v>UK</v>
          </cell>
        </row>
      </sheetData>
      <sheetData sheetId="5">
        <row r="2">
          <cell r="F2" t="str">
            <v>EU15</v>
          </cell>
        </row>
        <row r="3">
          <cell r="F3" t="str">
            <v>AT</v>
          </cell>
        </row>
        <row r="4">
          <cell r="F4" t="str">
            <v>BE</v>
          </cell>
        </row>
        <row r="5">
          <cell r="F5" t="str">
            <v>DK</v>
          </cell>
        </row>
        <row r="6">
          <cell r="F6" t="str">
            <v>FI</v>
          </cell>
        </row>
        <row r="7">
          <cell r="F7" t="str">
            <v>FR</v>
          </cell>
        </row>
        <row r="8">
          <cell r="F8" t="str">
            <v>DE</v>
          </cell>
        </row>
        <row r="9">
          <cell r="F9" t="str">
            <v>GR</v>
          </cell>
        </row>
        <row r="10">
          <cell r="F10" t="str">
            <v>IE</v>
          </cell>
        </row>
        <row r="11">
          <cell r="F11" t="str">
            <v>IT</v>
          </cell>
        </row>
        <row r="12">
          <cell r="F12" t="str">
            <v>LU</v>
          </cell>
        </row>
        <row r="13">
          <cell r="F13" t="str">
            <v>NL</v>
          </cell>
        </row>
        <row r="14">
          <cell r="F14" t="str">
            <v>PT</v>
          </cell>
        </row>
        <row r="15">
          <cell r="F15" t="str">
            <v>ES</v>
          </cell>
        </row>
        <row r="16">
          <cell r="F16" t="str">
            <v>SE</v>
          </cell>
        </row>
        <row r="17">
          <cell r="F17" t="str">
            <v>UK</v>
          </cell>
        </row>
      </sheetData>
      <sheetData sheetId="6">
        <row r="2">
          <cell r="F2" t="str">
            <v>EU15</v>
          </cell>
        </row>
        <row r="3">
          <cell r="F3" t="str">
            <v>AT</v>
          </cell>
        </row>
        <row r="4">
          <cell r="F4" t="str">
            <v>BE</v>
          </cell>
        </row>
        <row r="5">
          <cell r="F5" t="str">
            <v>DK</v>
          </cell>
        </row>
        <row r="6">
          <cell r="F6" t="str">
            <v>FI</v>
          </cell>
        </row>
        <row r="7">
          <cell r="F7" t="str">
            <v>FR</v>
          </cell>
        </row>
        <row r="8">
          <cell r="F8" t="str">
            <v>DE</v>
          </cell>
        </row>
        <row r="9">
          <cell r="F9" t="str">
            <v>GR</v>
          </cell>
        </row>
        <row r="10">
          <cell r="F10" t="str">
            <v>IE</v>
          </cell>
        </row>
        <row r="11">
          <cell r="F11" t="str">
            <v>IT</v>
          </cell>
        </row>
        <row r="12">
          <cell r="F12" t="str">
            <v>LU</v>
          </cell>
        </row>
        <row r="13">
          <cell r="F13" t="str">
            <v>NL</v>
          </cell>
        </row>
        <row r="14">
          <cell r="F14" t="str">
            <v>PT</v>
          </cell>
        </row>
        <row r="15">
          <cell r="F15" t="str">
            <v>ES</v>
          </cell>
        </row>
        <row r="16">
          <cell r="F16" t="str">
            <v>SE</v>
          </cell>
        </row>
        <row r="17">
          <cell r="F17" t="str">
            <v>UK</v>
          </cell>
        </row>
      </sheetData>
      <sheetData sheetId="7">
        <row r="2">
          <cell r="A2" t="str">
            <v>EU15</v>
          </cell>
          <cell r="B2">
            <v>8550.367320748674</v>
          </cell>
          <cell r="C2" t="str">
            <v>COMM</v>
          </cell>
          <cell r="D2" t="str">
            <v/>
          </cell>
          <cell r="E2">
            <v>0.8853379005396765</v>
          </cell>
          <cell r="F2">
            <v>1.260140867523528</v>
          </cell>
          <cell r="G2">
            <v>0.5660926304995786</v>
          </cell>
          <cell r="H2">
            <v>0</v>
          </cell>
          <cell r="I2">
            <v>0.8777348600445538</v>
          </cell>
          <cell r="J2">
            <v>0.7462882438141163</v>
          </cell>
          <cell r="K2">
            <v>0.7444197413542114</v>
          </cell>
          <cell r="L2">
            <v>1.6129534596114623</v>
          </cell>
          <cell r="M2">
            <v>0.004300799718816604</v>
          </cell>
          <cell r="N2">
            <v>0.18661485932745217</v>
          </cell>
          <cell r="O2">
            <v>0.08573534361058247</v>
          </cell>
          <cell r="P2">
            <v>0.1252645808539356</v>
          </cell>
        </row>
        <row r="3">
          <cell r="A3" t="str">
            <v>DE</v>
          </cell>
          <cell r="B3">
            <v>2437.010202</v>
          </cell>
          <cell r="C3" t="str">
            <v>NEWL</v>
          </cell>
          <cell r="D3" t="str">
            <v/>
          </cell>
          <cell r="E3">
            <v>0.8853379005396765</v>
          </cell>
          <cell r="F3">
            <v>1.260140867523528</v>
          </cell>
          <cell r="G3">
            <v>0.5660926304995786</v>
          </cell>
          <cell r="H3">
            <v>0</v>
          </cell>
          <cell r="I3">
            <v>0.8777348600445538</v>
          </cell>
          <cell r="J3">
            <v>0.7462882438141163</v>
          </cell>
          <cell r="K3">
            <v>0.7444197413542114</v>
          </cell>
          <cell r="L3">
            <v>1.6129534596114623</v>
          </cell>
          <cell r="M3">
            <v>0.004300799718816604</v>
          </cell>
          <cell r="N3">
            <v>0.18661485932745217</v>
          </cell>
          <cell r="O3">
            <v>0.08573534361058247</v>
          </cell>
          <cell r="P3">
            <v>0.1252645808539356</v>
          </cell>
        </row>
        <row r="4">
          <cell r="B4">
            <v>0</v>
          </cell>
          <cell r="C4" t="str">
            <v>OLDL</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row>
        <row r="5">
          <cell r="B5">
            <v>0</v>
          </cell>
          <cell r="C5" t="str">
            <v>WHOL</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row>
        <row r="6">
          <cell r="A6" t="str">
            <v>AT</v>
          </cell>
          <cell r="B6">
            <v>15.189364556264954</v>
          </cell>
          <cell r="C6" t="str">
            <v>WHOL</v>
          </cell>
          <cell r="D6" t="str">
            <v>AUST</v>
          </cell>
          <cell r="E6">
            <v>0.705</v>
          </cell>
          <cell r="F6">
            <v>1.0072</v>
          </cell>
          <cell r="G6">
            <v>0.3242</v>
          </cell>
          <cell r="H6">
            <v>0</v>
          </cell>
          <cell r="I6">
            <v>0.6485</v>
          </cell>
          <cell r="J6">
            <v>0.6485</v>
          </cell>
          <cell r="K6">
            <v>0.6485</v>
          </cell>
          <cell r="L6">
            <v>1.75</v>
          </cell>
          <cell r="M6">
            <v>0.0043</v>
          </cell>
          <cell r="N6">
            <v>0.2353</v>
          </cell>
          <cell r="O6">
            <v>0.0875</v>
          </cell>
          <cell r="P6">
            <v>0.125</v>
          </cell>
        </row>
        <row r="7">
          <cell r="A7" t="str">
            <v>BE</v>
          </cell>
          <cell r="B7">
            <v>63.65548018564799</v>
          </cell>
          <cell r="C7" t="str">
            <v>WHOL</v>
          </cell>
          <cell r="D7" t="str">
            <v>BELG</v>
          </cell>
          <cell r="E7">
            <v>0.6195</v>
          </cell>
          <cell r="F7">
            <v>1.2389</v>
          </cell>
          <cell r="G7">
            <v>0.5188</v>
          </cell>
          <cell r="H7">
            <v>0</v>
          </cell>
          <cell r="I7">
            <v>0.6381</v>
          </cell>
          <cell r="J7">
            <v>0.709</v>
          </cell>
          <cell r="K7">
            <v>0.709</v>
          </cell>
          <cell r="L7">
            <v>1.75</v>
          </cell>
          <cell r="M7">
            <v>0.0043</v>
          </cell>
          <cell r="N7">
            <v>0.2353</v>
          </cell>
          <cell r="O7">
            <v>0.0875</v>
          </cell>
          <cell r="P7">
            <v>0.125</v>
          </cell>
        </row>
        <row r="8">
          <cell r="B8">
            <v>0</v>
          </cell>
          <cell r="C8" t="str">
            <v>WHOL</v>
          </cell>
          <cell r="D8" t="str">
            <v>BULG</v>
          </cell>
          <cell r="E8">
            <v>6.4</v>
          </cell>
          <cell r="F8">
            <v>1.0884</v>
          </cell>
          <cell r="G8">
            <v>0.5487</v>
          </cell>
          <cell r="H8">
            <v>0</v>
          </cell>
          <cell r="I8">
            <v>1.9</v>
          </cell>
          <cell r="J8">
            <v>0.76</v>
          </cell>
          <cell r="K8">
            <v>0.76</v>
          </cell>
          <cell r="L8">
            <v>1.3</v>
          </cell>
          <cell r="M8">
            <v>0.0043</v>
          </cell>
          <cell r="N8">
            <v>0.2824</v>
          </cell>
          <cell r="O8">
            <v>0.0875</v>
          </cell>
          <cell r="P8">
            <v>1.25</v>
          </cell>
        </row>
        <row r="9">
          <cell r="B9">
            <v>0</v>
          </cell>
          <cell r="C9" t="str">
            <v>WHOL</v>
          </cell>
          <cell r="D9" t="str">
            <v>CZRE</v>
          </cell>
          <cell r="E9">
            <v>1.9189</v>
          </cell>
          <cell r="F9">
            <v>1.0769</v>
          </cell>
          <cell r="G9">
            <v>1.2955</v>
          </cell>
          <cell r="H9">
            <v>0</v>
          </cell>
          <cell r="I9">
            <v>0.757</v>
          </cell>
          <cell r="J9">
            <v>0.757</v>
          </cell>
          <cell r="K9">
            <v>0.757</v>
          </cell>
          <cell r="L9">
            <v>1.3</v>
          </cell>
          <cell r="M9">
            <v>0.0043</v>
          </cell>
          <cell r="N9">
            <v>0.2824</v>
          </cell>
          <cell r="O9">
            <v>0.0875</v>
          </cell>
          <cell r="P9">
            <v>1.25</v>
          </cell>
        </row>
        <row r="10">
          <cell r="A10" t="str">
            <v>DK</v>
          </cell>
          <cell r="B10">
            <v>125.62724237463247</v>
          </cell>
          <cell r="C10" t="str">
            <v>WHOL</v>
          </cell>
          <cell r="D10" t="str">
            <v>DENM</v>
          </cell>
          <cell r="E10">
            <v>0.7609</v>
          </cell>
          <cell r="F10">
            <v>1.5217</v>
          </cell>
          <cell r="G10">
            <v>0.5487</v>
          </cell>
          <cell r="H10">
            <v>0</v>
          </cell>
          <cell r="I10">
            <v>0.7333</v>
          </cell>
          <cell r="J10">
            <v>0.6667</v>
          </cell>
          <cell r="K10">
            <v>0.6667</v>
          </cell>
          <cell r="L10">
            <v>1.75</v>
          </cell>
          <cell r="M10">
            <v>0.0043</v>
          </cell>
          <cell r="N10">
            <v>0.1882</v>
          </cell>
          <cell r="O10">
            <v>0.0875</v>
          </cell>
          <cell r="P10">
            <v>0.125</v>
          </cell>
        </row>
        <row r="11">
          <cell r="B11">
            <v>0</v>
          </cell>
          <cell r="C11" t="str">
            <v>WHOL</v>
          </cell>
          <cell r="D11" t="str">
            <v>ESTO</v>
          </cell>
          <cell r="E11">
            <v>0.9227</v>
          </cell>
          <cell r="F11">
            <v>1.4286</v>
          </cell>
          <cell r="G11">
            <v>0.4801</v>
          </cell>
          <cell r="H11">
            <v>0</v>
          </cell>
          <cell r="I11">
            <v>1.4229</v>
          </cell>
          <cell r="J11">
            <v>0.837</v>
          </cell>
          <cell r="K11">
            <v>0.837</v>
          </cell>
          <cell r="L11">
            <v>1.1</v>
          </cell>
          <cell r="M11">
            <v>0.0043</v>
          </cell>
          <cell r="N11">
            <v>0.2824</v>
          </cell>
          <cell r="O11">
            <v>0.0875</v>
          </cell>
          <cell r="P11">
            <v>1.25</v>
          </cell>
        </row>
        <row r="12">
          <cell r="A12" t="str">
            <v>FI</v>
          </cell>
          <cell r="B12">
            <v>50.01733392976963</v>
          </cell>
          <cell r="C12" t="str">
            <v>WHOL</v>
          </cell>
          <cell r="D12" t="str">
            <v>FINL</v>
          </cell>
          <cell r="E12">
            <v>0.2022</v>
          </cell>
          <cell r="F12">
            <v>0.2022</v>
          </cell>
          <cell r="G12">
            <v>0.6423</v>
          </cell>
          <cell r="H12">
            <v>0</v>
          </cell>
          <cell r="I12">
            <v>0.5366</v>
          </cell>
          <cell r="J12">
            <v>0.8122</v>
          </cell>
          <cell r="K12">
            <v>0.6089</v>
          </cell>
          <cell r="L12">
            <v>1.135</v>
          </cell>
          <cell r="M12">
            <v>0.0044</v>
          </cell>
          <cell r="N12">
            <v>0.0709</v>
          </cell>
          <cell r="O12">
            <v>0.0288</v>
          </cell>
          <cell r="P12">
            <v>0.1685</v>
          </cell>
        </row>
        <row r="13">
          <cell r="A13" t="str">
            <v>FR</v>
          </cell>
          <cell r="B13">
            <v>339.59211392307105</v>
          </cell>
          <cell r="C13" t="str">
            <v>WHOL</v>
          </cell>
          <cell r="D13" t="str">
            <v>FRAN</v>
          </cell>
          <cell r="E13">
            <v>3.9773</v>
          </cell>
          <cell r="F13">
            <v>0.7955</v>
          </cell>
          <cell r="G13">
            <v>0.6485</v>
          </cell>
          <cell r="H13">
            <v>0</v>
          </cell>
          <cell r="I13">
            <v>0.6678</v>
          </cell>
          <cell r="J13">
            <v>0.6884</v>
          </cell>
          <cell r="K13">
            <v>0.6884</v>
          </cell>
          <cell r="L13">
            <v>1.7</v>
          </cell>
          <cell r="M13">
            <v>0.0043</v>
          </cell>
          <cell r="N13">
            <v>0.2353</v>
          </cell>
          <cell r="O13">
            <v>0.0875</v>
          </cell>
          <cell r="P13">
            <v>0.125</v>
          </cell>
        </row>
        <row r="14">
          <cell r="A14" t="str">
            <v>GR</v>
          </cell>
          <cell r="B14">
            <v>296.4507736071602</v>
          </cell>
          <cell r="C14" t="str">
            <v>WHOL</v>
          </cell>
          <cell r="D14" t="str">
            <v>GREE</v>
          </cell>
          <cell r="E14">
            <v>0.9455</v>
          </cell>
          <cell r="F14">
            <v>2.5455</v>
          </cell>
          <cell r="G14">
            <v>0.6204</v>
          </cell>
          <cell r="H14">
            <v>0</v>
          </cell>
          <cell r="I14">
            <v>0.6485</v>
          </cell>
          <cell r="J14">
            <v>0.6485</v>
          </cell>
          <cell r="K14">
            <v>0.6485</v>
          </cell>
          <cell r="L14">
            <v>1.75</v>
          </cell>
          <cell r="M14">
            <v>0.0043</v>
          </cell>
          <cell r="N14">
            <v>0.3765</v>
          </cell>
          <cell r="O14">
            <v>0.0875</v>
          </cell>
          <cell r="P14">
            <v>0.125</v>
          </cell>
        </row>
        <row r="15">
          <cell r="B15">
            <v>0</v>
          </cell>
          <cell r="C15" t="str">
            <v>WHOL</v>
          </cell>
          <cell r="D15" t="str">
            <v>HUNG</v>
          </cell>
          <cell r="E15">
            <v>3.8</v>
          </cell>
          <cell r="F15">
            <v>1.5238</v>
          </cell>
          <cell r="G15">
            <v>1.031</v>
          </cell>
          <cell r="H15">
            <v>0</v>
          </cell>
          <cell r="I15">
            <v>2.9688</v>
          </cell>
          <cell r="J15">
            <v>1.1875</v>
          </cell>
          <cell r="K15">
            <v>1.1875</v>
          </cell>
          <cell r="L15">
            <v>1.3</v>
          </cell>
          <cell r="M15">
            <v>0.0043</v>
          </cell>
          <cell r="N15">
            <v>0.2824</v>
          </cell>
          <cell r="O15">
            <v>0.0875</v>
          </cell>
          <cell r="P15">
            <v>1.25</v>
          </cell>
        </row>
        <row r="16">
          <cell r="A16" t="str">
            <v>IE</v>
          </cell>
          <cell r="B16">
            <v>102.87296346414074</v>
          </cell>
          <cell r="C16" t="str">
            <v>WHOL</v>
          </cell>
          <cell r="D16" t="str">
            <v>IREL</v>
          </cell>
          <cell r="E16">
            <v>0.9759</v>
          </cell>
          <cell r="F16">
            <v>1.2389</v>
          </cell>
          <cell r="G16">
            <v>0.7755</v>
          </cell>
          <cell r="H16">
            <v>0</v>
          </cell>
          <cell r="I16">
            <v>1.1742</v>
          </cell>
          <cell r="J16">
            <v>0.6485</v>
          </cell>
          <cell r="K16">
            <v>0.6485</v>
          </cell>
          <cell r="L16">
            <v>1.75</v>
          </cell>
          <cell r="M16">
            <v>0.0043</v>
          </cell>
          <cell r="N16">
            <v>0.2353</v>
          </cell>
          <cell r="O16">
            <v>0.0875</v>
          </cell>
          <cell r="P16">
            <v>0.125</v>
          </cell>
        </row>
        <row r="17">
          <cell r="A17" t="str">
            <v>IT</v>
          </cell>
          <cell r="B17">
            <v>765.0261684336389</v>
          </cell>
          <cell r="C17" t="str">
            <v>WHOL</v>
          </cell>
          <cell r="D17" t="str">
            <v>ITAL</v>
          </cell>
          <cell r="E17">
            <v>1.6</v>
          </cell>
          <cell r="F17">
            <v>1.3333</v>
          </cell>
          <cell r="G17">
            <v>0.5188</v>
          </cell>
          <cell r="H17">
            <v>0</v>
          </cell>
          <cell r="I17">
            <v>0.6485</v>
          </cell>
          <cell r="J17">
            <v>0.6485</v>
          </cell>
          <cell r="K17">
            <v>0.6485</v>
          </cell>
          <cell r="L17">
            <v>2</v>
          </cell>
          <cell r="M17">
            <v>0.0043</v>
          </cell>
          <cell r="N17">
            <v>0.3765</v>
          </cell>
          <cell r="O17">
            <v>0.0875</v>
          </cell>
          <cell r="P17">
            <v>0.125</v>
          </cell>
        </row>
        <row r="18">
          <cell r="A18" t="str">
            <v>LU</v>
          </cell>
          <cell r="B18" t="str">
            <v/>
          </cell>
          <cell r="C18" t="str">
            <v>WHOL</v>
          </cell>
          <cell r="D18" t="str">
            <v>LUXE</v>
          </cell>
          <cell r="E18">
            <v>0.5575</v>
          </cell>
          <cell r="F18">
            <v>1.2389</v>
          </cell>
          <cell r="G18">
            <v>0.5188</v>
          </cell>
          <cell r="H18">
            <v>0</v>
          </cell>
          <cell r="I18">
            <v>0.5836</v>
          </cell>
          <cell r="J18">
            <v>0.6485</v>
          </cell>
          <cell r="K18">
            <v>0.6485</v>
          </cell>
          <cell r="L18">
            <v>1.75</v>
          </cell>
          <cell r="M18">
            <v>0.0043</v>
          </cell>
          <cell r="N18">
            <v>0.1882</v>
          </cell>
          <cell r="O18">
            <v>0.0875</v>
          </cell>
          <cell r="P18">
            <v>0.125</v>
          </cell>
        </row>
        <row r="19">
          <cell r="A19" t="str">
            <v>NL</v>
          </cell>
          <cell r="B19">
            <v>31.844986200551975</v>
          </cell>
          <cell r="C19" t="str">
            <v>WHOL</v>
          </cell>
          <cell r="D19" t="str">
            <v>NETH</v>
          </cell>
          <cell r="E19">
            <v>0.3717</v>
          </cell>
          <cell r="F19">
            <v>1.2389</v>
          </cell>
          <cell r="G19">
            <v>0.5188</v>
          </cell>
          <cell r="H19">
            <v>0</v>
          </cell>
          <cell r="I19">
            <v>0.4863</v>
          </cell>
          <cell r="J19">
            <v>0.6485</v>
          </cell>
          <cell r="K19">
            <v>0.6485</v>
          </cell>
          <cell r="L19">
            <v>0.85</v>
          </cell>
          <cell r="M19">
            <v>0.0043</v>
          </cell>
          <cell r="N19">
            <v>0.1412</v>
          </cell>
          <cell r="O19">
            <v>0.05</v>
          </cell>
          <cell r="P19">
            <v>0.125</v>
          </cell>
        </row>
        <row r="20">
          <cell r="B20">
            <v>0</v>
          </cell>
          <cell r="C20" t="str">
            <v>WHOL</v>
          </cell>
          <cell r="D20" t="str">
            <v>NORW</v>
          </cell>
          <cell r="E20">
            <v>0.5575</v>
          </cell>
          <cell r="F20">
            <v>1.2389</v>
          </cell>
          <cell r="G20">
            <v>0.5188</v>
          </cell>
          <cell r="H20">
            <v>0</v>
          </cell>
          <cell r="I20">
            <v>0.5188</v>
          </cell>
          <cell r="J20">
            <v>0.6485</v>
          </cell>
          <cell r="K20">
            <v>0.6485</v>
          </cell>
          <cell r="L20">
            <v>0.95</v>
          </cell>
          <cell r="M20">
            <v>0.0043</v>
          </cell>
          <cell r="N20">
            <v>0.1412</v>
          </cell>
          <cell r="O20">
            <v>0.0875</v>
          </cell>
          <cell r="P20">
            <v>1.25</v>
          </cell>
        </row>
        <row r="21">
          <cell r="A21" t="str">
            <v>PT</v>
          </cell>
          <cell r="B21">
            <v>183.7471686</v>
          </cell>
          <cell r="C21" t="str">
            <v>WHOL</v>
          </cell>
          <cell r="D21" t="str">
            <v>PORT</v>
          </cell>
          <cell r="E21">
            <v>1.2389</v>
          </cell>
          <cell r="F21">
            <v>1.2389</v>
          </cell>
          <cell r="G21">
            <v>0.5188</v>
          </cell>
          <cell r="H21">
            <v>0</v>
          </cell>
          <cell r="I21">
            <v>0.6809</v>
          </cell>
          <cell r="J21">
            <v>0.6485</v>
          </cell>
          <cell r="K21">
            <v>0.6485</v>
          </cell>
          <cell r="L21">
            <v>1.25</v>
          </cell>
          <cell r="M21">
            <v>0.0043</v>
          </cell>
          <cell r="N21">
            <v>0.2353</v>
          </cell>
          <cell r="O21">
            <v>0.0875</v>
          </cell>
          <cell r="P21">
            <v>0.125</v>
          </cell>
        </row>
        <row r="22">
          <cell r="B22">
            <v>0</v>
          </cell>
          <cell r="C22" t="str">
            <v>WHOL</v>
          </cell>
          <cell r="D22" t="str">
            <v>SKRE</v>
          </cell>
          <cell r="E22">
            <v>1.8832</v>
          </cell>
          <cell r="F22">
            <v>1.0769</v>
          </cell>
          <cell r="G22">
            <v>1.2955</v>
          </cell>
          <cell r="H22">
            <v>0</v>
          </cell>
          <cell r="I22">
            <v>1.1633</v>
          </cell>
          <cell r="J22">
            <v>0.757</v>
          </cell>
          <cell r="K22">
            <v>0.757</v>
          </cell>
          <cell r="L22">
            <v>1.3</v>
          </cell>
          <cell r="M22">
            <v>0.0043</v>
          </cell>
          <cell r="N22">
            <v>0.2824</v>
          </cell>
          <cell r="O22">
            <v>0.0875</v>
          </cell>
          <cell r="P22">
            <v>1.25</v>
          </cell>
        </row>
        <row r="23">
          <cell r="A23" t="str">
            <v>ES</v>
          </cell>
          <cell r="B23">
            <v>1401.860904936386</v>
          </cell>
          <cell r="C23" t="str">
            <v>WHOL</v>
          </cell>
          <cell r="D23" t="str">
            <v>SPAI</v>
          </cell>
          <cell r="E23">
            <v>6.125</v>
          </cell>
          <cell r="F23">
            <v>1.6092</v>
          </cell>
          <cell r="G23">
            <v>0.5487</v>
          </cell>
          <cell r="H23">
            <v>0</v>
          </cell>
          <cell r="I23">
            <v>0.8597</v>
          </cell>
          <cell r="J23">
            <v>0.8597</v>
          </cell>
          <cell r="K23">
            <v>0.8597</v>
          </cell>
          <cell r="L23">
            <v>1.75</v>
          </cell>
          <cell r="M23">
            <v>0.0043</v>
          </cell>
          <cell r="N23">
            <v>0.2353</v>
          </cell>
          <cell r="O23">
            <v>0.0875</v>
          </cell>
          <cell r="P23">
            <v>0.125</v>
          </cell>
        </row>
        <row r="24">
          <cell r="A24" t="str">
            <v>SE</v>
          </cell>
          <cell r="B24">
            <v>14.208604407135361</v>
          </cell>
          <cell r="C24" t="str">
            <v>WHOL</v>
          </cell>
          <cell r="D24" t="str">
            <v>SWED</v>
          </cell>
          <cell r="E24">
            <v>0.3717</v>
          </cell>
          <cell r="F24">
            <v>1.2389</v>
          </cell>
          <cell r="G24">
            <v>0.4539</v>
          </cell>
          <cell r="H24">
            <v>0</v>
          </cell>
          <cell r="I24">
            <v>0.5836</v>
          </cell>
          <cell r="J24">
            <v>0.6485</v>
          </cell>
          <cell r="K24">
            <v>0.6485</v>
          </cell>
          <cell r="L24">
            <v>0.8</v>
          </cell>
          <cell r="M24">
            <v>0.0043</v>
          </cell>
          <cell r="N24">
            <v>0.1412</v>
          </cell>
          <cell r="O24">
            <v>0.0875</v>
          </cell>
          <cell r="P24">
            <v>0.125</v>
          </cell>
        </row>
        <row r="25">
          <cell r="B25">
            <v>0</v>
          </cell>
          <cell r="C25" t="str">
            <v>WHOL</v>
          </cell>
          <cell r="D25" t="str">
            <v>SWIT</v>
          </cell>
          <cell r="E25">
            <v>0.5575</v>
          </cell>
          <cell r="F25">
            <v>1.2389</v>
          </cell>
          <cell r="G25">
            <v>0.5188</v>
          </cell>
          <cell r="H25">
            <v>0</v>
          </cell>
          <cell r="I25">
            <v>0.6485</v>
          </cell>
          <cell r="J25">
            <v>0.6485</v>
          </cell>
          <cell r="K25">
            <v>0.6485</v>
          </cell>
          <cell r="L25">
            <v>1</v>
          </cell>
          <cell r="M25">
            <v>0.0043</v>
          </cell>
          <cell r="N25">
            <v>0.1412</v>
          </cell>
          <cell r="O25">
            <v>0.0875</v>
          </cell>
          <cell r="P25">
            <v>1.25</v>
          </cell>
        </row>
        <row r="26">
          <cell r="A26" t="str">
            <v>UK</v>
          </cell>
          <cell r="B26">
            <v>2723.264014130274</v>
          </cell>
          <cell r="C26" t="str">
            <v>WHOL</v>
          </cell>
          <cell r="D26" t="str">
            <v>UNKI</v>
          </cell>
          <cell r="E26">
            <v>0.5575</v>
          </cell>
          <cell r="F26">
            <v>1.2389</v>
          </cell>
          <cell r="G26">
            <v>0.5779</v>
          </cell>
          <cell r="H26">
            <v>0</v>
          </cell>
          <cell r="I26">
            <v>1.1569</v>
          </cell>
          <cell r="J26">
            <v>0.7661</v>
          </cell>
          <cell r="K26">
            <v>0.7661</v>
          </cell>
          <cell r="L26">
            <v>1.5</v>
          </cell>
          <cell r="M26">
            <v>0.0043</v>
          </cell>
          <cell r="N26">
            <v>0.1412</v>
          </cell>
          <cell r="O26">
            <v>0.0875</v>
          </cell>
          <cell r="P26">
            <v>0.125</v>
          </cell>
        </row>
      </sheetData>
      <sheetData sheetId="8">
        <row r="2">
          <cell r="A2" t="str">
            <v>EU15</v>
          </cell>
          <cell r="B2">
            <v>1858.3938064316344</v>
          </cell>
          <cell r="C2" t="str">
            <v>COMM</v>
          </cell>
          <cell r="D2" t="str">
            <v/>
          </cell>
          <cell r="E2">
            <v>0.2</v>
          </cell>
          <cell r="F2">
            <v>0.2</v>
          </cell>
          <cell r="G2">
            <v>0.14</v>
          </cell>
          <cell r="H2">
            <v>0.07622475663597951</v>
          </cell>
          <cell r="I2">
            <v>0.23532166323551398</v>
          </cell>
          <cell r="J2">
            <v>0.23532166323551398</v>
          </cell>
          <cell r="K2">
            <v>0.23532166323551398</v>
          </cell>
          <cell r="L2">
            <v>0.17792543162742844</v>
          </cell>
          <cell r="M2">
            <v>0.07</v>
          </cell>
          <cell r="N2">
            <v>0.08</v>
          </cell>
          <cell r="O2">
            <v>0.13</v>
          </cell>
          <cell r="P2">
            <v>0.13</v>
          </cell>
        </row>
        <row r="3">
          <cell r="A3" t="str">
            <v>DE</v>
          </cell>
          <cell r="B3">
            <v>0</v>
          </cell>
          <cell r="C3" t="str">
            <v>NEWL</v>
          </cell>
          <cell r="D3" t="str">
            <v/>
          </cell>
          <cell r="E3">
            <v>0.2</v>
          </cell>
          <cell r="F3">
            <v>0.2</v>
          </cell>
          <cell r="G3">
            <v>0.14</v>
          </cell>
          <cell r="H3">
            <v>0.07</v>
          </cell>
          <cell r="I3">
            <v>0.23</v>
          </cell>
          <cell r="J3">
            <v>0.23</v>
          </cell>
          <cell r="K3">
            <v>0.23</v>
          </cell>
          <cell r="L3">
            <v>0.17</v>
          </cell>
          <cell r="M3">
            <v>0.07</v>
          </cell>
          <cell r="N3">
            <v>0.08</v>
          </cell>
          <cell r="O3">
            <v>0.13</v>
          </cell>
          <cell r="P3">
            <v>0.13</v>
          </cell>
        </row>
        <row r="4">
          <cell r="B4">
            <v>0</v>
          </cell>
          <cell r="C4" t="str">
            <v>OLDL</v>
          </cell>
          <cell r="D4" t="str">
            <v/>
          </cell>
          <cell r="E4">
            <v>0.2</v>
          </cell>
          <cell r="F4">
            <v>0.2</v>
          </cell>
          <cell r="G4">
            <v>0.14</v>
          </cell>
          <cell r="H4">
            <v>0.07</v>
          </cell>
          <cell r="I4">
            <v>0.23</v>
          </cell>
          <cell r="J4">
            <v>0.23</v>
          </cell>
          <cell r="K4">
            <v>0.23</v>
          </cell>
          <cell r="L4">
            <v>0.17</v>
          </cell>
          <cell r="M4">
            <v>0.07</v>
          </cell>
          <cell r="N4">
            <v>0.08</v>
          </cell>
          <cell r="O4">
            <v>0.13</v>
          </cell>
          <cell r="P4">
            <v>0.13</v>
          </cell>
        </row>
        <row r="5">
          <cell r="B5">
            <v>0</v>
          </cell>
          <cell r="C5" t="str">
            <v>WHOL</v>
          </cell>
          <cell r="D5" t="str">
            <v/>
          </cell>
          <cell r="E5">
            <v>0.2</v>
          </cell>
          <cell r="F5">
            <v>0.2</v>
          </cell>
          <cell r="G5">
            <v>0.14</v>
          </cell>
          <cell r="H5">
            <v>0.07</v>
          </cell>
          <cell r="I5">
            <v>0.23</v>
          </cell>
          <cell r="J5">
            <v>0.23</v>
          </cell>
          <cell r="K5">
            <v>0.23</v>
          </cell>
          <cell r="L5">
            <v>0.17</v>
          </cell>
          <cell r="M5">
            <v>0.07</v>
          </cell>
          <cell r="N5">
            <v>0.08</v>
          </cell>
          <cell r="O5">
            <v>0.13</v>
          </cell>
          <cell r="P5">
            <v>0.13</v>
          </cell>
        </row>
        <row r="6">
          <cell r="A6" t="str">
            <v>AT</v>
          </cell>
          <cell r="B6">
            <v>14.445016474496503</v>
          </cell>
          <cell r="C6" t="str">
            <v>WHOL</v>
          </cell>
          <cell r="D6" t="str">
            <v>AUST</v>
          </cell>
          <cell r="E6">
            <v>0.2</v>
          </cell>
          <cell r="F6">
            <v>0.2</v>
          </cell>
          <cell r="G6">
            <v>0.14</v>
          </cell>
          <cell r="H6">
            <v>0.07</v>
          </cell>
          <cell r="I6">
            <v>0.23</v>
          </cell>
          <cell r="J6">
            <v>0.23</v>
          </cell>
          <cell r="K6">
            <v>0.23</v>
          </cell>
          <cell r="L6">
            <v>0.17</v>
          </cell>
          <cell r="M6">
            <v>0.07</v>
          </cell>
          <cell r="N6">
            <v>0.08</v>
          </cell>
          <cell r="O6">
            <v>0.13</v>
          </cell>
          <cell r="P6">
            <v>0.13</v>
          </cell>
        </row>
        <row r="7">
          <cell r="A7" t="str">
            <v>BE</v>
          </cell>
          <cell r="B7">
            <v>50.326335633362</v>
          </cell>
          <cell r="C7" t="str">
            <v>WHOL</v>
          </cell>
          <cell r="D7" t="str">
            <v>BELG</v>
          </cell>
          <cell r="E7">
            <v>0.2</v>
          </cell>
          <cell r="F7">
            <v>0.2</v>
          </cell>
          <cell r="G7">
            <v>0.14</v>
          </cell>
          <cell r="H7">
            <v>0.07</v>
          </cell>
          <cell r="I7">
            <v>0.23</v>
          </cell>
          <cell r="J7">
            <v>0.23</v>
          </cell>
          <cell r="K7">
            <v>0.23</v>
          </cell>
          <cell r="L7">
            <v>0.17</v>
          </cell>
          <cell r="M7">
            <v>0.07</v>
          </cell>
          <cell r="N7">
            <v>0.08</v>
          </cell>
          <cell r="O7">
            <v>0.13</v>
          </cell>
          <cell r="P7">
            <v>0.13</v>
          </cell>
        </row>
        <row r="8">
          <cell r="B8">
            <v>0</v>
          </cell>
          <cell r="C8" t="str">
            <v>WHOL</v>
          </cell>
          <cell r="D8" t="str">
            <v>BULG</v>
          </cell>
          <cell r="E8">
            <v>0.2</v>
          </cell>
          <cell r="F8">
            <v>0.2</v>
          </cell>
          <cell r="G8">
            <v>0.14</v>
          </cell>
          <cell r="H8">
            <v>0.07</v>
          </cell>
          <cell r="I8">
            <v>0.23</v>
          </cell>
          <cell r="J8">
            <v>0.23</v>
          </cell>
          <cell r="K8">
            <v>0.23</v>
          </cell>
          <cell r="L8">
            <v>0.17</v>
          </cell>
          <cell r="M8">
            <v>0.07</v>
          </cell>
          <cell r="N8">
            <v>0.08</v>
          </cell>
          <cell r="O8">
            <v>0.13</v>
          </cell>
          <cell r="P8">
            <v>0.13</v>
          </cell>
        </row>
        <row r="9">
          <cell r="B9">
            <v>0</v>
          </cell>
          <cell r="C9" t="str">
            <v>WHOL</v>
          </cell>
          <cell r="D9" t="str">
            <v>CZRE</v>
          </cell>
          <cell r="E9">
            <v>0.2</v>
          </cell>
          <cell r="F9">
            <v>0.2</v>
          </cell>
          <cell r="G9">
            <v>0.14</v>
          </cell>
          <cell r="H9">
            <v>0.07</v>
          </cell>
          <cell r="I9">
            <v>0.23</v>
          </cell>
          <cell r="J9">
            <v>0.23</v>
          </cell>
          <cell r="K9">
            <v>0.23</v>
          </cell>
          <cell r="L9">
            <v>0.17</v>
          </cell>
          <cell r="M9">
            <v>0.07</v>
          </cell>
          <cell r="N9">
            <v>0.08</v>
          </cell>
          <cell r="O9">
            <v>0.13</v>
          </cell>
          <cell r="P9">
            <v>0.13</v>
          </cell>
        </row>
        <row r="10">
          <cell r="A10" t="str">
            <v>DK</v>
          </cell>
          <cell r="B10">
            <v>91.69639715490605</v>
          </cell>
          <cell r="C10" t="str">
            <v>WHOL</v>
          </cell>
          <cell r="D10" t="str">
            <v>DENM</v>
          </cell>
          <cell r="E10">
            <v>0.2</v>
          </cell>
          <cell r="F10">
            <v>0.2</v>
          </cell>
          <cell r="G10">
            <v>0.14</v>
          </cell>
          <cell r="H10">
            <v>0.07</v>
          </cell>
          <cell r="I10">
            <v>0.23</v>
          </cell>
          <cell r="J10">
            <v>0.23</v>
          </cell>
          <cell r="K10">
            <v>0.23</v>
          </cell>
          <cell r="L10">
            <v>0.17</v>
          </cell>
          <cell r="M10">
            <v>0.07</v>
          </cell>
          <cell r="N10">
            <v>0.08</v>
          </cell>
          <cell r="O10">
            <v>0.13</v>
          </cell>
          <cell r="P10">
            <v>0.13</v>
          </cell>
        </row>
        <row r="11">
          <cell r="B11">
            <v>0</v>
          </cell>
          <cell r="C11" t="str">
            <v>WHOL</v>
          </cell>
          <cell r="D11" t="str">
            <v>ESTO</v>
          </cell>
          <cell r="E11">
            <v>0.11</v>
          </cell>
          <cell r="F11">
            <v>0.2</v>
          </cell>
          <cell r="G11">
            <v>0.14</v>
          </cell>
          <cell r="H11">
            <v>0.07</v>
          </cell>
          <cell r="I11">
            <v>0.23</v>
          </cell>
          <cell r="J11">
            <v>0.23</v>
          </cell>
          <cell r="K11">
            <v>0.23</v>
          </cell>
          <cell r="L11">
            <v>0.17</v>
          </cell>
          <cell r="M11">
            <v>0.07</v>
          </cell>
          <cell r="N11">
            <v>0.08</v>
          </cell>
          <cell r="O11">
            <v>0.13</v>
          </cell>
          <cell r="P11">
            <v>0.13</v>
          </cell>
        </row>
        <row r="12">
          <cell r="A12" t="str">
            <v>FI</v>
          </cell>
          <cell r="B12">
            <v>38.6770909090909</v>
          </cell>
          <cell r="C12" t="str">
            <v>WHOL</v>
          </cell>
          <cell r="D12" t="str">
            <v>FINL</v>
          </cell>
          <cell r="E12">
            <v>0.2</v>
          </cell>
          <cell r="F12">
            <v>0.2</v>
          </cell>
          <cell r="G12">
            <v>0.14</v>
          </cell>
          <cell r="H12">
            <v>0.07</v>
          </cell>
          <cell r="I12">
            <v>0.23</v>
          </cell>
          <cell r="J12">
            <v>0.23</v>
          </cell>
          <cell r="K12">
            <v>0.23</v>
          </cell>
          <cell r="L12">
            <v>0.17</v>
          </cell>
          <cell r="M12">
            <v>0.07</v>
          </cell>
          <cell r="N12">
            <v>0.08</v>
          </cell>
          <cell r="O12">
            <v>0.13</v>
          </cell>
          <cell r="P12">
            <v>0.13</v>
          </cell>
        </row>
        <row r="13">
          <cell r="A13" t="str">
            <v>FR</v>
          </cell>
          <cell r="B13">
            <v>113.04389654511785</v>
          </cell>
          <cell r="C13" t="str">
            <v>WHOL</v>
          </cell>
          <cell r="D13" t="str">
            <v>FRAN</v>
          </cell>
          <cell r="E13">
            <v>0.2</v>
          </cell>
          <cell r="F13">
            <v>0.2</v>
          </cell>
          <cell r="G13">
            <v>0.14</v>
          </cell>
          <cell r="H13">
            <v>0.07</v>
          </cell>
          <cell r="I13">
            <v>0.23</v>
          </cell>
          <cell r="J13">
            <v>0.23</v>
          </cell>
          <cell r="K13">
            <v>0.23</v>
          </cell>
          <cell r="L13">
            <v>0.17</v>
          </cell>
          <cell r="M13">
            <v>0.07</v>
          </cell>
          <cell r="N13">
            <v>0.08</v>
          </cell>
          <cell r="O13">
            <v>0.13</v>
          </cell>
          <cell r="P13">
            <v>0.13</v>
          </cell>
        </row>
        <row r="14">
          <cell r="A14" t="str">
            <v>GR</v>
          </cell>
          <cell r="B14">
            <v>0</v>
          </cell>
          <cell r="C14" t="str">
            <v>WHOL</v>
          </cell>
          <cell r="D14" t="str">
            <v>GREE</v>
          </cell>
          <cell r="E14">
            <v>0.2</v>
          </cell>
          <cell r="F14">
            <v>0.2</v>
          </cell>
          <cell r="G14">
            <v>0.14</v>
          </cell>
          <cell r="H14">
            <v>0.07</v>
          </cell>
          <cell r="I14">
            <v>0.23</v>
          </cell>
          <cell r="J14">
            <v>0.23</v>
          </cell>
          <cell r="K14">
            <v>0.23</v>
          </cell>
          <cell r="L14">
            <v>0.17</v>
          </cell>
          <cell r="M14">
            <v>0.07</v>
          </cell>
          <cell r="N14">
            <v>0.08</v>
          </cell>
          <cell r="O14">
            <v>0.13</v>
          </cell>
          <cell r="P14">
            <v>0.13</v>
          </cell>
        </row>
        <row r="15">
          <cell r="B15">
            <v>0</v>
          </cell>
          <cell r="C15" t="str">
            <v>WHOL</v>
          </cell>
          <cell r="D15" t="str">
            <v>HUNG</v>
          </cell>
          <cell r="E15">
            <v>0.2</v>
          </cell>
          <cell r="F15">
            <v>0.2</v>
          </cell>
          <cell r="G15">
            <v>0.14</v>
          </cell>
          <cell r="H15">
            <v>0.07</v>
          </cell>
          <cell r="I15">
            <v>0.23</v>
          </cell>
          <cell r="J15">
            <v>0.23</v>
          </cell>
          <cell r="K15">
            <v>0.23</v>
          </cell>
          <cell r="L15">
            <v>0.17</v>
          </cell>
          <cell r="M15">
            <v>0.07</v>
          </cell>
          <cell r="N15">
            <v>0.08</v>
          </cell>
          <cell r="O15">
            <v>0.13</v>
          </cell>
          <cell r="P15">
            <v>0.13</v>
          </cell>
        </row>
        <row r="16">
          <cell r="A16" t="str">
            <v>IE</v>
          </cell>
          <cell r="B16">
            <v>46.42991149991073</v>
          </cell>
          <cell r="C16" t="str">
            <v>WHOL</v>
          </cell>
          <cell r="D16" t="str">
            <v>IREL</v>
          </cell>
          <cell r="E16">
            <v>0.2</v>
          </cell>
          <cell r="F16">
            <v>0.2</v>
          </cell>
          <cell r="G16">
            <v>0.14</v>
          </cell>
          <cell r="H16">
            <v>0.07</v>
          </cell>
          <cell r="I16">
            <v>0.23</v>
          </cell>
          <cell r="J16">
            <v>0.23</v>
          </cell>
          <cell r="K16">
            <v>0.23</v>
          </cell>
          <cell r="L16">
            <v>0.17</v>
          </cell>
          <cell r="M16">
            <v>0.07</v>
          </cell>
          <cell r="N16">
            <v>0.08</v>
          </cell>
          <cell r="O16">
            <v>0.13</v>
          </cell>
          <cell r="P16">
            <v>0.13</v>
          </cell>
        </row>
        <row r="17">
          <cell r="A17" t="str">
            <v>IT</v>
          </cell>
          <cell r="B17">
            <v>364.22967096928227</v>
          </cell>
          <cell r="C17" t="str">
            <v>WHOL</v>
          </cell>
          <cell r="D17" t="str">
            <v>ITAL</v>
          </cell>
          <cell r="E17">
            <v>0.2</v>
          </cell>
          <cell r="F17">
            <v>0.2</v>
          </cell>
          <cell r="G17">
            <v>0.14</v>
          </cell>
          <cell r="H17">
            <v>0.12</v>
          </cell>
          <cell r="I17">
            <v>0.26</v>
          </cell>
          <cell r="J17">
            <v>0.26</v>
          </cell>
          <cell r="K17">
            <v>0.26</v>
          </cell>
          <cell r="L17">
            <v>0.22</v>
          </cell>
          <cell r="M17">
            <v>0.07</v>
          </cell>
          <cell r="N17">
            <v>0.08</v>
          </cell>
          <cell r="O17">
            <v>0.13</v>
          </cell>
          <cell r="P17">
            <v>0.13</v>
          </cell>
        </row>
        <row r="18">
          <cell r="A18" t="str">
            <v>LU</v>
          </cell>
          <cell r="B18">
            <v>0</v>
          </cell>
          <cell r="C18" t="str">
            <v>WHOL</v>
          </cell>
          <cell r="D18" t="str">
            <v>LUXE</v>
          </cell>
          <cell r="E18">
            <v>0.2</v>
          </cell>
          <cell r="F18">
            <v>0.2</v>
          </cell>
          <cell r="G18">
            <v>0.14</v>
          </cell>
          <cell r="H18">
            <v>0.07</v>
          </cell>
          <cell r="I18">
            <v>0.23</v>
          </cell>
          <cell r="J18">
            <v>0.23</v>
          </cell>
          <cell r="K18">
            <v>0.23</v>
          </cell>
          <cell r="L18">
            <v>0.17</v>
          </cell>
          <cell r="M18">
            <v>0.07</v>
          </cell>
          <cell r="N18">
            <v>0.08</v>
          </cell>
          <cell r="O18">
            <v>0.13</v>
          </cell>
          <cell r="P18">
            <v>0.13</v>
          </cell>
        </row>
        <row r="19">
          <cell r="A19" t="str">
            <v>NL</v>
          </cell>
          <cell r="B19">
            <v>70.40466926070039</v>
          </cell>
          <cell r="C19" t="str">
            <v>WHOL</v>
          </cell>
          <cell r="D19" t="str">
            <v>NETH</v>
          </cell>
          <cell r="E19">
            <v>0.2</v>
          </cell>
          <cell r="F19">
            <v>0.2</v>
          </cell>
          <cell r="G19">
            <v>0.14</v>
          </cell>
          <cell r="H19">
            <v>0.07</v>
          </cell>
          <cell r="I19">
            <v>0.23</v>
          </cell>
          <cell r="J19">
            <v>0.23</v>
          </cell>
          <cell r="K19">
            <v>0.23</v>
          </cell>
          <cell r="L19">
            <v>0.17</v>
          </cell>
          <cell r="M19">
            <v>0.07</v>
          </cell>
          <cell r="N19">
            <v>0.08</v>
          </cell>
          <cell r="O19">
            <v>0.13</v>
          </cell>
          <cell r="P19">
            <v>0.13</v>
          </cell>
        </row>
        <row r="20">
          <cell r="A20" t="str">
            <v>NO</v>
          </cell>
          <cell r="B20" t="e">
            <v>#N/A</v>
          </cell>
          <cell r="C20" t="str">
            <v>WHOL</v>
          </cell>
          <cell r="D20" t="str">
            <v>NORW</v>
          </cell>
          <cell r="E20">
            <v>0.2</v>
          </cell>
          <cell r="F20">
            <v>0.2</v>
          </cell>
          <cell r="G20">
            <v>0.14</v>
          </cell>
          <cell r="H20">
            <v>0.07</v>
          </cell>
          <cell r="I20">
            <v>0.23</v>
          </cell>
          <cell r="J20">
            <v>0.23</v>
          </cell>
          <cell r="K20">
            <v>0.23</v>
          </cell>
          <cell r="L20">
            <v>0.17</v>
          </cell>
          <cell r="M20">
            <v>0.07</v>
          </cell>
          <cell r="N20">
            <v>0.08</v>
          </cell>
          <cell r="O20">
            <v>0.13</v>
          </cell>
          <cell r="P20">
            <v>0.13</v>
          </cell>
        </row>
        <row r="21">
          <cell r="A21" t="str">
            <v>PT</v>
          </cell>
          <cell r="B21">
            <v>63.12564010067557</v>
          </cell>
          <cell r="C21" t="str">
            <v>WHOL</v>
          </cell>
          <cell r="D21" t="str">
            <v>PORT</v>
          </cell>
          <cell r="E21">
            <v>0.2</v>
          </cell>
          <cell r="F21">
            <v>0.2</v>
          </cell>
          <cell r="G21">
            <v>0.14</v>
          </cell>
          <cell r="H21">
            <v>0.07</v>
          </cell>
          <cell r="I21">
            <v>0.23</v>
          </cell>
          <cell r="J21">
            <v>0.23</v>
          </cell>
          <cell r="K21">
            <v>0.23</v>
          </cell>
          <cell r="L21">
            <v>0.17</v>
          </cell>
          <cell r="M21">
            <v>0.07</v>
          </cell>
          <cell r="N21">
            <v>0.08</v>
          </cell>
          <cell r="O21">
            <v>0.13</v>
          </cell>
          <cell r="P21">
            <v>0.13</v>
          </cell>
        </row>
        <row r="22">
          <cell r="B22">
            <v>0</v>
          </cell>
          <cell r="C22" t="str">
            <v>WHOL</v>
          </cell>
          <cell r="D22" t="str">
            <v>SKRE</v>
          </cell>
          <cell r="E22">
            <v>0.2</v>
          </cell>
          <cell r="F22">
            <v>0.2</v>
          </cell>
          <cell r="G22">
            <v>0.14</v>
          </cell>
          <cell r="H22">
            <v>0.07</v>
          </cell>
          <cell r="I22">
            <v>0.23</v>
          </cell>
          <cell r="J22">
            <v>0.23</v>
          </cell>
          <cell r="K22">
            <v>0.23</v>
          </cell>
          <cell r="L22">
            <v>0.17</v>
          </cell>
          <cell r="M22">
            <v>0.07</v>
          </cell>
          <cell r="N22">
            <v>0.08</v>
          </cell>
          <cell r="O22">
            <v>0.13</v>
          </cell>
          <cell r="P22">
            <v>0.13</v>
          </cell>
        </row>
        <row r="23">
          <cell r="A23" t="str">
            <v>ES</v>
          </cell>
          <cell r="B23">
            <v>211.31420435606648</v>
          </cell>
          <cell r="C23" t="str">
            <v>WHOL</v>
          </cell>
          <cell r="D23" t="str">
            <v>SPAI</v>
          </cell>
          <cell r="E23">
            <v>0.2</v>
          </cell>
          <cell r="F23">
            <v>0.2</v>
          </cell>
          <cell r="G23">
            <v>0.14</v>
          </cell>
          <cell r="H23">
            <v>0.07</v>
          </cell>
          <cell r="I23">
            <v>0.23</v>
          </cell>
          <cell r="J23">
            <v>0.23</v>
          </cell>
          <cell r="K23">
            <v>0.23</v>
          </cell>
          <cell r="L23">
            <v>0.17</v>
          </cell>
          <cell r="M23">
            <v>0.07</v>
          </cell>
          <cell r="N23">
            <v>0.08</v>
          </cell>
          <cell r="O23">
            <v>0.13</v>
          </cell>
          <cell r="P23">
            <v>0.13</v>
          </cell>
        </row>
        <row r="24">
          <cell r="A24" t="str">
            <v>SE</v>
          </cell>
          <cell r="B24">
            <v>13.598569343065693</v>
          </cell>
          <cell r="C24" t="str">
            <v>WHOL</v>
          </cell>
          <cell r="D24" t="str">
            <v>SWED</v>
          </cell>
          <cell r="E24">
            <v>0.2</v>
          </cell>
          <cell r="F24">
            <v>0.2</v>
          </cell>
          <cell r="G24">
            <v>0.14</v>
          </cell>
          <cell r="H24">
            <v>0.07</v>
          </cell>
          <cell r="I24">
            <v>0.23</v>
          </cell>
          <cell r="J24">
            <v>0.23</v>
          </cell>
          <cell r="K24">
            <v>0.23</v>
          </cell>
          <cell r="L24">
            <v>0.17</v>
          </cell>
          <cell r="M24">
            <v>0.07</v>
          </cell>
          <cell r="N24">
            <v>0.08</v>
          </cell>
          <cell r="O24">
            <v>0.13</v>
          </cell>
          <cell r="P24">
            <v>0.13</v>
          </cell>
        </row>
        <row r="25">
          <cell r="B25">
            <v>0</v>
          </cell>
          <cell r="C25" t="str">
            <v>WHOL</v>
          </cell>
          <cell r="D25" t="str">
            <v>SWIT</v>
          </cell>
          <cell r="E25">
            <v>0.2</v>
          </cell>
          <cell r="F25">
            <v>0.2</v>
          </cell>
          <cell r="G25">
            <v>0.14</v>
          </cell>
          <cell r="H25">
            <v>0.07</v>
          </cell>
          <cell r="I25">
            <v>0.23</v>
          </cell>
          <cell r="J25">
            <v>0.23</v>
          </cell>
          <cell r="K25">
            <v>0.23</v>
          </cell>
          <cell r="L25">
            <v>0.17</v>
          </cell>
          <cell r="M25">
            <v>0.07</v>
          </cell>
          <cell r="N25">
            <v>0.08</v>
          </cell>
          <cell r="O25">
            <v>0.13</v>
          </cell>
          <cell r="P25">
            <v>0.13</v>
          </cell>
        </row>
        <row r="26">
          <cell r="A26" t="str">
            <v>UK</v>
          </cell>
          <cell r="B26">
            <v>781.1024041849599</v>
          </cell>
          <cell r="C26" t="str">
            <v>WHOL</v>
          </cell>
          <cell r="D26" t="str">
            <v>UNKI</v>
          </cell>
          <cell r="E26">
            <v>0.2</v>
          </cell>
          <cell r="F26">
            <v>0.2</v>
          </cell>
          <cell r="G26">
            <v>0.14</v>
          </cell>
          <cell r="H26">
            <v>0.07</v>
          </cell>
          <cell r="I26">
            <v>0.23</v>
          </cell>
          <cell r="J26">
            <v>0.23</v>
          </cell>
          <cell r="K26">
            <v>0.23</v>
          </cell>
          <cell r="L26">
            <v>0.17</v>
          </cell>
          <cell r="M26">
            <v>0.07</v>
          </cell>
          <cell r="N26">
            <v>0.08</v>
          </cell>
          <cell r="O26">
            <v>0.13</v>
          </cell>
          <cell r="P26">
            <v>0.13</v>
          </cell>
        </row>
      </sheetData>
      <sheetData sheetId="9">
        <row r="2">
          <cell r="A2" t="str">
            <v>EU15</v>
          </cell>
          <cell r="C2" t="str">
            <v>COMM</v>
          </cell>
          <cell r="D2" t="str">
            <v/>
          </cell>
          <cell r="G2">
            <v>100.83333333333333</v>
          </cell>
          <cell r="H2">
            <v>56.1</v>
          </cell>
          <cell r="I2">
            <v>95.88333333333334</v>
          </cell>
          <cell r="L2">
            <v>77.36666666666667</v>
          </cell>
          <cell r="M2">
            <v>68.07777777777777</v>
          </cell>
          <cell r="N2">
            <v>74.06666666666666</v>
          </cell>
          <cell r="O2">
            <v>109.63333333333333</v>
          </cell>
        </row>
        <row r="3">
          <cell r="A3" t="str">
            <v>DE</v>
          </cell>
          <cell r="C3" t="str">
            <v>NEWL</v>
          </cell>
          <cell r="D3" t="str">
            <v/>
          </cell>
          <cell r="E3">
            <v>101.2</v>
          </cell>
          <cell r="G3">
            <v>100.83333333333333</v>
          </cell>
          <cell r="H3">
            <v>56.1</v>
          </cell>
          <cell r="I3">
            <v>95.88333333333334</v>
          </cell>
          <cell r="L3">
            <v>77.36666666666667</v>
          </cell>
          <cell r="M3">
            <v>68.07777777777777</v>
          </cell>
          <cell r="N3">
            <v>74.06666666666666</v>
          </cell>
          <cell r="O3">
            <v>109.63333333333333</v>
          </cell>
        </row>
        <row r="4">
          <cell r="C4" t="str">
            <v>OLDL</v>
          </cell>
          <cell r="D4" t="str">
            <v/>
          </cell>
          <cell r="E4">
            <v>101.2</v>
          </cell>
          <cell r="G4">
            <v>100.83333333333333</v>
          </cell>
          <cell r="H4">
            <v>56.1</v>
          </cell>
          <cell r="I4">
            <v>95.88333333333334</v>
          </cell>
          <cell r="L4">
            <v>77.36666666666667</v>
          </cell>
          <cell r="M4">
            <v>68.07777777777777</v>
          </cell>
          <cell r="N4">
            <v>74.06666666666666</v>
          </cell>
          <cell r="O4">
            <v>109.63333333333333</v>
          </cell>
        </row>
        <row r="5">
          <cell r="C5" t="str">
            <v>WHOL</v>
          </cell>
          <cell r="D5" t="str">
            <v/>
          </cell>
          <cell r="E5">
            <v>101.2</v>
          </cell>
          <cell r="G5">
            <v>100.83333333333333</v>
          </cell>
          <cell r="H5">
            <v>56.1</v>
          </cell>
          <cell r="I5">
            <v>95.88333333333334</v>
          </cell>
          <cell r="L5">
            <v>77.36666666666667</v>
          </cell>
          <cell r="M5">
            <v>68.07777777777777</v>
          </cell>
          <cell r="N5">
            <v>74.06666666666666</v>
          </cell>
          <cell r="O5">
            <v>109.63333333333333</v>
          </cell>
        </row>
        <row r="6">
          <cell r="A6" t="str">
            <v>AT</v>
          </cell>
          <cell r="C6" t="str">
            <v>WHOL</v>
          </cell>
          <cell r="D6" t="str">
            <v>AUST</v>
          </cell>
          <cell r="E6">
            <v>101.2</v>
          </cell>
          <cell r="G6">
            <v>100.83333333333333</v>
          </cell>
          <cell r="H6">
            <v>56.1</v>
          </cell>
          <cell r="I6">
            <v>95.88333333333334</v>
          </cell>
          <cell r="L6">
            <v>77.36666666666667</v>
          </cell>
          <cell r="M6">
            <v>68.07777777777777</v>
          </cell>
          <cell r="N6">
            <v>74.06666666666666</v>
          </cell>
          <cell r="O6">
            <v>109.63333333333333</v>
          </cell>
        </row>
        <row r="7">
          <cell r="A7" t="str">
            <v>BE</v>
          </cell>
          <cell r="C7" t="str">
            <v>WHOL</v>
          </cell>
          <cell r="D7" t="str">
            <v>BELG</v>
          </cell>
          <cell r="E7">
            <v>101.2</v>
          </cell>
          <cell r="G7">
            <v>100.83333333333333</v>
          </cell>
          <cell r="H7">
            <v>56.1</v>
          </cell>
          <cell r="I7">
            <v>95.88333333333334</v>
          </cell>
          <cell r="L7">
            <v>77.36666666666667</v>
          </cell>
          <cell r="M7">
            <v>68.07777777777777</v>
          </cell>
          <cell r="N7">
            <v>74.06666666666666</v>
          </cell>
          <cell r="O7">
            <v>109.63333333333333</v>
          </cell>
        </row>
        <row r="8">
          <cell r="C8" t="str">
            <v>WHOL</v>
          </cell>
          <cell r="D8" t="str">
            <v>BULG</v>
          </cell>
          <cell r="E8">
            <v>101.2</v>
          </cell>
          <cell r="G8">
            <v>100.83333333333333</v>
          </cell>
          <cell r="H8">
            <v>56.1</v>
          </cell>
          <cell r="I8">
            <v>95.88333333333334</v>
          </cell>
          <cell r="L8">
            <v>77.36666666666667</v>
          </cell>
          <cell r="M8">
            <v>68.07777777777777</v>
          </cell>
          <cell r="N8">
            <v>74.06666666666666</v>
          </cell>
          <cell r="O8">
            <v>109.63333333333333</v>
          </cell>
        </row>
        <row r="9">
          <cell r="C9" t="str">
            <v>WHOL</v>
          </cell>
          <cell r="D9" t="str">
            <v>CZRE</v>
          </cell>
          <cell r="E9">
            <v>101.2</v>
          </cell>
          <cell r="G9">
            <v>100.83333333333333</v>
          </cell>
          <cell r="H9">
            <v>56.1</v>
          </cell>
          <cell r="I9">
            <v>95.88333333333334</v>
          </cell>
          <cell r="L9">
            <v>77.36666666666667</v>
          </cell>
          <cell r="M9">
            <v>68.07777777777777</v>
          </cell>
          <cell r="N9">
            <v>74.06666666666666</v>
          </cell>
          <cell r="O9">
            <v>109.63333333333333</v>
          </cell>
        </row>
        <row r="10">
          <cell r="A10" t="str">
            <v>DK</v>
          </cell>
          <cell r="C10" t="str">
            <v>WHOL</v>
          </cell>
          <cell r="D10" t="str">
            <v>DENM</v>
          </cell>
          <cell r="E10">
            <v>101.2</v>
          </cell>
          <cell r="G10">
            <v>100.83333333333333</v>
          </cell>
          <cell r="H10">
            <v>56.1</v>
          </cell>
          <cell r="I10">
            <v>95.88333333333334</v>
          </cell>
          <cell r="L10">
            <v>77.36666666666667</v>
          </cell>
          <cell r="M10">
            <v>68.07777777777777</v>
          </cell>
          <cell r="N10">
            <v>74.06666666666666</v>
          </cell>
          <cell r="O10">
            <v>109.63333333333333</v>
          </cell>
        </row>
        <row r="11">
          <cell r="C11" t="str">
            <v>WHOL</v>
          </cell>
          <cell r="D11" t="str">
            <v>ESTO</v>
          </cell>
          <cell r="E11">
            <v>101.2</v>
          </cell>
          <cell r="G11">
            <v>100.83333333333333</v>
          </cell>
          <cell r="H11">
            <v>56.1</v>
          </cell>
          <cell r="I11">
            <v>95.88333333333334</v>
          </cell>
          <cell r="L11">
            <v>77.36666666666667</v>
          </cell>
          <cell r="M11">
            <v>68.07777777777777</v>
          </cell>
          <cell r="N11">
            <v>74.06666666666666</v>
          </cell>
          <cell r="O11">
            <v>109.63333333333333</v>
          </cell>
        </row>
        <row r="12">
          <cell r="A12" t="str">
            <v>FI</v>
          </cell>
          <cell r="C12" t="str">
            <v>WHOL</v>
          </cell>
          <cell r="D12" t="str">
            <v>FINL</v>
          </cell>
          <cell r="E12">
            <v>101.2</v>
          </cell>
          <cell r="G12">
            <v>100.83333333333333</v>
          </cell>
          <cell r="H12">
            <v>56.1</v>
          </cell>
          <cell r="I12">
            <v>95.88333333333334</v>
          </cell>
          <cell r="L12">
            <v>77.36666666666667</v>
          </cell>
          <cell r="M12">
            <v>68.07777777777777</v>
          </cell>
          <cell r="N12">
            <v>74.06666666666666</v>
          </cell>
          <cell r="O12">
            <v>109.63333333333333</v>
          </cell>
        </row>
        <row r="13">
          <cell r="A13" t="str">
            <v>FR</v>
          </cell>
          <cell r="C13" t="str">
            <v>WHOL</v>
          </cell>
          <cell r="D13" t="str">
            <v>FRAN</v>
          </cell>
          <cell r="E13">
            <v>101.2</v>
          </cell>
          <cell r="G13">
            <v>100.83333333333333</v>
          </cell>
          <cell r="H13">
            <v>56.1</v>
          </cell>
          <cell r="I13">
            <v>95.88333333333334</v>
          </cell>
          <cell r="L13">
            <v>77.36666666666667</v>
          </cell>
          <cell r="M13">
            <v>68.07777777777777</v>
          </cell>
          <cell r="N13">
            <v>74.06666666666666</v>
          </cell>
          <cell r="O13">
            <v>109.63333333333333</v>
          </cell>
        </row>
        <row r="14">
          <cell r="A14" t="str">
            <v>GR</v>
          </cell>
          <cell r="C14" t="str">
            <v>WHOL</v>
          </cell>
          <cell r="D14" t="str">
            <v>GREE</v>
          </cell>
          <cell r="E14">
            <v>101.2</v>
          </cell>
          <cell r="G14">
            <v>100.83333333333333</v>
          </cell>
          <cell r="H14">
            <v>56.1</v>
          </cell>
          <cell r="I14">
            <v>95.88333333333334</v>
          </cell>
          <cell r="L14">
            <v>77.36666666666667</v>
          </cell>
          <cell r="M14">
            <v>68.07777777777777</v>
          </cell>
          <cell r="N14">
            <v>74.06666666666666</v>
          </cell>
          <cell r="O14">
            <v>109.63333333333333</v>
          </cell>
        </row>
        <row r="15">
          <cell r="C15" t="str">
            <v>WHOL</v>
          </cell>
          <cell r="D15" t="str">
            <v>HUNG</v>
          </cell>
          <cell r="E15">
            <v>101.2</v>
          </cell>
          <cell r="G15">
            <v>100.83333333333333</v>
          </cell>
          <cell r="H15">
            <v>56.1</v>
          </cell>
          <cell r="I15">
            <v>95.88333333333334</v>
          </cell>
          <cell r="L15">
            <v>77.36666666666667</v>
          </cell>
          <cell r="M15">
            <v>68.07777777777777</v>
          </cell>
          <cell r="N15">
            <v>74.06666666666666</v>
          </cell>
          <cell r="O15">
            <v>109.63333333333333</v>
          </cell>
        </row>
        <row r="16">
          <cell r="A16" t="str">
            <v>IE</v>
          </cell>
          <cell r="C16" t="str">
            <v>WHOL</v>
          </cell>
          <cell r="D16" t="str">
            <v>IREL</v>
          </cell>
          <cell r="E16">
            <v>101.2</v>
          </cell>
          <cell r="G16">
            <v>100.83333333333333</v>
          </cell>
          <cell r="H16">
            <v>56.1</v>
          </cell>
          <cell r="I16">
            <v>95.88333333333334</v>
          </cell>
          <cell r="L16">
            <v>77.36666666666667</v>
          </cell>
          <cell r="M16">
            <v>68.07777777777777</v>
          </cell>
          <cell r="N16">
            <v>74.06666666666666</v>
          </cell>
          <cell r="O16">
            <v>109.63333333333333</v>
          </cell>
        </row>
        <row r="17">
          <cell r="A17" t="str">
            <v>IT</v>
          </cell>
          <cell r="C17" t="str">
            <v>WHOL</v>
          </cell>
          <cell r="D17" t="str">
            <v>ITAL</v>
          </cell>
          <cell r="E17">
            <v>101.2</v>
          </cell>
          <cell r="G17">
            <v>100.83333333333333</v>
          </cell>
          <cell r="H17">
            <v>56.1</v>
          </cell>
          <cell r="I17">
            <v>95.88333333333334</v>
          </cell>
          <cell r="L17">
            <v>77.36666666666667</v>
          </cell>
          <cell r="M17">
            <v>68.07777777777777</v>
          </cell>
          <cell r="N17">
            <v>74.06666666666666</v>
          </cell>
          <cell r="O17">
            <v>109.63333333333333</v>
          </cell>
        </row>
        <row r="18">
          <cell r="A18" t="str">
            <v>LU</v>
          </cell>
          <cell r="C18" t="str">
            <v>WHOL</v>
          </cell>
          <cell r="D18" t="str">
            <v>LUXE</v>
          </cell>
          <cell r="E18">
            <v>101.2</v>
          </cell>
          <cell r="G18">
            <v>100.83333333333333</v>
          </cell>
          <cell r="H18">
            <v>56.1</v>
          </cell>
          <cell r="I18">
            <v>95.88333333333334</v>
          </cell>
          <cell r="L18">
            <v>77.36666666666667</v>
          </cell>
          <cell r="M18">
            <v>68.07777777777777</v>
          </cell>
          <cell r="N18">
            <v>74.06666666666666</v>
          </cell>
          <cell r="O18">
            <v>109.63333333333333</v>
          </cell>
        </row>
        <row r="19">
          <cell r="A19" t="str">
            <v>NL</v>
          </cell>
          <cell r="C19" t="str">
            <v>WHOL</v>
          </cell>
          <cell r="D19" t="str">
            <v>NETH</v>
          </cell>
          <cell r="E19">
            <v>101.2</v>
          </cell>
          <cell r="G19">
            <v>100.83333333333333</v>
          </cell>
          <cell r="H19">
            <v>56.1</v>
          </cell>
          <cell r="I19">
            <v>95.88333333333334</v>
          </cell>
          <cell r="L19">
            <v>77.36666666666667</v>
          </cell>
          <cell r="M19">
            <v>68.07777777777777</v>
          </cell>
          <cell r="N19">
            <v>74.06666666666666</v>
          </cell>
          <cell r="O19">
            <v>109.63333333333333</v>
          </cell>
        </row>
        <row r="20">
          <cell r="A20" t="str">
            <v>NO</v>
          </cell>
          <cell r="C20" t="str">
            <v>WHOL</v>
          </cell>
          <cell r="D20" t="str">
            <v>NORW</v>
          </cell>
          <cell r="E20">
            <v>101.2</v>
          </cell>
          <cell r="G20">
            <v>100.83333333333333</v>
          </cell>
          <cell r="H20">
            <v>56.1</v>
          </cell>
          <cell r="I20">
            <v>95.88333333333334</v>
          </cell>
          <cell r="L20">
            <v>77.36666666666667</v>
          </cell>
          <cell r="M20">
            <v>68.07777777777777</v>
          </cell>
          <cell r="N20">
            <v>74.06666666666666</v>
          </cell>
          <cell r="O20">
            <v>109.63333333333333</v>
          </cell>
        </row>
        <row r="21">
          <cell r="A21" t="str">
            <v>PT</v>
          </cell>
          <cell r="C21" t="str">
            <v>WHOL</v>
          </cell>
          <cell r="D21" t="str">
            <v>PORT</v>
          </cell>
          <cell r="E21">
            <v>101.2</v>
          </cell>
          <cell r="G21">
            <v>100.83333333333333</v>
          </cell>
          <cell r="H21">
            <v>56.1</v>
          </cell>
          <cell r="I21">
            <v>95.88333333333334</v>
          </cell>
          <cell r="L21">
            <v>77.36666666666667</v>
          </cell>
          <cell r="M21">
            <v>68.07777777777777</v>
          </cell>
          <cell r="N21">
            <v>74.06666666666666</v>
          </cell>
          <cell r="O21">
            <v>109.63333333333333</v>
          </cell>
        </row>
        <row r="22">
          <cell r="C22" t="str">
            <v>WHOL</v>
          </cell>
          <cell r="D22" t="str">
            <v>SKRE</v>
          </cell>
          <cell r="E22">
            <v>101.2</v>
          </cell>
          <cell r="G22">
            <v>100.83333333333333</v>
          </cell>
          <cell r="H22">
            <v>56.1</v>
          </cell>
          <cell r="I22">
            <v>95.88333333333334</v>
          </cell>
          <cell r="L22">
            <v>77.36666666666667</v>
          </cell>
          <cell r="M22">
            <v>68.07777777777777</v>
          </cell>
          <cell r="N22">
            <v>74.06666666666666</v>
          </cell>
          <cell r="O22">
            <v>109.63333333333333</v>
          </cell>
        </row>
        <row r="23">
          <cell r="A23" t="str">
            <v>ES</v>
          </cell>
          <cell r="C23" t="str">
            <v>WHOL</v>
          </cell>
          <cell r="D23" t="str">
            <v>SPAI</v>
          </cell>
          <cell r="E23">
            <v>101.2</v>
          </cell>
          <cell r="G23">
            <v>100.83333333333333</v>
          </cell>
          <cell r="H23">
            <v>56.1</v>
          </cell>
          <cell r="I23">
            <v>95.88333333333334</v>
          </cell>
          <cell r="L23">
            <v>77.36666666666667</v>
          </cell>
          <cell r="M23">
            <v>68.07777777777777</v>
          </cell>
          <cell r="N23">
            <v>74.06666666666666</v>
          </cell>
          <cell r="O23">
            <v>109.63333333333333</v>
          </cell>
        </row>
        <row r="24">
          <cell r="A24" t="str">
            <v>SE</v>
          </cell>
          <cell r="C24" t="str">
            <v>WHOL</v>
          </cell>
          <cell r="D24" t="str">
            <v>SWED</v>
          </cell>
          <cell r="E24">
            <v>101.2</v>
          </cell>
          <cell r="G24">
            <v>100.83333333333333</v>
          </cell>
          <cell r="H24">
            <v>56.1</v>
          </cell>
          <cell r="I24">
            <v>95.88333333333334</v>
          </cell>
          <cell r="L24">
            <v>77.36666666666667</v>
          </cell>
          <cell r="M24">
            <v>68.07777777777777</v>
          </cell>
          <cell r="N24">
            <v>74.06666666666666</v>
          </cell>
          <cell r="O24">
            <v>109.63333333333333</v>
          </cell>
        </row>
        <row r="25">
          <cell r="C25" t="str">
            <v>WHOL</v>
          </cell>
          <cell r="D25" t="str">
            <v>SWIT</v>
          </cell>
          <cell r="E25">
            <v>101.2</v>
          </cell>
          <cell r="G25">
            <v>100.83333333333333</v>
          </cell>
          <cell r="H25">
            <v>56.1</v>
          </cell>
          <cell r="I25">
            <v>95.88333333333334</v>
          </cell>
          <cell r="L25">
            <v>77.36666666666667</v>
          </cell>
          <cell r="M25">
            <v>68.07777777777777</v>
          </cell>
          <cell r="N25">
            <v>74.06666666666666</v>
          </cell>
          <cell r="O25">
            <v>109.63333333333333</v>
          </cell>
        </row>
        <row r="26">
          <cell r="A26" t="str">
            <v>UK</v>
          </cell>
          <cell r="C26" t="str">
            <v>WHOL</v>
          </cell>
          <cell r="D26" t="str">
            <v>UNKI</v>
          </cell>
          <cell r="E26">
            <v>101.2</v>
          </cell>
          <cell r="G26">
            <v>100.83333333333333</v>
          </cell>
          <cell r="H26">
            <v>56.1</v>
          </cell>
          <cell r="I26">
            <v>95.88333333333334</v>
          </cell>
          <cell r="L26">
            <v>77.36666666666667</v>
          </cell>
          <cell r="M26">
            <v>68.07777777777777</v>
          </cell>
          <cell r="N26">
            <v>74.06666666666666</v>
          </cell>
          <cell r="O26">
            <v>109.63333333333333</v>
          </cell>
        </row>
      </sheetData>
      <sheetData sheetId="10">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107003 Gross production from nuclear energy</v>
          </cell>
        </row>
        <row r="14">
          <cell r="B14" t="str">
            <v>107001 Gross hydro-electrical production</v>
          </cell>
        </row>
        <row r="15">
          <cell r="B15" t="str">
            <v>107002 Gross production from geothermal electric energy</v>
          </cell>
        </row>
        <row r="16">
          <cell r="B16" t="str">
            <v>107005 Gross production from wind energy</v>
          </cell>
        </row>
        <row r="17">
          <cell r="B17" t="str">
            <v>107004 Gross production from conventional thermal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107102 Net production from geothermal electric energy</v>
          </cell>
        </row>
        <row r="27">
          <cell r="B27" t="str">
            <v>107103 Net production from nuclear energy</v>
          </cell>
        </row>
        <row r="28">
          <cell r="B28" t="str">
            <v>107104 Net production from conventional thermal energy</v>
          </cell>
        </row>
        <row r="29">
          <cell r="B29" t="str">
            <v>107105 Net production from wind energy</v>
          </cell>
        </row>
        <row r="30">
          <cell r="B30" t="str">
            <v>107106 Net production from conventional thermal energy, hard coal</v>
          </cell>
        </row>
        <row r="31">
          <cell r="B31" t="str">
            <v>107107 Net production from conventional thermal energy, lignite</v>
          </cell>
        </row>
        <row r="32">
          <cell r="B32" t="str">
            <v>107108 Net production from conventional thermal energy, petroleum products</v>
          </cell>
        </row>
        <row r="33">
          <cell r="B33" t="str">
            <v>107109 Net production from conventional thermal energy, natural gas</v>
          </cell>
        </row>
        <row r="34">
          <cell r="B34" t="str">
            <v>107110 Net production from conventional thermal energy, gas derivatives</v>
          </cell>
        </row>
        <row r="35">
          <cell r="B35" t="str">
            <v>107111 Net production from conventional thermal energy, biomass</v>
          </cell>
        </row>
        <row r="36">
          <cell r="B36" t="str">
            <v>107112 Net production from conventional thermal energy, other</v>
          </cell>
        </row>
      </sheetData>
      <sheetData sheetId="11">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107107 Net production from conventional thermal energy, lignite</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12">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13">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4">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107108 Net production from conventional thermal energy, petroleum products</v>
          </cell>
        </row>
        <row r="30">
          <cell r="B30" t="str">
            <v>107109 Net production from conventional thermal energy, natural gas</v>
          </cell>
        </row>
        <row r="31">
          <cell r="B31" t="str">
            <v>107111 Net production from conventional thermal energy, biomass</v>
          </cell>
        </row>
        <row r="32">
          <cell r="B32" t="str">
            <v>107112 Net production from conventional thermal energy, other</v>
          </cell>
        </row>
      </sheetData>
      <sheetData sheetId="15">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6">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7">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8">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107107 Net production from conventional thermal energy, lignite</v>
          </cell>
        </row>
        <row r="30">
          <cell r="B30" t="str">
            <v>107108 Net production from conventional thermal energy, petroleum products</v>
          </cell>
        </row>
        <row r="31">
          <cell r="B31" t="str">
            <v>107109 Net production from conventional thermal energy, natural gas</v>
          </cell>
        </row>
        <row r="32">
          <cell r="B32" t="str">
            <v>107112 Net production from conventional thermal energy, other</v>
          </cell>
        </row>
      </sheetData>
      <sheetData sheetId="19">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107107 Net production from conventional thermal energy, lignite</v>
          </cell>
        </row>
        <row r="30">
          <cell r="B30" t="str">
            <v>107108 Net production from conventional thermal energy, petroleum products</v>
          </cell>
        </row>
        <row r="31">
          <cell r="B31" t="str">
            <v>107109 Net production from conventional thermal energy, natural gas</v>
          </cell>
        </row>
        <row r="32">
          <cell r="B32" t="str">
            <v>107111 Net production from conventional thermal energy, biomass</v>
          </cell>
        </row>
        <row r="33">
          <cell r="B33" t="str">
            <v>107112 Net production from conventional thermal energy, other</v>
          </cell>
        </row>
      </sheetData>
      <sheetData sheetId="20">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107102 Net production from geothermal electric energy</v>
          </cell>
        </row>
        <row r="27">
          <cell r="B27" t="str">
            <v>107103 Net production from nuclear energy</v>
          </cell>
        </row>
        <row r="28">
          <cell r="B28" t="str">
            <v>107104 Net production from conventional thermal energy</v>
          </cell>
        </row>
        <row r="29">
          <cell r="B29" t="str">
            <v>107105 Net production from wind energy</v>
          </cell>
        </row>
        <row r="30">
          <cell r="B30" t="str">
            <v>107106 Net production from conventional thermal energy, hard coal</v>
          </cell>
        </row>
        <row r="31">
          <cell r="B31" t="str">
            <v>107107 Net production from conventional thermal energy, lignite</v>
          </cell>
        </row>
        <row r="32">
          <cell r="B32" t="str">
            <v>107108 Net production from conventional thermal energy, petroleum products</v>
          </cell>
        </row>
        <row r="33">
          <cell r="B33" t="str">
            <v>107109 Net production from conventional thermal energy, natural gas</v>
          </cell>
        </row>
        <row r="34">
          <cell r="B34" t="str">
            <v>107110 Net production from conventional thermal energy, gas derivatives</v>
          </cell>
        </row>
        <row r="35">
          <cell r="B35" t="str">
            <v>107111 Net production from conventional thermal energy, biomass</v>
          </cell>
        </row>
        <row r="36">
          <cell r="B36" t="str">
            <v>107112 Net production from conventional thermal energy, other</v>
          </cell>
        </row>
      </sheetData>
      <sheetData sheetId="21">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107108 Net production from conventional thermal energy, petroleum products</v>
          </cell>
        </row>
        <row r="29">
          <cell r="B29" t="str">
            <v>107109 Net production from conventional thermal energy, natural gas</v>
          </cell>
        </row>
        <row r="30">
          <cell r="B30" t="str">
            <v>107110 Net production from conventional thermal energy, gas derivatives</v>
          </cell>
        </row>
        <row r="31">
          <cell r="B31" t="str">
            <v>107111 Net production from conventional thermal energy, biomass</v>
          </cell>
        </row>
        <row r="32">
          <cell r="B32" t="str">
            <v>107112 Net production from conventional thermal energy, other</v>
          </cell>
        </row>
      </sheetData>
      <sheetData sheetId="22">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3">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107102 Net production from geothermal electric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4">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5">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6">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sheetData>
      <sheetData sheetId="27">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uel use in domestic CHP"/>
      <sheetName val="Fuel use in industry CHP"/>
      <sheetName val="Hydrogen calculation"/>
      <sheetName val="Use of hydrogen"/>
      <sheetName val="CHP - new"/>
      <sheetName val="CHP- old"/>
      <sheetName val="CO2"/>
      <sheetName val="Final energy"/>
      <sheetName val="ESI - output"/>
      <sheetName val="ESI - capacity"/>
      <sheetName val="Primary energy"/>
      <sheetName val="Transport"/>
      <sheetName val="marginal cost"/>
      <sheetName val="Costs"/>
      <sheetName val="BaU"/>
      <sheetName val="BaU - 45%"/>
      <sheetName val="BaU -60%"/>
      <sheetName val="BaU -70%"/>
      <sheetName val="WM"/>
      <sheetName val="WM -45%"/>
      <sheetName val="WM -60%"/>
      <sheetName val="WM -70%"/>
      <sheetName val="GS"/>
      <sheetName val="GS -45%"/>
      <sheetName val="GS -60%"/>
      <sheetName val="GS -70%"/>
    </sheetNames>
    <sheetDataSet>
      <sheetData sheetId="8">
        <row r="2">
          <cell r="D2" t="str">
            <v>ba452010BiomassESI</v>
          </cell>
          <cell r="E2">
            <v>1.51</v>
          </cell>
          <cell r="F2">
            <v>3.09</v>
          </cell>
          <cell r="G2">
            <v>2.78</v>
          </cell>
          <cell r="H2">
            <v>166.54</v>
          </cell>
          <cell r="I2">
            <v>166.54</v>
          </cell>
          <cell r="J2">
            <v>178.18</v>
          </cell>
          <cell r="K2">
            <v>178.18</v>
          </cell>
        </row>
        <row r="3">
          <cell r="D3" t="str">
            <v>ba452010Domestic CHPESI</v>
          </cell>
          <cell r="E3">
            <v>0</v>
          </cell>
          <cell r="F3">
            <v>15</v>
          </cell>
          <cell r="G3">
            <v>30</v>
          </cell>
          <cell r="H3">
            <v>42.4</v>
          </cell>
          <cell r="I3">
            <v>38.28</v>
          </cell>
          <cell r="J3">
            <v>11.35</v>
          </cell>
          <cell r="K3">
            <v>0</v>
          </cell>
        </row>
        <row r="4">
          <cell r="D4" t="str">
            <v>ba452010Ex. CoalESI</v>
          </cell>
          <cell r="E4">
            <v>413</v>
          </cell>
          <cell r="F4">
            <v>412.93</v>
          </cell>
          <cell r="G4">
            <v>302.98</v>
          </cell>
          <cell r="H4">
            <v>0</v>
          </cell>
          <cell r="I4">
            <v>0</v>
          </cell>
          <cell r="J4">
            <v>0</v>
          </cell>
          <cell r="K4">
            <v>0</v>
          </cell>
        </row>
        <row r="5">
          <cell r="D5" t="str">
            <v>ba452010GTCCESI</v>
          </cell>
          <cell r="E5">
            <v>475.16</v>
          </cell>
          <cell r="F5">
            <v>495.62</v>
          </cell>
          <cell r="G5">
            <v>714.76</v>
          </cell>
          <cell r="H5">
            <v>573.71</v>
          </cell>
          <cell r="I5">
            <v>64.46</v>
          </cell>
          <cell r="J5">
            <v>0</v>
          </cell>
          <cell r="K5">
            <v>0</v>
          </cell>
        </row>
        <row r="6">
          <cell r="D6" t="str">
            <v>ba452010GTCC (CO2 capture)ESI</v>
          </cell>
          <cell r="E6">
            <v>0</v>
          </cell>
          <cell r="F6">
            <v>0</v>
          </cell>
          <cell r="G6">
            <v>0</v>
          </cell>
          <cell r="H6">
            <v>301</v>
          </cell>
          <cell r="I6">
            <v>770.31</v>
          </cell>
          <cell r="J6">
            <v>695.45</v>
          </cell>
          <cell r="K6">
            <v>756.29</v>
          </cell>
        </row>
        <row r="7">
          <cell r="D7" t="str">
            <v>ba452010HydroESI</v>
          </cell>
          <cell r="E7">
            <v>18.4</v>
          </cell>
          <cell r="F7">
            <v>25.25</v>
          </cell>
          <cell r="G7">
            <v>25.25</v>
          </cell>
          <cell r="H7">
            <v>27.49</v>
          </cell>
          <cell r="I7">
            <v>27.49</v>
          </cell>
          <cell r="J7">
            <v>30.96</v>
          </cell>
          <cell r="K7">
            <v>30.96</v>
          </cell>
        </row>
        <row r="8">
          <cell r="D8" t="str">
            <v>ba452010Industry CHPESI</v>
          </cell>
          <cell r="E8">
            <v>73</v>
          </cell>
          <cell r="F8">
            <v>120</v>
          </cell>
          <cell r="G8">
            <v>150</v>
          </cell>
          <cell r="H8">
            <v>150</v>
          </cell>
          <cell r="I8">
            <v>140</v>
          </cell>
          <cell r="J8">
            <v>130</v>
          </cell>
          <cell r="K8">
            <v>120</v>
          </cell>
        </row>
        <row r="9">
          <cell r="D9" t="str">
            <v>ba452010NuclearESI</v>
          </cell>
          <cell r="E9">
            <v>295.88</v>
          </cell>
          <cell r="F9">
            <v>201.19</v>
          </cell>
          <cell r="G9">
            <v>99.26</v>
          </cell>
          <cell r="H9">
            <v>32.19</v>
          </cell>
          <cell r="I9">
            <v>0</v>
          </cell>
          <cell r="J9">
            <v>0</v>
          </cell>
          <cell r="K9">
            <v>0</v>
          </cell>
        </row>
        <row r="10">
          <cell r="D10" t="str">
            <v>ba452010Offshore windESI</v>
          </cell>
          <cell r="E10">
            <v>0</v>
          </cell>
          <cell r="F10">
            <v>0</v>
          </cell>
          <cell r="G10">
            <v>0</v>
          </cell>
          <cell r="H10">
            <v>0</v>
          </cell>
          <cell r="I10">
            <v>102.91</v>
          </cell>
          <cell r="J10">
            <v>285.96</v>
          </cell>
          <cell r="K10">
            <v>295.73</v>
          </cell>
        </row>
        <row r="11">
          <cell r="D11" t="str">
            <v>ba452010Onshore windESI</v>
          </cell>
          <cell r="E11">
            <v>3.4</v>
          </cell>
          <cell r="F11">
            <v>63.08</v>
          </cell>
          <cell r="G11">
            <v>63.08</v>
          </cell>
          <cell r="H11">
            <v>64.34</v>
          </cell>
          <cell r="I11">
            <v>64.34</v>
          </cell>
          <cell r="J11">
            <v>64.34</v>
          </cell>
          <cell r="K11">
            <v>64.34</v>
          </cell>
        </row>
        <row r="12">
          <cell r="D12" t="str">
            <v>ba452010Tidal StreamESI</v>
          </cell>
          <cell r="E12">
            <v>0</v>
          </cell>
          <cell r="F12">
            <v>0</v>
          </cell>
          <cell r="G12">
            <v>0</v>
          </cell>
          <cell r="H12">
            <v>0</v>
          </cell>
          <cell r="I12">
            <v>0</v>
          </cell>
          <cell r="J12">
            <v>1.98</v>
          </cell>
          <cell r="K12">
            <v>1.98</v>
          </cell>
        </row>
        <row r="13">
          <cell r="D13" t="str">
            <v>ba452010WasteESI</v>
          </cell>
          <cell r="E13">
            <v>12.8</v>
          </cell>
          <cell r="F13">
            <v>23.65</v>
          </cell>
          <cell r="G13">
            <v>23.18</v>
          </cell>
          <cell r="H13">
            <v>45.44</v>
          </cell>
          <cell r="I13">
            <v>45.44</v>
          </cell>
          <cell r="J13">
            <v>48.93</v>
          </cell>
          <cell r="K13">
            <v>48.93</v>
          </cell>
        </row>
        <row r="14">
          <cell r="D14" t="str">
            <v>ba452010WaveESI</v>
          </cell>
          <cell r="E14">
            <v>0</v>
          </cell>
          <cell r="F14">
            <v>0</v>
          </cell>
          <cell r="G14">
            <v>0</v>
          </cell>
          <cell r="H14">
            <v>1.4</v>
          </cell>
          <cell r="I14">
            <v>1.4</v>
          </cell>
          <cell r="J14">
            <v>7.26</v>
          </cell>
          <cell r="K14">
            <v>7.26</v>
          </cell>
        </row>
        <row r="15">
          <cell r="D15" t="str">
            <v>ba602010BiomassESI</v>
          </cell>
          <cell r="E15">
            <v>1.51</v>
          </cell>
          <cell r="F15">
            <v>3.09</v>
          </cell>
          <cell r="G15">
            <v>5.57</v>
          </cell>
          <cell r="H15">
            <v>166.54</v>
          </cell>
          <cell r="I15">
            <v>178.18</v>
          </cell>
          <cell r="J15">
            <v>178.18</v>
          </cell>
          <cell r="K15">
            <v>178.18</v>
          </cell>
        </row>
        <row r="16">
          <cell r="D16" t="str">
            <v>ba602010Domestic CHPESI</v>
          </cell>
          <cell r="E16">
            <v>0</v>
          </cell>
          <cell r="F16">
            <v>15</v>
          </cell>
          <cell r="G16">
            <v>30</v>
          </cell>
          <cell r="H16">
            <v>41.68</v>
          </cell>
          <cell r="I16">
            <v>36.9</v>
          </cell>
          <cell r="J16">
            <v>10.84</v>
          </cell>
          <cell r="K16">
            <v>0</v>
          </cell>
        </row>
        <row r="17">
          <cell r="D17" t="str">
            <v>ba602010Ex. CoalESI</v>
          </cell>
          <cell r="E17">
            <v>413</v>
          </cell>
          <cell r="F17">
            <v>412.93</v>
          </cell>
          <cell r="G17">
            <v>302.98</v>
          </cell>
          <cell r="H17">
            <v>0</v>
          </cell>
          <cell r="I17">
            <v>0</v>
          </cell>
          <cell r="J17">
            <v>0</v>
          </cell>
          <cell r="K17">
            <v>0</v>
          </cell>
        </row>
        <row r="18">
          <cell r="D18" t="str">
            <v>ba602010GTCCESI</v>
          </cell>
          <cell r="E18">
            <v>475.16</v>
          </cell>
          <cell r="F18">
            <v>495.62</v>
          </cell>
          <cell r="G18">
            <v>710.29</v>
          </cell>
          <cell r="H18">
            <v>252.09</v>
          </cell>
          <cell r="I18">
            <v>0</v>
          </cell>
          <cell r="J18">
            <v>0</v>
          </cell>
          <cell r="K18">
            <v>0</v>
          </cell>
        </row>
        <row r="19">
          <cell r="D19" t="str">
            <v>ba602010GTCC (CO2 capture)ESI</v>
          </cell>
          <cell r="E19">
            <v>0</v>
          </cell>
          <cell r="F19">
            <v>0</v>
          </cell>
          <cell r="G19">
            <v>0</v>
          </cell>
          <cell r="H19">
            <v>555.47</v>
          </cell>
          <cell r="I19">
            <v>617.72</v>
          </cell>
          <cell r="J19">
            <v>723.65</v>
          </cell>
          <cell r="K19">
            <v>709.15</v>
          </cell>
        </row>
        <row r="20">
          <cell r="D20" t="str">
            <v>ba602010HydroESI</v>
          </cell>
          <cell r="E20">
            <v>18.4</v>
          </cell>
          <cell r="F20">
            <v>25.25</v>
          </cell>
          <cell r="G20">
            <v>25.25</v>
          </cell>
          <cell r="H20">
            <v>27.49</v>
          </cell>
          <cell r="I20">
            <v>30.96</v>
          </cell>
          <cell r="J20">
            <v>30.96</v>
          </cell>
          <cell r="K20">
            <v>30.96</v>
          </cell>
        </row>
        <row r="21">
          <cell r="D21" t="str">
            <v>ba602010Industry CHPESI</v>
          </cell>
          <cell r="E21">
            <v>73</v>
          </cell>
          <cell r="F21">
            <v>120</v>
          </cell>
          <cell r="G21">
            <v>150</v>
          </cell>
          <cell r="H21">
            <v>150</v>
          </cell>
          <cell r="I21">
            <v>140</v>
          </cell>
          <cell r="J21">
            <v>79.83</v>
          </cell>
          <cell r="K21">
            <v>115.43</v>
          </cell>
        </row>
        <row r="22">
          <cell r="D22" t="str">
            <v>ba602010NuclearESI</v>
          </cell>
          <cell r="E22">
            <v>295.88</v>
          </cell>
          <cell r="F22">
            <v>201.19</v>
          </cell>
          <cell r="G22">
            <v>99.26</v>
          </cell>
          <cell r="H22">
            <v>32.19</v>
          </cell>
          <cell r="I22">
            <v>0</v>
          </cell>
          <cell r="J22">
            <v>0</v>
          </cell>
          <cell r="K22">
            <v>0</v>
          </cell>
        </row>
        <row r="23">
          <cell r="D23" t="str">
            <v>ba602010Offshore windESI</v>
          </cell>
          <cell r="E23">
            <v>0</v>
          </cell>
          <cell r="F23">
            <v>0</v>
          </cell>
          <cell r="G23">
            <v>0</v>
          </cell>
          <cell r="H23">
            <v>57.15</v>
          </cell>
          <cell r="I23">
            <v>285.96</v>
          </cell>
          <cell r="J23">
            <v>286.88</v>
          </cell>
          <cell r="K23">
            <v>288.42</v>
          </cell>
        </row>
        <row r="24">
          <cell r="D24" t="str">
            <v>ba602010Onshore windESI</v>
          </cell>
          <cell r="E24">
            <v>3.4</v>
          </cell>
          <cell r="F24">
            <v>63.08</v>
          </cell>
          <cell r="G24">
            <v>64.34</v>
          </cell>
          <cell r="H24">
            <v>64.34</v>
          </cell>
          <cell r="I24">
            <v>64.34</v>
          </cell>
          <cell r="J24">
            <v>64.34</v>
          </cell>
          <cell r="K24">
            <v>64.34</v>
          </cell>
        </row>
        <row r="25">
          <cell r="D25" t="str">
            <v>ba602010Tidal StreamESI</v>
          </cell>
          <cell r="E25">
            <v>0</v>
          </cell>
          <cell r="F25">
            <v>0</v>
          </cell>
          <cell r="G25">
            <v>0</v>
          </cell>
          <cell r="H25">
            <v>0</v>
          </cell>
          <cell r="I25">
            <v>1.98</v>
          </cell>
          <cell r="J25">
            <v>1.98</v>
          </cell>
          <cell r="K25">
            <v>1.98</v>
          </cell>
        </row>
        <row r="26">
          <cell r="D26" t="str">
            <v>ba602010WasteESI</v>
          </cell>
          <cell r="E26">
            <v>12.8</v>
          </cell>
          <cell r="F26">
            <v>23.65</v>
          </cell>
          <cell r="G26">
            <v>23.18</v>
          </cell>
          <cell r="H26">
            <v>45.44</v>
          </cell>
          <cell r="I26">
            <v>48.93</v>
          </cell>
          <cell r="J26">
            <v>48.93</v>
          </cell>
          <cell r="K26">
            <v>48.93</v>
          </cell>
        </row>
        <row r="27">
          <cell r="D27" t="str">
            <v>ba602010WaveESI</v>
          </cell>
          <cell r="E27">
            <v>0</v>
          </cell>
          <cell r="F27">
            <v>0</v>
          </cell>
          <cell r="G27">
            <v>0</v>
          </cell>
          <cell r="H27">
            <v>1.4</v>
          </cell>
          <cell r="I27">
            <v>7.26</v>
          </cell>
          <cell r="J27">
            <v>7.26</v>
          </cell>
          <cell r="K27">
            <v>7.26</v>
          </cell>
        </row>
        <row r="28">
          <cell r="D28" t="str">
            <v>ba702010BiomassESI</v>
          </cell>
          <cell r="E28">
            <v>1.51</v>
          </cell>
          <cell r="F28">
            <v>3.09</v>
          </cell>
          <cell r="G28">
            <v>5.57</v>
          </cell>
          <cell r="H28">
            <v>166.54</v>
          </cell>
          <cell r="I28">
            <v>166.54</v>
          </cell>
          <cell r="J28">
            <v>19.43</v>
          </cell>
          <cell r="K28">
            <v>22.81</v>
          </cell>
        </row>
        <row r="29">
          <cell r="D29" t="str">
            <v>ba702010Domestic CHPESI</v>
          </cell>
          <cell r="E29">
            <v>0</v>
          </cell>
          <cell r="F29">
            <v>15</v>
          </cell>
          <cell r="G29">
            <v>30</v>
          </cell>
          <cell r="H29">
            <v>39.84</v>
          </cell>
          <cell r="I29">
            <v>14.29</v>
          </cell>
          <cell r="J29">
            <v>0</v>
          </cell>
          <cell r="K29">
            <v>0</v>
          </cell>
        </row>
        <row r="30">
          <cell r="D30" t="str">
            <v>ba702010Ex. CoalESI</v>
          </cell>
          <cell r="E30">
            <v>413</v>
          </cell>
          <cell r="F30">
            <v>412.93</v>
          </cell>
          <cell r="G30">
            <v>302.98</v>
          </cell>
          <cell r="H30">
            <v>0</v>
          </cell>
          <cell r="I30">
            <v>0</v>
          </cell>
          <cell r="J30">
            <v>0</v>
          </cell>
          <cell r="K30">
            <v>0</v>
          </cell>
        </row>
        <row r="31">
          <cell r="D31" t="str">
            <v>ba702010GTCCESI</v>
          </cell>
          <cell r="E31">
            <v>475.16</v>
          </cell>
          <cell r="F31">
            <v>494.62</v>
          </cell>
          <cell r="G31">
            <v>709.29</v>
          </cell>
          <cell r="H31">
            <v>0</v>
          </cell>
          <cell r="I31">
            <v>0</v>
          </cell>
          <cell r="J31">
            <v>0</v>
          </cell>
          <cell r="K31">
            <v>0</v>
          </cell>
        </row>
        <row r="32">
          <cell r="D32" t="str">
            <v>ba702010GTCC (CO2 capture)ESI</v>
          </cell>
          <cell r="E32">
            <v>0</v>
          </cell>
          <cell r="F32">
            <v>0</v>
          </cell>
          <cell r="G32">
            <v>0</v>
          </cell>
          <cell r="H32">
            <v>741.03</v>
          </cell>
          <cell r="I32">
            <v>710.08</v>
          </cell>
          <cell r="J32">
            <v>1778.77</v>
          </cell>
          <cell r="K32">
            <v>1701.72</v>
          </cell>
        </row>
        <row r="33">
          <cell r="D33" t="str">
            <v>ba702010HydroESI</v>
          </cell>
          <cell r="E33">
            <v>18.4</v>
          </cell>
          <cell r="F33">
            <v>25.25</v>
          </cell>
          <cell r="G33">
            <v>25.25</v>
          </cell>
          <cell r="H33">
            <v>27.49</v>
          </cell>
          <cell r="I33">
            <v>30.96</v>
          </cell>
          <cell r="J33">
            <v>38.18</v>
          </cell>
          <cell r="K33">
            <v>38.18</v>
          </cell>
        </row>
        <row r="34">
          <cell r="D34" t="str">
            <v>ba702010Industry CHPESI</v>
          </cell>
          <cell r="E34">
            <v>73</v>
          </cell>
          <cell r="F34">
            <v>120</v>
          </cell>
          <cell r="G34">
            <v>150</v>
          </cell>
          <cell r="H34">
            <v>150</v>
          </cell>
          <cell r="I34">
            <v>101.41</v>
          </cell>
          <cell r="J34">
            <v>0</v>
          </cell>
          <cell r="K34">
            <v>27.65</v>
          </cell>
        </row>
        <row r="35">
          <cell r="D35" t="str">
            <v>ba702010NuclearESI</v>
          </cell>
          <cell r="E35">
            <v>295.88</v>
          </cell>
          <cell r="F35">
            <v>201.19</v>
          </cell>
          <cell r="G35">
            <v>99.26</v>
          </cell>
          <cell r="H35">
            <v>32.19</v>
          </cell>
          <cell r="I35">
            <v>0</v>
          </cell>
          <cell r="J35">
            <v>0</v>
          </cell>
          <cell r="K35">
            <v>0</v>
          </cell>
        </row>
        <row r="36">
          <cell r="D36" t="str">
            <v>ba702010Offshore windESI</v>
          </cell>
          <cell r="E36">
            <v>0</v>
          </cell>
          <cell r="F36">
            <v>0</v>
          </cell>
          <cell r="G36">
            <v>0</v>
          </cell>
          <cell r="H36">
            <v>137.46</v>
          </cell>
          <cell r="I36">
            <v>285.96</v>
          </cell>
          <cell r="J36">
            <v>286.88</v>
          </cell>
          <cell r="K36">
            <v>296.65</v>
          </cell>
        </row>
        <row r="37">
          <cell r="D37" t="str">
            <v>ba702010Onshore windESI</v>
          </cell>
          <cell r="E37">
            <v>3.4</v>
          </cell>
          <cell r="F37">
            <v>62.97</v>
          </cell>
          <cell r="G37">
            <v>64.34</v>
          </cell>
          <cell r="H37">
            <v>64.34</v>
          </cell>
          <cell r="I37">
            <v>64.34</v>
          </cell>
          <cell r="J37">
            <v>64.34</v>
          </cell>
          <cell r="K37">
            <v>64.34</v>
          </cell>
        </row>
        <row r="38">
          <cell r="D38" t="str">
            <v>ba702010Tidal StreamESI</v>
          </cell>
          <cell r="E38">
            <v>0</v>
          </cell>
          <cell r="F38">
            <v>0</v>
          </cell>
          <cell r="G38">
            <v>0</v>
          </cell>
          <cell r="H38">
            <v>1.98</v>
          </cell>
          <cell r="I38">
            <v>1.98</v>
          </cell>
          <cell r="J38">
            <v>1.98</v>
          </cell>
          <cell r="K38">
            <v>1.98</v>
          </cell>
        </row>
        <row r="39">
          <cell r="D39" t="str">
            <v>ba702010WasteESI</v>
          </cell>
          <cell r="E39">
            <v>12.8</v>
          </cell>
          <cell r="F39">
            <v>23.65</v>
          </cell>
          <cell r="G39">
            <v>23.18</v>
          </cell>
          <cell r="H39">
            <v>45.44</v>
          </cell>
          <cell r="I39">
            <v>48.93</v>
          </cell>
          <cell r="J39">
            <v>48.93</v>
          </cell>
          <cell r="K39">
            <v>48.93</v>
          </cell>
        </row>
        <row r="40">
          <cell r="D40" t="str">
            <v>ba702010WaveESI</v>
          </cell>
          <cell r="E40">
            <v>0</v>
          </cell>
          <cell r="F40">
            <v>0</v>
          </cell>
          <cell r="G40">
            <v>0</v>
          </cell>
          <cell r="H40">
            <v>7.26</v>
          </cell>
          <cell r="I40">
            <v>7.26</v>
          </cell>
          <cell r="J40">
            <v>7.26</v>
          </cell>
          <cell r="K40">
            <v>7.26</v>
          </cell>
        </row>
        <row r="41">
          <cell r="D41" t="str">
            <v>bas02010BiomassESI</v>
          </cell>
          <cell r="E41">
            <v>1.51</v>
          </cell>
          <cell r="F41">
            <v>3.09</v>
          </cell>
          <cell r="G41">
            <v>2.78</v>
          </cell>
          <cell r="H41">
            <v>5.57</v>
          </cell>
          <cell r="I41">
            <v>5.57</v>
          </cell>
          <cell r="J41">
            <v>5.57</v>
          </cell>
          <cell r="K41">
            <v>5.57</v>
          </cell>
        </row>
        <row r="42">
          <cell r="D42" t="str">
            <v>bas02010Domestic CHPESI</v>
          </cell>
          <cell r="E42">
            <v>0</v>
          </cell>
          <cell r="F42">
            <v>15</v>
          </cell>
          <cell r="G42">
            <v>30</v>
          </cell>
          <cell r="H42">
            <v>47.47</v>
          </cell>
          <cell r="I42">
            <v>44.74</v>
          </cell>
          <cell r="J42">
            <v>42.58</v>
          </cell>
          <cell r="K42">
            <v>40.05</v>
          </cell>
        </row>
        <row r="43">
          <cell r="D43" t="str">
            <v>bas02010Ex. CoalESI</v>
          </cell>
          <cell r="E43">
            <v>413</v>
          </cell>
          <cell r="F43">
            <v>412.93</v>
          </cell>
          <cell r="G43">
            <v>302.98</v>
          </cell>
          <cell r="H43">
            <v>0</v>
          </cell>
          <cell r="I43">
            <v>0</v>
          </cell>
          <cell r="J43">
            <v>0</v>
          </cell>
          <cell r="K43">
            <v>0</v>
          </cell>
        </row>
        <row r="44">
          <cell r="D44" t="str">
            <v>bas02010GTCCESI</v>
          </cell>
          <cell r="E44">
            <v>475.16</v>
          </cell>
          <cell r="F44">
            <v>495.62</v>
          </cell>
          <cell r="G44">
            <v>715.85</v>
          </cell>
          <cell r="H44">
            <v>1085.69</v>
          </cell>
          <cell r="I44">
            <v>1171.27</v>
          </cell>
          <cell r="J44">
            <v>1239.27</v>
          </cell>
          <cell r="K44">
            <v>1325.1</v>
          </cell>
        </row>
        <row r="45">
          <cell r="D45" t="str">
            <v>bas02010HydroESI</v>
          </cell>
          <cell r="E45">
            <v>18.4</v>
          </cell>
          <cell r="F45">
            <v>25.25</v>
          </cell>
          <cell r="G45">
            <v>25.25</v>
          </cell>
          <cell r="H45">
            <v>25.25</v>
          </cell>
          <cell r="I45">
            <v>25.79</v>
          </cell>
          <cell r="J45">
            <v>25.79</v>
          </cell>
          <cell r="K45">
            <v>25.79</v>
          </cell>
        </row>
        <row r="46">
          <cell r="D46" t="str">
            <v>bas02010Industry CHPESI</v>
          </cell>
          <cell r="E46">
            <v>73</v>
          </cell>
          <cell r="F46">
            <v>120</v>
          </cell>
          <cell r="G46">
            <v>150</v>
          </cell>
          <cell r="H46">
            <v>150</v>
          </cell>
          <cell r="I46">
            <v>140</v>
          </cell>
          <cell r="J46">
            <v>130</v>
          </cell>
          <cell r="K46">
            <v>120</v>
          </cell>
        </row>
        <row r="47">
          <cell r="D47" t="str">
            <v>bas02010NuclearESI</v>
          </cell>
          <cell r="E47">
            <v>295.88</v>
          </cell>
          <cell r="F47">
            <v>201.19</v>
          </cell>
          <cell r="G47">
            <v>99.26</v>
          </cell>
          <cell r="H47">
            <v>32.19</v>
          </cell>
          <cell r="I47">
            <v>0</v>
          </cell>
          <cell r="J47">
            <v>0</v>
          </cell>
          <cell r="K47">
            <v>0</v>
          </cell>
        </row>
        <row r="48">
          <cell r="D48" t="str">
            <v>bas02010Onshore windESI</v>
          </cell>
          <cell r="E48">
            <v>3.4</v>
          </cell>
          <cell r="F48">
            <v>63.08</v>
          </cell>
          <cell r="G48">
            <v>63.08</v>
          </cell>
          <cell r="H48">
            <v>64.34</v>
          </cell>
          <cell r="I48">
            <v>64.34</v>
          </cell>
          <cell r="J48">
            <v>64.34</v>
          </cell>
          <cell r="K48">
            <v>64.34</v>
          </cell>
        </row>
        <row r="49">
          <cell r="D49" t="str">
            <v>bas02010WasteESI</v>
          </cell>
          <cell r="E49">
            <v>12.8</v>
          </cell>
          <cell r="F49">
            <v>23.65</v>
          </cell>
          <cell r="G49">
            <v>23.18</v>
          </cell>
          <cell r="H49">
            <v>32.83</v>
          </cell>
          <cell r="I49">
            <v>32.83</v>
          </cell>
          <cell r="J49">
            <v>32.83</v>
          </cell>
          <cell r="K49">
            <v>32.83</v>
          </cell>
        </row>
        <row r="50">
          <cell r="D50" t="str">
            <v>bas02010WaveESI</v>
          </cell>
          <cell r="E50">
            <v>0</v>
          </cell>
          <cell r="F50">
            <v>0</v>
          </cell>
          <cell r="G50">
            <v>0</v>
          </cell>
          <cell r="H50">
            <v>0</v>
          </cell>
          <cell r="I50">
            <v>0.23</v>
          </cell>
          <cell r="J50">
            <v>0.23</v>
          </cell>
          <cell r="K50">
            <v>0.23</v>
          </cell>
        </row>
        <row r="51">
          <cell r="D51" t="str">
            <v>bas45pe1BiomassESI</v>
          </cell>
          <cell r="E51">
            <v>1.51</v>
          </cell>
          <cell r="F51">
            <v>3.09</v>
          </cell>
          <cell r="G51">
            <v>44.42</v>
          </cell>
          <cell r="H51">
            <v>63.61</v>
          </cell>
          <cell r="I51">
            <v>90.74</v>
          </cell>
          <cell r="J51">
            <v>180.04</v>
          </cell>
          <cell r="K51">
            <v>180.04</v>
          </cell>
        </row>
        <row r="52">
          <cell r="D52" t="str">
            <v>bas45pe1Domestic CHPESI</v>
          </cell>
          <cell r="E52">
            <v>0</v>
          </cell>
          <cell r="F52">
            <v>15</v>
          </cell>
          <cell r="G52">
            <v>30</v>
          </cell>
          <cell r="H52">
            <v>42.47</v>
          </cell>
          <cell r="I52">
            <v>38.35</v>
          </cell>
          <cell r="J52">
            <v>36.89</v>
          </cell>
          <cell r="K52">
            <v>33.59</v>
          </cell>
        </row>
        <row r="53">
          <cell r="D53" t="str">
            <v>bas45pe1Ex. CoalESI</v>
          </cell>
          <cell r="E53">
            <v>413</v>
          </cell>
          <cell r="F53">
            <v>412.93</v>
          </cell>
          <cell r="G53">
            <v>302.98</v>
          </cell>
          <cell r="H53">
            <v>0</v>
          </cell>
          <cell r="I53">
            <v>0</v>
          </cell>
          <cell r="J53">
            <v>0</v>
          </cell>
          <cell r="K53">
            <v>0</v>
          </cell>
        </row>
        <row r="54">
          <cell r="D54" t="str">
            <v>bas45pe1GTCCESI</v>
          </cell>
          <cell r="E54">
            <v>475.16</v>
          </cell>
          <cell r="F54">
            <v>495.62</v>
          </cell>
          <cell r="G54">
            <v>580.94</v>
          </cell>
          <cell r="H54">
            <v>623.28</v>
          </cell>
          <cell r="I54">
            <v>685.58</v>
          </cell>
          <cell r="J54">
            <v>268.67</v>
          </cell>
          <cell r="K54">
            <v>314.49</v>
          </cell>
        </row>
        <row r="55">
          <cell r="D55" t="str">
            <v>bas45pe1HydroESI</v>
          </cell>
          <cell r="E55">
            <v>18.4</v>
          </cell>
          <cell r="F55">
            <v>25.25</v>
          </cell>
          <cell r="G55">
            <v>25.79</v>
          </cell>
          <cell r="H55">
            <v>25.79</v>
          </cell>
          <cell r="I55">
            <v>25.79</v>
          </cell>
          <cell r="J55">
            <v>25.79</v>
          </cell>
          <cell r="K55">
            <v>25.79</v>
          </cell>
        </row>
        <row r="56">
          <cell r="D56" t="str">
            <v>bas45pe1Industry CHPESI</v>
          </cell>
          <cell r="E56">
            <v>73</v>
          </cell>
          <cell r="F56">
            <v>120</v>
          </cell>
          <cell r="G56">
            <v>150</v>
          </cell>
          <cell r="H56">
            <v>150</v>
          </cell>
          <cell r="I56">
            <v>140</v>
          </cell>
          <cell r="J56">
            <v>130</v>
          </cell>
          <cell r="K56">
            <v>120</v>
          </cell>
        </row>
        <row r="57">
          <cell r="D57" t="str">
            <v>bas45pe1NuclearESI</v>
          </cell>
          <cell r="E57">
            <v>295.87</v>
          </cell>
          <cell r="F57">
            <v>201.19</v>
          </cell>
          <cell r="G57">
            <v>173.86</v>
          </cell>
          <cell r="H57">
            <v>295.7</v>
          </cell>
          <cell r="I57">
            <v>263.51</v>
          </cell>
          <cell r="J57">
            <v>519.27</v>
          </cell>
          <cell r="K57">
            <v>536.75</v>
          </cell>
        </row>
        <row r="58">
          <cell r="D58" t="str">
            <v>bas45pe1Offshore windESI</v>
          </cell>
          <cell r="E58">
            <v>0</v>
          </cell>
          <cell r="F58">
            <v>0</v>
          </cell>
          <cell r="G58">
            <v>0</v>
          </cell>
          <cell r="H58">
            <v>137.46</v>
          </cell>
          <cell r="I58">
            <v>137.46</v>
          </cell>
          <cell r="J58">
            <v>228.76</v>
          </cell>
          <cell r="K58">
            <v>238.53</v>
          </cell>
        </row>
        <row r="59">
          <cell r="D59" t="str">
            <v>bas45pe1Onshore windESI</v>
          </cell>
          <cell r="E59">
            <v>3.4</v>
          </cell>
          <cell r="F59">
            <v>63.08</v>
          </cell>
          <cell r="G59">
            <v>64.34</v>
          </cell>
          <cell r="H59">
            <v>64.34</v>
          </cell>
          <cell r="I59">
            <v>64.34</v>
          </cell>
          <cell r="J59">
            <v>64.34</v>
          </cell>
          <cell r="K59">
            <v>64.34</v>
          </cell>
        </row>
        <row r="60">
          <cell r="D60" t="str">
            <v>bas45pe1PVESI</v>
          </cell>
          <cell r="E60">
            <v>0</v>
          </cell>
          <cell r="F60">
            <v>0</v>
          </cell>
          <cell r="G60">
            <v>0</v>
          </cell>
          <cell r="H60">
            <v>0</v>
          </cell>
          <cell r="I60">
            <v>0</v>
          </cell>
          <cell r="J60">
            <v>3.05</v>
          </cell>
          <cell r="K60">
            <v>5.6</v>
          </cell>
        </row>
        <row r="61">
          <cell r="D61" t="str">
            <v>bas45pe1WasteESI</v>
          </cell>
          <cell r="E61">
            <v>12.8</v>
          </cell>
          <cell r="F61">
            <v>23.65</v>
          </cell>
          <cell r="G61">
            <v>31.99</v>
          </cell>
          <cell r="H61">
            <v>32.83</v>
          </cell>
          <cell r="I61">
            <v>23.74</v>
          </cell>
          <cell r="J61">
            <v>32.83</v>
          </cell>
          <cell r="K61">
            <v>32.83</v>
          </cell>
        </row>
        <row r="62">
          <cell r="D62" t="str">
            <v>bas45pe1WaveESI</v>
          </cell>
          <cell r="E62">
            <v>0</v>
          </cell>
          <cell r="F62">
            <v>0</v>
          </cell>
          <cell r="G62">
            <v>0.23</v>
          </cell>
          <cell r="H62">
            <v>0.52</v>
          </cell>
          <cell r="I62">
            <v>0.52</v>
          </cell>
          <cell r="J62">
            <v>0.87</v>
          </cell>
          <cell r="K62">
            <v>0.87</v>
          </cell>
        </row>
        <row r="63">
          <cell r="D63" t="str">
            <v>bas45pe2BiomassESI</v>
          </cell>
          <cell r="E63">
            <v>1.51</v>
          </cell>
          <cell r="F63">
            <v>3.09</v>
          </cell>
          <cell r="G63">
            <v>1.22</v>
          </cell>
          <cell r="H63">
            <v>2.78</v>
          </cell>
          <cell r="I63">
            <v>180.04</v>
          </cell>
          <cell r="J63">
            <v>180.04</v>
          </cell>
          <cell r="K63">
            <v>180.04</v>
          </cell>
        </row>
        <row r="64">
          <cell r="D64" t="str">
            <v>bas45pe2Domestic CHPESI</v>
          </cell>
          <cell r="E64">
            <v>0</v>
          </cell>
          <cell r="F64">
            <v>15</v>
          </cell>
          <cell r="G64">
            <v>30</v>
          </cell>
          <cell r="H64">
            <v>45.47</v>
          </cell>
          <cell r="I64">
            <v>41.33</v>
          </cell>
          <cell r="J64">
            <v>37.56</v>
          </cell>
          <cell r="K64">
            <v>33.59</v>
          </cell>
        </row>
        <row r="65">
          <cell r="D65" t="str">
            <v>bas45pe2Ex. CoalESI</v>
          </cell>
          <cell r="E65">
            <v>413</v>
          </cell>
          <cell r="F65">
            <v>412.93</v>
          </cell>
          <cell r="G65">
            <v>302.98</v>
          </cell>
          <cell r="H65">
            <v>0</v>
          </cell>
          <cell r="I65">
            <v>0</v>
          </cell>
          <cell r="J65">
            <v>0</v>
          </cell>
          <cell r="K65">
            <v>0</v>
          </cell>
        </row>
        <row r="66">
          <cell r="D66" t="str">
            <v>bas45pe2GTCCESI</v>
          </cell>
          <cell r="E66">
            <v>475.16</v>
          </cell>
          <cell r="F66">
            <v>495.62</v>
          </cell>
          <cell r="G66">
            <v>714.15</v>
          </cell>
          <cell r="H66">
            <v>1099.34</v>
          </cell>
          <cell r="I66">
            <v>648.9</v>
          </cell>
          <cell r="J66">
            <v>268.52</v>
          </cell>
          <cell r="K66">
            <v>324.29</v>
          </cell>
        </row>
        <row r="67">
          <cell r="D67" t="str">
            <v>bas45pe2HydroESI</v>
          </cell>
          <cell r="E67">
            <v>18.4</v>
          </cell>
          <cell r="F67">
            <v>25.25</v>
          </cell>
          <cell r="G67">
            <v>25.25</v>
          </cell>
          <cell r="H67">
            <v>25.25</v>
          </cell>
          <cell r="I67">
            <v>25.79</v>
          </cell>
          <cell r="J67">
            <v>25.79</v>
          </cell>
          <cell r="K67">
            <v>25.79</v>
          </cell>
        </row>
        <row r="68">
          <cell r="D68" t="str">
            <v>bas45pe2Industry CHPESI</v>
          </cell>
          <cell r="E68">
            <v>73</v>
          </cell>
          <cell r="F68">
            <v>120</v>
          </cell>
          <cell r="G68">
            <v>150</v>
          </cell>
          <cell r="H68">
            <v>150</v>
          </cell>
          <cell r="I68">
            <v>140</v>
          </cell>
          <cell r="J68">
            <v>130</v>
          </cell>
          <cell r="K68">
            <v>120</v>
          </cell>
        </row>
        <row r="69">
          <cell r="D69" t="str">
            <v>bas45pe2NuclearESI</v>
          </cell>
          <cell r="E69">
            <v>295.87</v>
          </cell>
          <cell r="F69">
            <v>201.19</v>
          </cell>
          <cell r="G69">
            <v>99.26</v>
          </cell>
          <cell r="H69">
            <v>32.19</v>
          </cell>
          <cell r="I69">
            <v>99.61</v>
          </cell>
          <cell r="J69">
            <v>518.94</v>
          </cell>
          <cell r="K69">
            <v>537.73</v>
          </cell>
        </row>
        <row r="70">
          <cell r="D70" t="str">
            <v>bas45pe2Offshore windESI</v>
          </cell>
          <cell r="E70">
            <v>0</v>
          </cell>
          <cell r="F70">
            <v>0</v>
          </cell>
          <cell r="G70">
            <v>0</v>
          </cell>
          <cell r="H70">
            <v>0</v>
          </cell>
          <cell r="I70">
            <v>228.76</v>
          </cell>
          <cell r="J70">
            <v>228.76</v>
          </cell>
          <cell r="K70">
            <v>230.52</v>
          </cell>
        </row>
        <row r="71">
          <cell r="D71" t="str">
            <v>bas45pe2Onshore windESI</v>
          </cell>
          <cell r="E71">
            <v>3.4</v>
          </cell>
          <cell r="F71">
            <v>63.08</v>
          </cell>
          <cell r="G71">
            <v>64.34</v>
          </cell>
          <cell r="H71">
            <v>64.34</v>
          </cell>
          <cell r="I71">
            <v>64.34</v>
          </cell>
          <cell r="J71">
            <v>64.34</v>
          </cell>
          <cell r="K71">
            <v>64.34</v>
          </cell>
        </row>
        <row r="72">
          <cell r="D72" t="str">
            <v>bas45pe2PVESI</v>
          </cell>
          <cell r="E72">
            <v>0</v>
          </cell>
          <cell r="F72">
            <v>0</v>
          </cell>
          <cell r="G72">
            <v>0</v>
          </cell>
          <cell r="H72">
            <v>0</v>
          </cell>
          <cell r="I72">
            <v>0</v>
          </cell>
          <cell r="J72">
            <v>3.05</v>
          </cell>
          <cell r="K72">
            <v>3.05</v>
          </cell>
        </row>
        <row r="73">
          <cell r="D73" t="str">
            <v>bas45pe2WasteESI</v>
          </cell>
          <cell r="E73">
            <v>12.8</v>
          </cell>
          <cell r="F73">
            <v>23.65</v>
          </cell>
          <cell r="G73">
            <v>23.18</v>
          </cell>
          <cell r="H73">
            <v>23.74</v>
          </cell>
          <cell r="I73">
            <v>32.83</v>
          </cell>
          <cell r="J73">
            <v>32.83</v>
          </cell>
          <cell r="K73">
            <v>32.83</v>
          </cell>
        </row>
        <row r="74">
          <cell r="D74" t="str">
            <v>bas45pe2WaveESI</v>
          </cell>
          <cell r="E74">
            <v>0</v>
          </cell>
          <cell r="F74">
            <v>0</v>
          </cell>
          <cell r="G74">
            <v>0</v>
          </cell>
          <cell r="H74">
            <v>0.23</v>
          </cell>
          <cell r="I74">
            <v>0.87</v>
          </cell>
          <cell r="J74">
            <v>0.87</v>
          </cell>
          <cell r="K74">
            <v>0.87</v>
          </cell>
        </row>
        <row r="75">
          <cell r="D75" t="str">
            <v>bas60pe1BiomassESI</v>
          </cell>
          <cell r="E75">
            <v>1.51</v>
          </cell>
          <cell r="F75">
            <v>3.09</v>
          </cell>
          <cell r="G75">
            <v>44.42</v>
          </cell>
          <cell r="H75">
            <v>49.25</v>
          </cell>
          <cell r="I75">
            <v>180.04</v>
          </cell>
          <cell r="J75">
            <v>184.89</v>
          </cell>
          <cell r="K75">
            <v>184.89</v>
          </cell>
        </row>
        <row r="76">
          <cell r="D76" t="str">
            <v>bas60pe1Domestic CHPESI</v>
          </cell>
          <cell r="E76">
            <v>0</v>
          </cell>
          <cell r="F76">
            <v>15</v>
          </cell>
          <cell r="G76">
            <v>30</v>
          </cell>
          <cell r="H76">
            <v>42.47</v>
          </cell>
          <cell r="I76">
            <v>38.35</v>
          </cell>
          <cell r="J76">
            <v>35.34</v>
          </cell>
          <cell r="K76">
            <v>31.6</v>
          </cell>
        </row>
        <row r="77">
          <cell r="D77" t="str">
            <v>bas60pe1Ex. CoalESI</v>
          </cell>
          <cell r="E77">
            <v>413</v>
          </cell>
          <cell r="F77">
            <v>412.93</v>
          </cell>
          <cell r="G77">
            <v>302.98</v>
          </cell>
          <cell r="H77">
            <v>0</v>
          </cell>
          <cell r="I77">
            <v>0</v>
          </cell>
          <cell r="J77">
            <v>0</v>
          </cell>
          <cell r="K77">
            <v>0</v>
          </cell>
        </row>
        <row r="78">
          <cell r="D78" t="str">
            <v>bas60pe1GTCCESI</v>
          </cell>
          <cell r="E78">
            <v>475.16</v>
          </cell>
          <cell r="F78">
            <v>495.62</v>
          </cell>
          <cell r="G78">
            <v>580.94</v>
          </cell>
          <cell r="H78">
            <v>628.73</v>
          </cell>
          <cell r="I78">
            <v>395.78</v>
          </cell>
          <cell r="J78">
            <v>0</v>
          </cell>
          <cell r="K78">
            <v>0</v>
          </cell>
        </row>
        <row r="79">
          <cell r="D79" t="str">
            <v>bas60pe1GTCC (CO2 capture)ESI</v>
          </cell>
          <cell r="E79">
            <v>0</v>
          </cell>
          <cell r="F79">
            <v>0</v>
          </cell>
          <cell r="G79">
            <v>0</v>
          </cell>
          <cell r="H79">
            <v>0</v>
          </cell>
          <cell r="I79">
            <v>0</v>
          </cell>
          <cell r="J79">
            <v>141.42</v>
          </cell>
          <cell r="K79">
            <v>262.94</v>
          </cell>
        </row>
        <row r="80">
          <cell r="D80" t="str">
            <v>bas60pe1HydroESI</v>
          </cell>
          <cell r="E80">
            <v>18.4</v>
          </cell>
          <cell r="F80">
            <v>25.25</v>
          </cell>
          <cell r="G80">
            <v>25.79</v>
          </cell>
          <cell r="H80">
            <v>25.79</v>
          </cell>
          <cell r="I80">
            <v>25.79</v>
          </cell>
          <cell r="J80">
            <v>17.05</v>
          </cell>
          <cell r="K80">
            <v>21.25</v>
          </cell>
        </row>
        <row r="81">
          <cell r="D81" t="str">
            <v>bas60pe1Industry CHPESI</v>
          </cell>
          <cell r="E81">
            <v>73</v>
          </cell>
          <cell r="F81">
            <v>120</v>
          </cell>
          <cell r="G81">
            <v>150</v>
          </cell>
          <cell r="H81">
            <v>150</v>
          </cell>
          <cell r="I81">
            <v>140</v>
          </cell>
          <cell r="J81">
            <v>130</v>
          </cell>
          <cell r="K81">
            <v>115.56</v>
          </cell>
        </row>
        <row r="82">
          <cell r="D82" t="str">
            <v>bas60pe1NuclearESI</v>
          </cell>
          <cell r="E82">
            <v>295.87</v>
          </cell>
          <cell r="F82">
            <v>201.19</v>
          </cell>
          <cell r="G82">
            <v>173.86</v>
          </cell>
          <cell r="H82">
            <v>302.42</v>
          </cell>
          <cell r="I82">
            <v>336.97</v>
          </cell>
          <cell r="J82">
            <v>649.4</v>
          </cell>
          <cell r="K82">
            <v>574.8</v>
          </cell>
        </row>
        <row r="83">
          <cell r="D83" t="str">
            <v>bas60pe1Offshore windESI</v>
          </cell>
          <cell r="E83">
            <v>0</v>
          </cell>
          <cell r="F83">
            <v>0</v>
          </cell>
          <cell r="G83">
            <v>0</v>
          </cell>
          <cell r="H83">
            <v>137.46</v>
          </cell>
          <cell r="I83">
            <v>228.76</v>
          </cell>
          <cell r="J83">
            <v>207.34</v>
          </cell>
          <cell r="K83">
            <v>221.16</v>
          </cell>
        </row>
        <row r="84">
          <cell r="D84" t="str">
            <v>bas60pe1Onshore windESI</v>
          </cell>
          <cell r="E84">
            <v>3.4</v>
          </cell>
          <cell r="F84">
            <v>63.08</v>
          </cell>
          <cell r="G84">
            <v>64.34</v>
          </cell>
          <cell r="H84">
            <v>64.34</v>
          </cell>
          <cell r="I84">
            <v>64.34</v>
          </cell>
          <cell r="J84">
            <v>54.35</v>
          </cell>
          <cell r="K84">
            <v>64.34</v>
          </cell>
        </row>
        <row r="85">
          <cell r="D85" t="str">
            <v>bas60pe1PVESI</v>
          </cell>
          <cell r="E85">
            <v>0</v>
          </cell>
          <cell r="F85">
            <v>0</v>
          </cell>
          <cell r="G85">
            <v>0</v>
          </cell>
          <cell r="H85">
            <v>0</v>
          </cell>
          <cell r="I85">
            <v>0</v>
          </cell>
          <cell r="J85">
            <v>15.95</v>
          </cell>
          <cell r="K85">
            <v>19.84</v>
          </cell>
        </row>
        <row r="86">
          <cell r="D86" t="str">
            <v>bas60pe1WasteESI</v>
          </cell>
          <cell r="E86">
            <v>12.8</v>
          </cell>
          <cell r="F86">
            <v>23.65</v>
          </cell>
          <cell r="G86">
            <v>31.99</v>
          </cell>
          <cell r="H86">
            <v>32.83</v>
          </cell>
          <cell r="I86">
            <v>32.83</v>
          </cell>
          <cell r="J86">
            <v>32.83</v>
          </cell>
          <cell r="K86">
            <v>32.83</v>
          </cell>
        </row>
        <row r="87">
          <cell r="D87" t="str">
            <v>bas60pe1WaveESI</v>
          </cell>
          <cell r="E87">
            <v>0</v>
          </cell>
          <cell r="F87">
            <v>0</v>
          </cell>
          <cell r="G87">
            <v>0.23</v>
          </cell>
          <cell r="H87">
            <v>0.52</v>
          </cell>
          <cell r="I87">
            <v>0.87</v>
          </cell>
          <cell r="J87">
            <v>0.87</v>
          </cell>
          <cell r="K87">
            <v>0.87</v>
          </cell>
        </row>
        <row r="88">
          <cell r="D88" t="str">
            <v>bas60pe2BiomassESI</v>
          </cell>
          <cell r="E88">
            <v>1.51</v>
          </cell>
          <cell r="F88">
            <v>3.09</v>
          </cell>
          <cell r="G88">
            <v>1.22</v>
          </cell>
          <cell r="H88">
            <v>29.81</v>
          </cell>
          <cell r="I88">
            <v>179.3</v>
          </cell>
          <cell r="J88">
            <v>180.04</v>
          </cell>
          <cell r="K88">
            <v>180.04</v>
          </cell>
        </row>
        <row r="89">
          <cell r="D89" t="str">
            <v>bas60pe2Domestic CHPESI</v>
          </cell>
          <cell r="E89">
            <v>0</v>
          </cell>
          <cell r="F89">
            <v>15</v>
          </cell>
          <cell r="G89">
            <v>30</v>
          </cell>
          <cell r="H89">
            <v>44.8</v>
          </cell>
          <cell r="I89">
            <v>40.66</v>
          </cell>
          <cell r="J89">
            <v>36.14</v>
          </cell>
          <cell r="K89">
            <v>32.21</v>
          </cell>
        </row>
        <row r="90">
          <cell r="D90" t="str">
            <v>bas60pe2Ex. CoalESI</v>
          </cell>
          <cell r="E90">
            <v>413</v>
          </cell>
          <cell r="F90">
            <v>412.93</v>
          </cell>
          <cell r="G90">
            <v>302.98</v>
          </cell>
          <cell r="H90">
            <v>0</v>
          </cell>
          <cell r="I90">
            <v>0</v>
          </cell>
          <cell r="J90">
            <v>0</v>
          </cell>
          <cell r="K90">
            <v>0</v>
          </cell>
        </row>
        <row r="91">
          <cell r="D91" t="str">
            <v>bas60pe2GTCCESI</v>
          </cell>
          <cell r="E91">
            <v>475.16</v>
          </cell>
          <cell r="F91">
            <v>495.62</v>
          </cell>
          <cell r="G91">
            <v>714.15</v>
          </cell>
          <cell r="H91">
            <v>610.63</v>
          </cell>
          <cell r="I91">
            <v>372.59</v>
          </cell>
          <cell r="J91">
            <v>0</v>
          </cell>
          <cell r="K91">
            <v>0</v>
          </cell>
        </row>
        <row r="92">
          <cell r="D92" t="str">
            <v>bas60pe2GTCC (CO2 capture)ESI</v>
          </cell>
          <cell r="E92">
            <v>0</v>
          </cell>
          <cell r="F92">
            <v>0</v>
          </cell>
          <cell r="G92">
            <v>0</v>
          </cell>
          <cell r="H92">
            <v>0</v>
          </cell>
          <cell r="I92">
            <v>0</v>
          </cell>
          <cell r="J92">
            <v>229.63</v>
          </cell>
          <cell r="K92">
            <v>272.69</v>
          </cell>
        </row>
        <row r="93">
          <cell r="D93" t="str">
            <v>bas60pe2HydroESI</v>
          </cell>
          <cell r="E93">
            <v>18.4</v>
          </cell>
          <cell r="F93">
            <v>25.25</v>
          </cell>
          <cell r="G93">
            <v>25.25</v>
          </cell>
          <cell r="H93">
            <v>25.79</v>
          </cell>
          <cell r="I93">
            <v>25.79</v>
          </cell>
          <cell r="J93">
            <v>24.77</v>
          </cell>
          <cell r="K93">
            <v>24.28</v>
          </cell>
        </row>
        <row r="94">
          <cell r="D94" t="str">
            <v>bas60pe2Industry CHPESI</v>
          </cell>
          <cell r="E94">
            <v>73</v>
          </cell>
          <cell r="F94">
            <v>120</v>
          </cell>
          <cell r="G94">
            <v>150</v>
          </cell>
          <cell r="H94">
            <v>150</v>
          </cell>
          <cell r="I94">
            <v>140</v>
          </cell>
          <cell r="J94">
            <v>130</v>
          </cell>
          <cell r="K94">
            <v>120</v>
          </cell>
        </row>
        <row r="95">
          <cell r="D95" t="str">
            <v>bas60pe2NuclearESI</v>
          </cell>
          <cell r="E95">
            <v>295.87</v>
          </cell>
          <cell r="F95">
            <v>201.19</v>
          </cell>
          <cell r="G95">
            <v>99.26</v>
          </cell>
          <cell r="H95">
            <v>340.24</v>
          </cell>
          <cell r="I95">
            <v>346.96</v>
          </cell>
          <cell r="J95">
            <v>527.65</v>
          </cell>
          <cell r="K95">
            <v>545.48</v>
          </cell>
        </row>
        <row r="96">
          <cell r="D96" t="str">
            <v>bas60pe2Offshore windESI</v>
          </cell>
          <cell r="E96">
            <v>0</v>
          </cell>
          <cell r="F96">
            <v>0</v>
          </cell>
          <cell r="G96">
            <v>0</v>
          </cell>
          <cell r="H96">
            <v>137.46</v>
          </cell>
          <cell r="I96">
            <v>228.76</v>
          </cell>
          <cell r="J96">
            <v>228.76</v>
          </cell>
          <cell r="K96">
            <v>238.53</v>
          </cell>
        </row>
        <row r="97">
          <cell r="D97" t="str">
            <v>bas60pe2Onshore windESI</v>
          </cell>
          <cell r="E97">
            <v>3.4</v>
          </cell>
          <cell r="F97">
            <v>63.08</v>
          </cell>
          <cell r="G97">
            <v>64.34</v>
          </cell>
          <cell r="H97">
            <v>64.34</v>
          </cell>
          <cell r="I97">
            <v>64.34</v>
          </cell>
          <cell r="J97">
            <v>64.34</v>
          </cell>
          <cell r="K97">
            <v>64.34</v>
          </cell>
        </row>
        <row r="98">
          <cell r="D98" t="str">
            <v>bas60pe2PVESI</v>
          </cell>
          <cell r="E98">
            <v>0</v>
          </cell>
          <cell r="F98">
            <v>0</v>
          </cell>
          <cell r="G98">
            <v>0</v>
          </cell>
          <cell r="H98">
            <v>0</v>
          </cell>
          <cell r="I98">
            <v>0</v>
          </cell>
          <cell r="J98">
            <v>15.95</v>
          </cell>
          <cell r="K98">
            <v>19.84</v>
          </cell>
        </row>
        <row r="99">
          <cell r="D99" t="str">
            <v>bas60pe2WasteESI</v>
          </cell>
          <cell r="E99">
            <v>12.8</v>
          </cell>
          <cell r="F99">
            <v>23.65</v>
          </cell>
          <cell r="G99">
            <v>23.18</v>
          </cell>
          <cell r="H99">
            <v>32.83</v>
          </cell>
          <cell r="I99">
            <v>32.83</v>
          </cell>
          <cell r="J99">
            <v>32.83</v>
          </cell>
          <cell r="K99">
            <v>32.83</v>
          </cell>
        </row>
        <row r="100">
          <cell r="D100" t="str">
            <v>bas60pe2WaveESI</v>
          </cell>
          <cell r="E100">
            <v>0</v>
          </cell>
          <cell r="F100">
            <v>0</v>
          </cell>
          <cell r="G100">
            <v>0</v>
          </cell>
          <cell r="H100">
            <v>0.52</v>
          </cell>
          <cell r="I100">
            <v>0.87</v>
          </cell>
          <cell r="J100">
            <v>0.87</v>
          </cell>
          <cell r="K100">
            <v>0.87</v>
          </cell>
        </row>
        <row r="101">
          <cell r="D101" t="str">
            <v>bas70pe1BiomassESI</v>
          </cell>
          <cell r="E101">
            <v>1.51</v>
          </cell>
          <cell r="F101">
            <v>3.09</v>
          </cell>
          <cell r="G101">
            <v>44.42</v>
          </cell>
          <cell r="H101">
            <v>42.3</v>
          </cell>
          <cell r="I101">
            <v>184.89</v>
          </cell>
          <cell r="J101">
            <v>178.67</v>
          </cell>
          <cell r="K101">
            <v>175.21</v>
          </cell>
        </row>
        <row r="102">
          <cell r="D102" t="str">
            <v>bas70pe1Domestic CHPESI</v>
          </cell>
          <cell r="E102">
            <v>0</v>
          </cell>
          <cell r="F102">
            <v>15</v>
          </cell>
          <cell r="G102">
            <v>30</v>
          </cell>
          <cell r="H102">
            <v>41.29</v>
          </cell>
          <cell r="I102">
            <v>36.24</v>
          </cell>
          <cell r="J102">
            <v>10.61</v>
          </cell>
          <cell r="K102">
            <v>0</v>
          </cell>
        </row>
        <row r="103">
          <cell r="D103" t="str">
            <v>bas70pe1Ex. CoalESI</v>
          </cell>
          <cell r="E103">
            <v>413</v>
          </cell>
          <cell r="F103">
            <v>412.93</v>
          </cell>
          <cell r="G103">
            <v>302.98</v>
          </cell>
          <cell r="H103">
            <v>0</v>
          </cell>
          <cell r="I103">
            <v>0</v>
          </cell>
          <cell r="J103">
            <v>0</v>
          </cell>
          <cell r="K103">
            <v>0</v>
          </cell>
        </row>
        <row r="104">
          <cell r="D104" t="str">
            <v>bas70pe1GTCCESI</v>
          </cell>
          <cell r="E104">
            <v>475.16</v>
          </cell>
          <cell r="F104">
            <v>495.62</v>
          </cell>
          <cell r="G104">
            <v>580.94</v>
          </cell>
          <cell r="H104">
            <v>380.34</v>
          </cell>
          <cell r="I104">
            <v>0</v>
          </cell>
          <cell r="J104">
            <v>0</v>
          </cell>
          <cell r="K104">
            <v>0</v>
          </cell>
        </row>
        <row r="105">
          <cell r="D105" t="str">
            <v>bas70pe1GTCC (CO2 capture)ESI</v>
          </cell>
          <cell r="E105">
            <v>0</v>
          </cell>
          <cell r="F105">
            <v>0</v>
          </cell>
          <cell r="G105">
            <v>0</v>
          </cell>
          <cell r="H105">
            <v>0</v>
          </cell>
          <cell r="I105">
            <v>200.86</v>
          </cell>
          <cell r="J105">
            <v>124.69</v>
          </cell>
          <cell r="K105">
            <v>14.83</v>
          </cell>
        </row>
        <row r="106">
          <cell r="D106" t="str">
            <v>bas70pe1HydroESI</v>
          </cell>
          <cell r="E106">
            <v>18.4</v>
          </cell>
          <cell r="F106">
            <v>25.25</v>
          </cell>
          <cell r="G106">
            <v>25.79</v>
          </cell>
          <cell r="H106">
            <v>25.79</v>
          </cell>
          <cell r="I106">
            <v>19.24</v>
          </cell>
          <cell r="J106">
            <v>16.43</v>
          </cell>
          <cell r="K106">
            <v>16.43</v>
          </cell>
        </row>
        <row r="107">
          <cell r="D107" t="str">
            <v>bas70pe1Industry CHPESI</v>
          </cell>
          <cell r="E107">
            <v>73</v>
          </cell>
          <cell r="F107">
            <v>120</v>
          </cell>
          <cell r="G107">
            <v>150</v>
          </cell>
          <cell r="H107">
            <v>150</v>
          </cell>
          <cell r="I107">
            <v>140</v>
          </cell>
          <cell r="J107">
            <v>0</v>
          </cell>
          <cell r="K107">
            <v>94.94</v>
          </cell>
        </row>
        <row r="108">
          <cell r="D108" t="str">
            <v>bas70pe1NuclearESI</v>
          </cell>
          <cell r="E108">
            <v>295.87</v>
          </cell>
          <cell r="F108">
            <v>201.19</v>
          </cell>
          <cell r="G108">
            <v>163.64</v>
          </cell>
          <cell r="H108">
            <v>535.94</v>
          </cell>
          <cell r="I108">
            <v>523.98</v>
          </cell>
          <cell r="J108">
            <v>865.92</v>
          </cell>
          <cell r="K108">
            <v>917.66</v>
          </cell>
        </row>
        <row r="109">
          <cell r="D109" t="str">
            <v>bas70pe1Offshore windESI</v>
          </cell>
          <cell r="E109">
            <v>0</v>
          </cell>
          <cell r="F109">
            <v>0</v>
          </cell>
          <cell r="G109">
            <v>0</v>
          </cell>
          <cell r="H109">
            <v>137.46</v>
          </cell>
          <cell r="I109">
            <v>227.9</v>
          </cell>
          <cell r="J109">
            <v>143.64</v>
          </cell>
          <cell r="K109">
            <v>156.72</v>
          </cell>
        </row>
        <row r="110">
          <cell r="D110" t="str">
            <v>bas70pe1Onshore windESI</v>
          </cell>
          <cell r="E110">
            <v>3.4</v>
          </cell>
          <cell r="F110">
            <v>63.08</v>
          </cell>
          <cell r="G110">
            <v>64.34</v>
          </cell>
          <cell r="H110">
            <v>64.34</v>
          </cell>
          <cell r="I110">
            <v>63.29</v>
          </cell>
          <cell r="J110">
            <v>50.85</v>
          </cell>
          <cell r="K110">
            <v>50.85</v>
          </cell>
        </row>
        <row r="111">
          <cell r="D111" t="str">
            <v>bas70pe1PVESI</v>
          </cell>
          <cell r="E111">
            <v>0</v>
          </cell>
          <cell r="F111">
            <v>0</v>
          </cell>
          <cell r="G111">
            <v>0</v>
          </cell>
          <cell r="H111">
            <v>0</v>
          </cell>
          <cell r="I111">
            <v>0</v>
          </cell>
          <cell r="J111">
            <v>15.95</v>
          </cell>
          <cell r="K111">
            <v>19.84</v>
          </cell>
        </row>
        <row r="112">
          <cell r="D112" t="str">
            <v>bas70pe1WasteESI</v>
          </cell>
          <cell r="E112">
            <v>12.8</v>
          </cell>
          <cell r="F112">
            <v>23.65</v>
          </cell>
          <cell r="G112">
            <v>31.99</v>
          </cell>
          <cell r="H112">
            <v>32.83</v>
          </cell>
          <cell r="I112">
            <v>32.83</v>
          </cell>
          <cell r="J112">
            <v>32.83</v>
          </cell>
          <cell r="K112">
            <v>32.83</v>
          </cell>
        </row>
        <row r="113">
          <cell r="D113" t="str">
            <v>bas70pe1WaveESI</v>
          </cell>
          <cell r="E113">
            <v>0</v>
          </cell>
          <cell r="F113">
            <v>0</v>
          </cell>
          <cell r="G113">
            <v>0.23</v>
          </cell>
          <cell r="H113">
            <v>0.52</v>
          </cell>
          <cell r="I113">
            <v>0.87</v>
          </cell>
          <cell r="J113">
            <v>62.41</v>
          </cell>
          <cell r="K113">
            <v>92.53</v>
          </cell>
        </row>
        <row r="114">
          <cell r="D114" t="str">
            <v>bas70pe2BiomassESI</v>
          </cell>
          <cell r="E114">
            <v>1.51</v>
          </cell>
          <cell r="F114">
            <v>3.09</v>
          </cell>
          <cell r="G114">
            <v>1.22</v>
          </cell>
          <cell r="H114">
            <v>29.81</v>
          </cell>
          <cell r="I114">
            <v>179.25</v>
          </cell>
          <cell r="J114">
            <v>184.89</v>
          </cell>
          <cell r="K114">
            <v>184.89</v>
          </cell>
        </row>
        <row r="115">
          <cell r="D115" t="str">
            <v>bas70pe2Domestic CHPESI</v>
          </cell>
          <cell r="E115">
            <v>0</v>
          </cell>
          <cell r="F115">
            <v>15</v>
          </cell>
          <cell r="G115">
            <v>30</v>
          </cell>
          <cell r="H115">
            <v>41.29</v>
          </cell>
          <cell r="I115">
            <v>36.24</v>
          </cell>
          <cell r="J115">
            <v>10.61</v>
          </cell>
          <cell r="K115">
            <v>0</v>
          </cell>
        </row>
        <row r="116">
          <cell r="D116" t="str">
            <v>bas70pe2Ex. CoalESI</v>
          </cell>
          <cell r="E116">
            <v>413</v>
          </cell>
          <cell r="F116">
            <v>412.93</v>
          </cell>
          <cell r="G116">
            <v>302.98</v>
          </cell>
          <cell r="H116">
            <v>0</v>
          </cell>
          <cell r="I116">
            <v>0</v>
          </cell>
          <cell r="J116">
            <v>0</v>
          </cell>
          <cell r="K116">
            <v>0</v>
          </cell>
        </row>
        <row r="117">
          <cell r="D117" t="str">
            <v>bas70pe2GTCCESI</v>
          </cell>
          <cell r="E117">
            <v>475.16</v>
          </cell>
          <cell r="F117">
            <v>495.62</v>
          </cell>
          <cell r="G117">
            <v>712.98</v>
          </cell>
          <cell r="H117">
            <v>409.69</v>
          </cell>
          <cell r="I117">
            <v>0</v>
          </cell>
          <cell r="J117">
            <v>0</v>
          </cell>
          <cell r="K117">
            <v>0</v>
          </cell>
        </row>
        <row r="118">
          <cell r="D118" t="str">
            <v>bas70pe2GTCC (CO2 capture)ESI</v>
          </cell>
          <cell r="E118">
            <v>0</v>
          </cell>
          <cell r="F118">
            <v>0</v>
          </cell>
          <cell r="G118">
            <v>0</v>
          </cell>
          <cell r="H118">
            <v>0</v>
          </cell>
          <cell r="I118">
            <v>214.34</v>
          </cell>
          <cell r="J118">
            <v>214.34</v>
          </cell>
          <cell r="K118">
            <v>150.56</v>
          </cell>
        </row>
        <row r="119">
          <cell r="D119" t="str">
            <v>bas70pe2HydroESI</v>
          </cell>
          <cell r="E119">
            <v>18.4</v>
          </cell>
          <cell r="F119">
            <v>25.25</v>
          </cell>
          <cell r="G119">
            <v>25.25</v>
          </cell>
          <cell r="H119">
            <v>25.79</v>
          </cell>
          <cell r="I119">
            <v>20.48</v>
          </cell>
          <cell r="J119">
            <v>17.05</v>
          </cell>
          <cell r="K119">
            <v>19.24</v>
          </cell>
        </row>
        <row r="120">
          <cell r="D120" t="str">
            <v>bas70pe2Industry CHPESI</v>
          </cell>
          <cell r="E120">
            <v>73</v>
          </cell>
          <cell r="F120">
            <v>120</v>
          </cell>
          <cell r="G120">
            <v>150</v>
          </cell>
          <cell r="H120">
            <v>150</v>
          </cell>
          <cell r="I120">
            <v>140</v>
          </cell>
          <cell r="J120">
            <v>31.46</v>
          </cell>
          <cell r="K120">
            <v>115.43</v>
          </cell>
        </row>
        <row r="121">
          <cell r="D121" t="str">
            <v>bas70pe2NuclearESI</v>
          </cell>
          <cell r="E121">
            <v>295.87</v>
          </cell>
          <cell r="F121">
            <v>201.19</v>
          </cell>
          <cell r="G121">
            <v>99.26</v>
          </cell>
          <cell r="H121">
            <v>538.08</v>
          </cell>
          <cell r="I121">
            <v>513.47</v>
          </cell>
          <cell r="J121">
            <v>746.83</v>
          </cell>
          <cell r="K121">
            <v>789.57</v>
          </cell>
        </row>
        <row r="122">
          <cell r="D122" t="str">
            <v>bas70pe2Offshore windESI</v>
          </cell>
          <cell r="E122">
            <v>0</v>
          </cell>
          <cell r="F122">
            <v>0</v>
          </cell>
          <cell r="G122">
            <v>0</v>
          </cell>
          <cell r="H122">
            <v>137.46</v>
          </cell>
          <cell r="I122">
            <v>228.76</v>
          </cell>
          <cell r="J122">
            <v>178.19</v>
          </cell>
          <cell r="K122">
            <v>191.6</v>
          </cell>
        </row>
        <row r="123">
          <cell r="D123" t="str">
            <v>bas70pe2Onshore windESI</v>
          </cell>
          <cell r="E123">
            <v>3.4</v>
          </cell>
          <cell r="F123">
            <v>63.08</v>
          </cell>
          <cell r="G123">
            <v>64.34</v>
          </cell>
          <cell r="H123">
            <v>64.34</v>
          </cell>
          <cell r="I123">
            <v>64.34</v>
          </cell>
          <cell r="J123">
            <v>62.29</v>
          </cell>
          <cell r="K123">
            <v>64.34</v>
          </cell>
        </row>
        <row r="124">
          <cell r="D124" t="str">
            <v>bas70pe2PVESI</v>
          </cell>
          <cell r="E124">
            <v>0</v>
          </cell>
          <cell r="F124">
            <v>0</v>
          </cell>
          <cell r="G124">
            <v>0</v>
          </cell>
          <cell r="H124">
            <v>0</v>
          </cell>
          <cell r="I124">
            <v>0</v>
          </cell>
          <cell r="J124">
            <v>15.95</v>
          </cell>
          <cell r="K124">
            <v>19.84</v>
          </cell>
        </row>
        <row r="125">
          <cell r="D125" t="str">
            <v>bas70pe2WasteESI</v>
          </cell>
          <cell r="E125">
            <v>12.8</v>
          </cell>
          <cell r="F125">
            <v>23.65</v>
          </cell>
          <cell r="G125">
            <v>23.18</v>
          </cell>
          <cell r="H125">
            <v>32.83</v>
          </cell>
          <cell r="I125">
            <v>32.83</v>
          </cell>
          <cell r="J125">
            <v>32.83</v>
          </cell>
          <cell r="K125">
            <v>32.83</v>
          </cell>
        </row>
        <row r="126">
          <cell r="D126" t="str">
            <v>bas70pe2WaveESI</v>
          </cell>
          <cell r="E126">
            <v>0</v>
          </cell>
          <cell r="F126">
            <v>0</v>
          </cell>
          <cell r="G126">
            <v>0</v>
          </cell>
          <cell r="H126">
            <v>0.52</v>
          </cell>
          <cell r="I126">
            <v>0.87</v>
          </cell>
          <cell r="J126">
            <v>0.87</v>
          </cell>
          <cell r="K126">
            <v>0.87</v>
          </cell>
        </row>
        <row r="127">
          <cell r="D127" t="str">
            <v>BASE-45BiomassESI</v>
          </cell>
          <cell r="E127">
            <v>1.51</v>
          </cell>
          <cell r="F127">
            <v>3.09</v>
          </cell>
          <cell r="G127">
            <v>1.22</v>
          </cell>
          <cell r="H127">
            <v>2.78</v>
          </cell>
          <cell r="I127">
            <v>180.04</v>
          </cell>
          <cell r="J127">
            <v>180.04</v>
          </cell>
          <cell r="K127">
            <v>180.04</v>
          </cell>
        </row>
        <row r="128">
          <cell r="D128" t="str">
            <v>BASE-45Domestic CHPESI</v>
          </cell>
          <cell r="E128">
            <v>0</v>
          </cell>
          <cell r="F128">
            <v>15</v>
          </cell>
          <cell r="G128">
            <v>30</v>
          </cell>
          <cell r="H128">
            <v>45.47</v>
          </cell>
          <cell r="I128">
            <v>41.33</v>
          </cell>
          <cell r="J128">
            <v>37.56</v>
          </cell>
          <cell r="K128">
            <v>33.59</v>
          </cell>
        </row>
        <row r="129">
          <cell r="D129" t="str">
            <v>BASE-45Ex. CoalESI</v>
          </cell>
          <cell r="E129">
            <v>413</v>
          </cell>
          <cell r="F129">
            <v>412.93</v>
          </cell>
          <cell r="G129">
            <v>302.98</v>
          </cell>
          <cell r="H129">
            <v>0</v>
          </cell>
          <cell r="I129">
            <v>0</v>
          </cell>
          <cell r="J129">
            <v>0</v>
          </cell>
          <cell r="K129">
            <v>0</v>
          </cell>
        </row>
        <row r="130">
          <cell r="D130" t="str">
            <v>BASE-45GTCCESI</v>
          </cell>
          <cell r="E130">
            <v>475.16</v>
          </cell>
          <cell r="F130">
            <v>495.62</v>
          </cell>
          <cell r="G130">
            <v>714.15</v>
          </cell>
          <cell r="H130">
            <v>1099.34</v>
          </cell>
          <cell r="I130">
            <v>648.9</v>
          </cell>
          <cell r="J130">
            <v>268.52</v>
          </cell>
          <cell r="K130">
            <v>324.29</v>
          </cell>
        </row>
        <row r="131">
          <cell r="D131" t="str">
            <v>BASE-45HydroESI</v>
          </cell>
          <cell r="E131">
            <v>18.4</v>
          </cell>
          <cell r="F131">
            <v>25.25</v>
          </cell>
          <cell r="G131">
            <v>25.25</v>
          </cell>
          <cell r="H131">
            <v>25.25</v>
          </cell>
          <cell r="I131">
            <v>25.79</v>
          </cell>
          <cell r="J131">
            <v>25.79</v>
          </cell>
          <cell r="K131">
            <v>25.79</v>
          </cell>
        </row>
        <row r="132">
          <cell r="D132" t="str">
            <v>BASE-45Industry CHPESI</v>
          </cell>
          <cell r="E132">
            <v>73</v>
          </cell>
          <cell r="F132">
            <v>120</v>
          </cell>
          <cell r="G132">
            <v>150</v>
          </cell>
          <cell r="H132">
            <v>150</v>
          </cell>
          <cell r="I132">
            <v>140</v>
          </cell>
          <cell r="J132">
            <v>130</v>
          </cell>
          <cell r="K132">
            <v>120</v>
          </cell>
        </row>
        <row r="133">
          <cell r="D133" t="str">
            <v>BASE-45NuclearESI</v>
          </cell>
          <cell r="E133">
            <v>295.87</v>
          </cell>
          <cell r="F133">
            <v>201.19</v>
          </cell>
          <cell r="G133">
            <v>99.26</v>
          </cell>
          <cell r="H133">
            <v>32.19</v>
          </cell>
          <cell r="I133">
            <v>99.61</v>
          </cell>
          <cell r="J133">
            <v>518.94</v>
          </cell>
          <cell r="K133">
            <v>537.73</v>
          </cell>
        </row>
        <row r="134">
          <cell r="D134" t="str">
            <v>BASE-45Offshore windESI</v>
          </cell>
          <cell r="E134">
            <v>0</v>
          </cell>
          <cell r="F134">
            <v>0</v>
          </cell>
          <cell r="G134">
            <v>0</v>
          </cell>
          <cell r="H134">
            <v>0</v>
          </cell>
          <cell r="I134">
            <v>228.76</v>
          </cell>
          <cell r="J134">
            <v>228.76</v>
          </cell>
          <cell r="K134">
            <v>230.52</v>
          </cell>
        </row>
        <row r="135">
          <cell r="D135" t="str">
            <v>BASE-45Onshore windESI</v>
          </cell>
          <cell r="E135">
            <v>3.4</v>
          </cell>
          <cell r="F135">
            <v>63.08</v>
          </cell>
          <cell r="G135">
            <v>64.34</v>
          </cell>
          <cell r="H135">
            <v>64.34</v>
          </cell>
          <cell r="I135">
            <v>64.34</v>
          </cell>
          <cell r="J135">
            <v>64.34</v>
          </cell>
          <cell r="K135">
            <v>64.34</v>
          </cell>
        </row>
        <row r="136">
          <cell r="D136" t="str">
            <v>BASE-45PVESI</v>
          </cell>
          <cell r="E136">
            <v>0</v>
          </cell>
          <cell r="F136">
            <v>0</v>
          </cell>
          <cell r="G136">
            <v>0</v>
          </cell>
          <cell r="H136">
            <v>0</v>
          </cell>
          <cell r="I136">
            <v>0</v>
          </cell>
          <cell r="J136">
            <v>3.05</v>
          </cell>
          <cell r="K136">
            <v>3.05</v>
          </cell>
        </row>
        <row r="137">
          <cell r="D137" t="str">
            <v>BASE-45WasteESI</v>
          </cell>
          <cell r="E137">
            <v>12.8</v>
          </cell>
          <cell r="F137">
            <v>23.65</v>
          </cell>
          <cell r="G137">
            <v>23.18</v>
          </cell>
          <cell r="H137">
            <v>23.74</v>
          </cell>
          <cell r="I137">
            <v>32.83</v>
          </cell>
          <cell r="J137">
            <v>32.83</v>
          </cell>
          <cell r="K137">
            <v>32.83</v>
          </cell>
        </row>
        <row r="138">
          <cell r="D138" t="str">
            <v>BASE-45WaveESI</v>
          </cell>
          <cell r="E138">
            <v>0</v>
          </cell>
          <cell r="F138">
            <v>0</v>
          </cell>
          <cell r="G138">
            <v>0</v>
          </cell>
          <cell r="H138">
            <v>0.23</v>
          </cell>
          <cell r="I138">
            <v>0.87</v>
          </cell>
          <cell r="J138">
            <v>0.87</v>
          </cell>
          <cell r="K138">
            <v>0.87</v>
          </cell>
        </row>
        <row r="139">
          <cell r="D139" t="str">
            <v>BASE-60BiomassESI</v>
          </cell>
          <cell r="E139">
            <v>1.51</v>
          </cell>
          <cell r="F139">
            <v>3.09</v>
          </cell>
          <cell r="G139">
            <v>1.22</v>
          </cell>
          <cell r="H139">
            <v>29.81</v>
          </cell>
          <cell r="I139">
            <v>179.3</v>
          </cell>
          <cell r="J139">
            <v>180.04</v>
          </cell>
          <cell r="K139">
            <v>180.04</v>
          </cell>
        </row>
        <row r="140">
          <cell r="D140" t="str">
            <v>BASE-60Domestic CHPESI</v>
          </cell>
          <cell r="E140">
            <v>0</v>
          </cell>
          <cell r="F140">
            <v>15</v>
          </cell>
          <cell r="G140">
            <v>30</v>
          </cell>
          <cell r="H140">
            <v>44.8</v>
          </cell>
          <cell r="I140">
            <v>40.66</v>
          </cell>
          <cell r="J140">
            <v>36.14</v>
          </cell>
          <cell r="K140">
            <v>32.21</v>
          </cell>
        </row>
        <row r="141">
          <cell r="D141" t="str">
            <v>BASE-60Ex. CoalESI</v>
          </cell>
          <cell r="E141">
            <v>413</v>
          </cell>
          <cell r="F141">
            <v>412.93</v>
          </cell>
          <cell r="G141">
            <v>302.98</v>
          </cell>
          <cell r="H141">
            <v>0</v>
          </cell>
          <cell r="I141">
            <v>0</v>
          </cell>
          <cell r="J141">
            <v>0</v>
          </cell>
          <cell r="K141">
            <v>0</v>
          </cell>
        </row>
        <row r="142">
          <cell r="D142" t="str">
            <v>BASE-60GTCCESI</v>
          </cell>
          <cell r="E142">
            <v>475.16</v>
          </cell>
          <cell r="F142">
            <v>495.62</v>
          </cell>
          <cell r="G142">
            <v>714.15</v>
          </cell>
          <cell r="H142">
            <v>610.63</v>
          </cell>
          <cell r="I142">
            <v>372.59</v>
          </cell>
          <cell r="J142">
            <v>0</v>
          </cell>
          <cell r="K142">
            <v>0</v>
          </cell>
        </row>
        <row r="143">
          <cell r="D143" t="str">
            <v>BASE-60GTCC (CO2 capture)ESI</v>
          </cell>
          <cell r="E143">
            <v>0</v>
          </cell>
          <cell r="F143">
            <v>0</v>
          </cell>
          <cell r="G143">
            <v>0</v>
          </cell>
          <cell r="H143">
            <v>0</v>
          </cell>
          <cell r="I143">
            <v>0</v>
          </cell>
          <cell r="J143">
            <v>229.63</v>
          </cell>
          <cell r="K143">
            <v>272.69</v>
          </cell>
        </row>
        <row r="144">
          <cell r="D144" t="str">
            <v>BASE-60HydroESI</v>
          </cell>
          <cell r="E144">
            <v>18.4</v>
          </cell>
          <cell r="F144">
            <v>25.25</v>
          </cell>
          <cell r="G144">
            <v>25.25</v>
          </cell>
          <cell r="H144">
            <v>25.79</v>
          </cell>
          <cell r="I144">
            <v>25.79</v>
          </cell>
          <cell r="J144">
            <v>24.77</v>
          </cell>
          <cell r="K144">
            <v>24.28</v>
          </cell>
        </row>
        <row r="145">
          <cell r="D145" t="str">
            <v>BASE-60Industry CHPESI</v>
          </cell>
          <cell r="E145">
            <v>73</v>
          </cell>
          <cell r="F145">
            <v>120</v>
          </cell>
          <cell r="G145">
            <v>150</v>
          </cell>
          <cell r="H145">
            <v>150</v>
          </cell>
          <cell r="I145">
            <v>140</v>
          </cell>
          <cell r="J145">
            <v>130</v>
          </cell>
          <cell r="K145">
            <v>120</v>
          </cell>
        </row>
        <row r="146">
          <cell r="D146" t="str">
            <v>BASE-60NuclearESI</v>
          </cell>
          <cell r="E146">
            <v>295.87</v>
          </cell>
          <cell r="F146">
            <v>201.19</v>
          </cell>
          <cell r="G146">
            <v>99.26</v>
          </cell>
          <cell r="H146">
            <v>340.24</v>
          </cell>
          <cell r="I146">
            <v>346.96</v>
          </cell>
          <cell r="J146">
            <v>527.65</v>
          </cell>
          <cell r="K146">
            <v>545.48</v>
          </cell>
        </row>
        <row r="147">
          <cell r="D147" t="str">
            <v>BASE-60Offshore windESI</v>
          </cell>
          <cell r="E147">
            <v>0</v>
          </cell>
          <cell r="F147">
            <v>0</v>
          </cell>
          <cell r="G147">
            <v>0</v>
          </cell>
          <cell r="H147">
            <v>137.46</v>
          </cell>
          <cell r="I147">
            <v>228.76</v>
          </cell>
          <cell r="J147">
            <v>228.76</v>
          </cell>
          <cell r="K147">
            <v>238.53</v>
          </cell>
        </row>
        <row r="148">
          <cell r="D148" t="str">
            <v>BASE-60Onshore windESI</v>
          </cell>
          <cell r="E148">
            <v>3.4</v>
          </cell>
          <cell r="F148">
            <v>63.08</v>
          </cell>
          <cell r="G148">
            <v>64.34</v>
          </cell>
          <cell r="H148">
            <v>64.34</v>
          </cell>
          <cell r="I148">
            <v>64.34</v>
          </cell>
          <cell r="J148">
            <v>64.34</v>
          </cell>
          <cell r="K148">
            <v>64.34</v>
          </cell>
        </row>
        <row r="149">
          <cell r="D149" t="str">
            <v>BASE-60PVESI</v>
          </cell>
          <cell r="E149">
            <v>0</v>
          </cell>
          <cell r="F149">
            <v>0</v>
          </cell>
          <cell r="G149">
            <v>0</v>
          </cell>
          <cell r="H149">
            <v>0</v>
          </cell>
          <cell r="I149">
            <v>0</v>
          </cell>
          <cell r="J149">
            <v>15.95</v>
          </cell>
          <cell r="K149">
            <v>19.84</v>
          </cell>
        </row>
        <row r="150">
          <cell r="D150" t="str">
            <v>BASE-60WasteESI</v>
          </cell>
          <cell r="E150">
            <v>12.8</v>
          </cell>
          <cell r="F150">
            <v>23.65</v>
          </cell>
          <cell r="G150">
            <v>23.18</v>
          </cell>
          <cell r="H150">
            <v>32.83</v>
          </cell>
          <cell r="I150">
            <v>32.83</v>
          </cell>
          <cell r="J150">
            <v>32.83</v>
          </cell>
          <cell r="K150">
            <v>32.83</v>
          </cell>
        </row>
        <row r="151">
          <cell r="D151" t="str">
            <v>BASE-60WaveESI</v>
          </cell>
          <cell r="E151">
            <v>0</v>
          </cell>
          <cell r="F151">
            <v>0</v>
          </cell>
          <cell r="G151">
            <v>0</v>
          </cell>
          <cell r="H151">
            <v>0.52</v>
          </cell>
          <cell r="I151">
            <v>0.87</v>
          </cell>
          <cell r="J151">
            <v>0.87</v>
          </cell>
          <cell r="K151">
            <v>0.87</v>
          </cell>
        </row>
        <row r="152">
          <cell r="D152" t="str">
            <v>BASE-70BiomassESI</v>
          </cell>
          <cell r="E152">
            <v>1.51</v>
          </cell>
          <cell r="F152">
            <v>3.09</v>
          </cell>
          <cell r="G152">
            <v>1.22</v>
          </cell>
          <cell r="H152">
            <v>29.81</v>
          </cell>
          <cell r="I152">
            <v>179.25</v>
          </cell>
          <cell r="J152">
            <v>184.89</v>
          </cell>
          <cell r="K152">
            <v>184.89</v>
          </cell>
        </row>
        <row r="153">
          <cell r="D153" t="str">
            <v>BASE-70Domestic CHPESI</v>
          </cell>
          <cell r="E153">
            <v>0</v>
          </cell>
          <cell r="F153">
            <v>15</v>
          </cell>
          <cell r="G153">
            <v>30</v>
          </cell>
          <cell r="H153">
            <v>41.29</v>
          </cell>
          <cell r="I153">
            <v>36.24</v>
          </cell>
          <cell r="J153">
            <v>10.61</v>
          </cell>
          <cell r="K153">
            <v>0</v>
          </cell>
        </row>
        <row r="154">
          <cell r="D154" t="str">
            <v>BASE-70Ex. CoalESI</v>
          </cell>
          <cell r="E154">
            <v>413</v>
          </cell>
          <cell r="F154">
            <v>412.93</v>
          </cell>
          <cell r="G154">
            <v>302.98</v>
          </cell>
          <cell r="H154">
            <v>0</v>
          </cell>
          <cell r="I154">
            <v>0</v>
          </cell>
          <cell r="J154">
            <v>0</v>
          </cell>
          <cell r="K154">
            <v>0</v>
          </cell>
        </row>
        <row r="155">
          <cell r="D155" t="str">
            <v>BASE-70GTCCESI</v>
          </cell>
          <cell r="E155">
            <v>475.16</v>
          </cell>
          <cell r="F155">
            <v>495.62</v>
          </cell>
          <cell r="G155">
            <v>712.98</v>
          </cell>
          <cell r="H155">
            <v>409.69</v>
          </cell>
          <cell r="I155">
            <v>0</v>
          </cell>
          <cell r="J155">
            <v>0</v>
          </cell>
          <cell r="K155">
            <v>0</v>
          </cell>
        </row>
        <row r="156">
          <cell r="D156" t="str">
            <v>BASE-70GTCC (CO2 capture)ESI</v>
          </cell>
          <cell r="E156">
            <v>0</v>
          </cell>
          <cell r="F156">
            <v>0</v>
          </cell>
          <cell r="G156">
            <v>0</v>
          </cell>
          <cell r="H156">
            <v>0</v>
          </cell>
          <cell r="I156">
            <v>214.34</v>
          </cell>
          <cell r="J156">
            <v>214.34</v>
          </cell>
          <cell r="K156">
            <v>150.56</v>
          </cell>
        </row>
        <row r="157">
          <cell r="D157" t="str">
            <v>BASE-70HydroESI</v>
          </cell>
          <cell r="E157">
            <v>18.4</v>
          </cell>
          <cell r="F157">
            <v>25.25</v>
          </cell>
          <cell r="G157">
            <v>25.25</v>
          </cell>
          <cell r="H157">
            <v>25.79</v>
          </cell>
          <cell r="I157">
            <v>20.48</v>
          </cell>
          <cell r="J157">
            <v>17.05</v>
          </cell>
          <cell r="K157">
            <v>19.24</v>
          </cell>
        </row>
        <row r="158">
          <cell r="D158" t="str">
            <v>BASE-70Industry CHPESI</v>
          </cell>
          <cell r="E158">
            <v>73</v>
          </cell>
          <cell r="F158">
            <v>120</v>
          </cell>
          <cell r="G158">
            <v>150</v>
          </cell>
          <cell r="H158">
            <v>150</v>
          </cell>
          <cell r="I158">
            <v>140</v>
          </cell>
          <cell r="J158">
            <v>31.46</v>
          </cell>
          <cell r="K158">
            <v>115.43</v>
          </cell>
        </row>
        <row r="159">
          <cell r="D159" t="str">
            <v>BASE-70NuclearESI</v>
          </cell>
          <cell r="E159">
            <v>295.87</v>
          </cell>
          <cell r="F159">
            <v>201.19</v>
          </cell>
          <cell r="G159">
            <v>99.26</v>
          </cell>
          <cell r="H159">
            <v>538.08</v>
          </cell>
          <cell r="I159">
            <v>513.47</v>
          </cell>
          <cell r="J159">
            <v>746.83</v>
          </cell>
          <cell r="K159">
            <v>789.57</v>
          </cell>
        </row>
        <row r="160">
          <cell r="D160" t="str">
            <v>BASE-70Offshore windESI</v>
          </cell>
          <cell r="E160">
            <v>0</v>
          </cell>
          <cell r="F160">
            <v>0</v>
          </cell>
          <cell r="G160">
            <v>0</v>
          </cell>
          <cell r="H160">
            <v>137.46</v>
          </cell>
          <cell r="I160">
            <v>228.76</v>
          </cell>
          <cell r="J160">
            <v>187.09</v>
          </cell>
          <cell r="K160">
            <v>191.95</v>
          </cell>
        </row>
        <row r="161">
          <cell r="D161" t="str">
            <v>BASE-70Onshore windESI</v>
          </cell>
          <cell r="E161">
            <v>3.4</v>
          </cell>
          <cell r="F161">
            <v>63.08</v>
          </cell>
          <cell r="G161">
            <v>64.34</v>
          </cell>
          <cell r="H161">
            <v>64.34</v>
          </cell>
          <cell r="I161">
            <v>64.34</v>
          </cell>
          <cell r="J161">
            <v>53.39</v>
          </cell>
          <cell r="K161">
            <v>64</v>
          </cell>
        </row>
        <row r="162">
          <cell r="D162" t="str">
            <v>BASE-70PVESI</v>
          </cell>
          <cell r="E162">
            <v>0</v>
          </cell>
          <cell r="F162">
            <v>0</v>
          </cell>
          <cell r="G162">
            <v>0</v>
          </cell>
          <cell r="H162">
            <v>0</v>
          </cell>
          <cell r="I162">
            <v>0</v>
          </cell>
          <cell r="J162">
            <v>15.95</v>
          </cell>
          <cell r="K162">
            <v>19.84</v>
          </cell>
        </row>
        <row r="163">
          <cell r="D163" t="str">
            <v>BASE-70WasteESI</v>
          </cell>
          <cell r="E163">
            <v>12.8</v>
          </cell>
          <cell r="F163">
            <v>23.65</v>
          </cell>
          <cell r="G163">
            <v>23.18</v>
          </cell>
          <cell r="H163">
            <v>32.83</v>
          </cell>
          <cell r="I163">
            <v>32.83</v>
          </cell>
          <cell r="J163">
            <v>32.83</v>
          </cell>
          <cell r="K163">
            <v>32.83</v>
          </cell>
        </row>
        <row r="164">
          <cell r="D164" t="str">
            <v>BASE-70WaveESI</v>
          </cell>
          <cell r="E164">
            <v>0</v>
          </cell>
          <cell r="F164">
            <v>0</v>
          </cell>
          <cell r="G164">
            <v>0</v>
          </cell>
          <cell r="H164">
            <v>0.52</v>
          </cell>
          <cell r="I164">
            <v>0.87</v>
          </cell>
          <cell r="J164">
            <v>0.87</v>
          </cell>
          <cell r="K164">
            <v>0.87</v>
          </cell>
        </row>
        <row r="165">
          <cell r="D165" t="str">
            <v>base-eeBiomassESI</v>
          </cell>
          <cell r="E165">
            <v>1.51</v>
          </cell>
          <cell r="F165">
            <v>4.65</v>
          </cell>
          <cell r="G165">
            <v>2.78</v>
          </cell>
          <cell r="H165">
            <v>0.28</v>
          </cell>
          <cell r="I165">
            <v>56.89</v>
          </cell>
          <cell r="J165">
            <v>56.89</v>
          </cell>
          <cell r="K165">
            <v>56.89</v>
          </cell>
        </row>
        <row r="166">
          <cell r="D166" t="str">
            <v>base-eeEx. CoalESI</v>
          </cell>
          <cell r="E166">
            <v>413</v>
          </cell>
          <cell r="F166">
            <v>412.93</v>
          </cell>
          <cell r="G166">
            <v>302.98</v>
          </cell>
          <cell r="H166">
            <v>0</v>
          </cell>
          <cell r="I166">
            <v>0</v>
          </cell>
          <cell r="J166">
            <v>0</v>
          </cell>
          <cell r="K166">
            <v>0</v>
          </cell>
        </row>
        <row r="167">
          <cell r="D167" t="str">
            <v>base-eeGTCCESI</v>
          </cell>
          <cell r="E167">
            <v>475.16</v>
          </cell>
          <cell r="F167">
            <v>563.21</v>
          </cell>
          <cell r="G167">
            <v>875.39</v>
          </cell>
          <cell r="H167">
            <v>1328.39</v>
          </cell>
          <cell r="I167">
            <v>1403.61</v>
          </cell>
          <cell r="J167">
            <v>1510.22</v>
          </cell>
          <cell r="K167">
            <v>1630.73</v>
          </cell>
        </row>
        <row r="168">
          <cell r="D168" t="str">
            <v>base-eeHydroESI</v>
          </cell>
          <cell r="E168">
            <v>18.4</v>
          </cell>
          <cell r="F168">
            <v>25.25</v>
          </cell>
          <cell r="G168">
            <v>25.25</v>
          </cell>
          <cell r="H168">
            <v>25.25</v>
          </cell>
          <cell r="I168">
            <v>25.25</v>
          </cell>
          <cell r="J168">
            <v>25.25</v>
          </cell>
          <cell r="K168">
            <v>25.25</v>
          </cell>
        </row>
        <row r="169">
          <cell r="D169" t="str">
            <v>base-eeIndustry CHPESI</v>
          </cell>
          <cell r="E169">
            <v>73</v>
          </cell>
          <cell r="F169">
            <v>120</v>
          </cell>
          <cell r="G169">
            <v>150</v>
          </cell>
          <cell r="H169">
            <v>150</v>
          </cell>
          <cell r="I169">
            <v>140</v>
          </cell>
          <cell r="J169">
            <v>130</v>
          </cell>
          <cell r="K169">
            <v>120</v>
          </cell>
        </row>
        <row r="170">
          <cell r="D170" t="str">
            <v>base-eeNuclearESI</v>
          </cell>
          <cell r="E170">
            <v>295.87</v>
          </cell>
          <cell r="F170">
            <v>201.19</v>
          </cell>
          <cell r="G170">
            <v>99.26</v>
          </cell>
          <cell r="H170">
            <v>32.19</v>
          </cell>
          <cell r="I170">
            <v>0</v>
          </cell>
          <cell r="J170">
            <v>0</v>
          </cell>
          <cell r="K170">
            <v>0</v>
          </cell>
        </row>
        <row r="171">
          <cell r="D171" t="str">
            <v>base-eeOnshore windESI</v>
          </cell>
          <cell r="E171">
            <v>3.4</v>
          </cell>
          <cell r="F171">
            <v>64.34</v>
          </cell>
          <cell r="G171">
            <v>64.34</v>
          </cell>
          <cell r="H171">
            <v>64.34</v>
          </cell>
          <cell r="I171">
            <v>64.34</v>
          </cell>
          <cell r="J171">
            <v>64.34</v>
          </cell>
          <cell r="K171">
            <v>64.34</v>
          </cell>
        </row>
        <row r="172">
          <cell r="D172" t="str">
            <v>base-eeWasteESI</v>
          </cell>
          <cell r="E172">
            <v>12.8</v>
          </cell>
          <cell r="F172">
            <v>28.33</v>
          </cell>
          <cell r="G172">
            <v>23.18</v>
          </cell>
          <cell r="H172">
            <v>23.74</v>
          </cell>
          <cell r="I172">
            <v>23.74</v>
          </cell>
          <cell r="J172">
            <v>23.74</v>
          </cell>
          <cell r="K172">
            <v>23.74</v>
          </cell>
        </row>
        <row r="173">
          <cell r="D173" t="str">
            <v>base-eeWaveESI</v>
          </cell>
          <cell r="E173">
            <v>0</v>
          </cell>
          <cell r="F173">
            <v>0</v>
          </cell>
          <cell r="G173">
            <v>0</v>
          </cell>
          <cell r="H173">
            <v>0.23</v>
          </cell>
          <cell r="I173">
            <v>0.23</v>
          </cell>
          <cell r="J173">
            <v>0.23</v>
          </cell>
          <cell r="K173">
            <v>0.23</v>
          </cell>
        </row>
        <row r="174">
          <cell r="D174" t="str">
            <v>BASE0BiomassESI</v>
          </cell>
          <cell r="E174">
            <v>1.51</v>
          </cell>
          <cell r="F174">
            <v>3.09</v>
          </cell>
          <cell r="G174">
            <v>1.22</v>
          </cell>
          <cell r="H174">
            <v>0.28</v>
          </cell>
          <cell r="I174">
            <v>56.89</v>
          </cell>
          <cell r="J174">
            <v>56.89</v>
          </cell>
          <cell r="K174">
            <v>56.89</v>
          </cell>
        </row>
        <row r="175">
          <cell r="D175" t="str">
            <v>BASE0Domestic CHPESI</v>
          </cell>
          <cell r="E175">
            <v>0</v>
          </cell>
          <cell r="F175">
            <v>15</v>
          </cell>
          <cell r="G175">
            <v>30</v>
          </cell>
          <cell r="H175">
            <v>47.47</v>
          </cell>
          <cell r="I175">
            <v>44.74</v>
          </cell>
          <cell r="J175">
            <v>42.58</v>
          </cell>
          <cell r="K175">
            <v>40.05</v>
          </cell>
        </row>
        <row r="176">
          <cell r="D176" t="str">
            <v>BASE0Ex. CoalESI</v>
          </cell>
          <cell r="E176">
            <v>413</v>
          </cell>
          <cell r="F176">
            <v>412.93</v>
          </cell>
          <cell r="G176">
            <v>302.98</v>
          </cell>
          <cell r="H176">
            <v>0</v>
          </cell>
          <cell r="I176">
            <v>0</v>
          </cell>
          <cell r="J176">
            <v>0</v>
          </cell>
          <cell r="K176">
            <v>0</v>
          </cell>
        </row>
        <row r="177">
          <cell r="D177" t="str">
            <v>BASE0GTCCESI</v>
          </cell>
          <cell r="E177">
            <v>475.16</v>
          </cell>
          <cell r="F177">
            <v>495.62</v>
          </cell>
          <cell r="G177">
            <v>714.15</v>
          </cell>
          <cell r="H177">
            <v>1097.43</v>
          </cell>
          <cell r="I177">
            <v>1120.05</v>
          </cell>
          <cell r="J177">
            <v>1183.98</v>
          </cell>
          <cell r="K177">
            <v>1268.24</v>
          </cell>
        </row>
        <row r="178">
          <cell r="D178" t="str">
            <v>BASE0HydroESI</v>
          </cell>
          <cell r="E178">
            <v>18.4</v>
          </cell>
          <cell r="F178">
            <v>25.25</v>
          </cell>
          <cell r="G178">
            <v>25.25</v>
          </cell>
          <cell r="H178">
            <v>25.25</v>
          </cell>
          <cell r="I178">
            <v>25.25</v>
          </cell>
          <cell r="J178">
            <v>25.25</v>
          </cell>
          <cell r="K178">
            <v>25.25</v>
          </cell>
        </row>
        <row r="179">
          <cell r="D179" t="str">
            <v>BASE0Industry CHPESI</v>
          </cell>
          <cell r="E179">
            <v>73</v>
          </cell>
          <cell r="F179">
            <v>120</v>
          </cell>
          <cell r="G179">
            <v>150</v>
          </cell>
          <cell r="H179">
            <v>150</v>
          </cell>
          <cell r="I179">
            <v>140</v>
          </cell>
          <cell r="J179">
            <v>130</v>
          </cell>
          <cell r="K179">
            <v>120</v>
          </cell>
        </row>
        <row r="180">
          <cell r="D180" t="str">
            <v>BASE0NuclearESI</v>
          </cell>
          <cell r="E180">
            <v>295.87</v>
          </cell>
          <cell r="F180">
            <v>201.19</v>
          </cell>
          <cell r="G180">
            <v>99.26</v>
          </cell>
          <cell r="H180">
            <v>32.19</v>
          </cell>
          <cell r="I180">
            <v>0</v>
          </cell>
          <cell r="J180">
            <v>0</v>
          </cell>
          <cell r="K180">
            <v>0</v>
          </cell>
        </row>
        <row r="181">
          <cell r="D181" t="str">
            <v>BASE0Onshore windESI</v>
          </cell>
          <cell r="E181">
            <v>3.4</v>
          </cell>
          <cell r="F181">
            <v>63.08</v>
          </cell>
          <cell r="G181">
            <v>64.34</v>
          </cell>
          <cell r="H181">
            <v>64.34</v>
          </cell>
          <cell r="I181">
            <v>64.34</v>
          </cell>
          <cell r="J181">
            <v>64.34</v>
          </cell>
          <cell r="K181">
            <v>64.34</v>
          </cell>
        </row>
        <row r="182">
          <cell r="D182" t="str">
            <v>BASE0WasteESI</v>
          </cell>
          <cell r="E182">
            <v>12.8</v>
          </cell>
          <cell r="F182">
            <v>23.65</v>
          </cell>
          <cell r="G182">
            <v>23.18</v>
          </cell>
          <cell r="H182">
            <v>23.74</v>
          </cell>
          <cell r="I182">
            <v>23.74</v>
          </cell>
          <cell r="J182">
            <v>23.74</v>
          </cell>
          <cell r="K182">
            <v>23.74</v>
          </cell>
        </row>
        <row r="183">
          <cell r="D183" t="str">
            <v>BASE0WaveESI</v>
          </cell>
          <cell r="E183">
            <v>0</v>
          </cell>
          <cell r="F183">
            <v>0</v>
          </cell>
          <cell r="G183">
            <v>0</v>
          </cell>
          <cell r="H183">
            <v>0.23</v>
          </cell>
          <cell r="I183">
            <v>0.23</v>
          </cell>
          <cell r="J183">
            <v>0.23</v>
          </cell>
          <cell r="K183">
            <v>0.23</v>
          </cell>
        </row>
        <row r="184">
          <cell r="D184" t="str">
            <v>base0pe1BiomassESI</v>
          </cell>
          <cell r="E184">
            <v>1.51</v>
          </cell>
          <cell r="F184">
            <v>3.09</v>
          </cell>
          <cell r="G184">
            <v>44.42</v>
          </cell>
          <cell r="H184">
            <v>63.61</v>
          </cell>
          <cell r="I184">
            <v>61.74</v>
          </cell>
          <cell r="J184">
            <v>175.21</v>
          </cell>
          <cell r="K184">
            <v>180.04</v>
          </cell>
        </row>
        <row r="185">
          <cell r="D185" t="str">
            <v>base0pe1Coal IGCCESI</v>
          </cell>
          <cell r="E185">
            <v>0</v>
          </cell>
          <cell r="F185">
            <v>0</v>
          </cell>
          <cell r="G185">
            <v>0</v>
          </cell>
          <cell r="H185">
            <v>0</v>
          </cell>
          <cell r="I185">
            <v>0</v>
          </cell>
          <cell r="J185">
            <v>0</v>
          </cell>
          <cell r="K185">
            <v>66.62</v>
          </cell>
        </row>
        <row r="186">
          <cell r="D186" t="str">
            <v>base0pe1Domestic CHPESI</v>
          </cell>
          <cell r="E186">
            <v>0</v>
          </cell>
          <cell r="F186">
            <v>15</v>
          </cell>
          <cell r="G186">
            <v>30</v>
          </cell>
          <cell r="H186">
            <v>42.47</v>
          </cell>
          <cell r="I186">
            <v>39.75</v>
          </cell>
          <cell r="J186">
            <v>38.28</v>
          </cell>
          <cell r="K186">
            <v>38.42</v>
          </cell>
        </row>
        <row r="187">
          <cell r="D187" t="str">
            <v>base0pe1Ex. CoalESI</v>
          </cell>
          <cell r="E187">
            <v>413</v>
          </cell>
          <cell r="F187">
            <v>412.93</v>
          </cell>
          <cell r="G187">
            <v>302.98</v>
          </cell>
          <cell r="H187">
            <v>0</v>
          </cell>
          <cell r="I187">
            <v>0</v>
          </cell>
          <cell r="J187">
            <v>0</v>
          </cell>
          <cell r="K187">
            <v>0</v>
          </cell>
        </row>
        <row r="188">
          <cell r="D188" t="str">
            <v>base0pe1GTCCESI</v>
          </cell>
          <cell r="E188">
            <v>475.16</v>
          </cell>
          <cell r="F188">
            <v>495.62</v>
          </cell>
          <cell r="G188">
            <v>580.94</v>
          </cell>
          <cell r="H188">
            <v>629.01</v>
          </cell>
          <cell r="I188">
            <v>730.28</v>
          </cell>
          <cell r="J188">
            <v>782.8</v>
          </cell>
          <cell r="K188">
            <v>770.36</v>
          </cell>
        </row>
        <row r="189">
          <cell r="D189" t="str">
            <v>base0pe1HydroESI</v>
          </cell>
          <cell r="E189">
            <v>18.4</v>
          </cell>
          <cell r="F189">
            <v>25.25</v>
          </cell>
          <cell r="G189">
            <v>25.79</v>
          </cell>
          <cell r="H189">
            <v>25.79</v>
          </cell>
          <cell r="I189">
            <v>25.79</v>
          </cell>
          <cell r="J189">
            <v>25.79</v>
          </cell>
          <cell r="K189">
            <v>25.79</v>
          </cell>
        </row>
        <row r="190">
          <cell r="D190" t="str">
            <v>base0pe1Industry CHPESI</v>
          </cell>
          <cell r="E190">
            <v>73</v>
          </cell>
          <cell r="F190">
            <v>120</v>
          </cell>
          <cell r="G190">
            <v>150</v>
          </cell>
          <cell r="H190">
            <v>150</v>
          </cell>
          <cell r="I190">
            <v>140</v>
          </cell>
          <cell r="J190">
            <v>130</v>
          </cell>
          <cell r="K190">
            <v>120</v>
          </cell>
        </row>
        <row r="191">
          <cell r="D191" t="str">
            <v>base0pe1NuclearESI</v>
          </cell>
          <cell r="E191">
            <v>295.87</v>
          </cell>
          <cell r="F191">
            <v>201.19</v>
          </cell>
          <cell r="G191">
            <v>173.86</v>
          </cell>
          <cell r="H191">
            <v>281.6</v>
          </cell>
          <cell r="I191">
            <v>249.41</v>
          </cell>
          <cell r="J191">
            <v>249.41</v>
          </cell>
          <cell r="K191">
            <v>174.82</v>
          </cell>
        </row>
        <row r="192">
          <cell r="D192" t="str">
            <v>base0pe1Offshore windESI</v>
          </cell>
          <cell r="E192">
            <v>0</v>
          </cell>
          <cell r="F192">
            <v>0</v>
          </cell>
          <cell r="G192">
            <v>0</v>
          </cell>
          <cell r="H192">
            <v>137.46</v>
          </cell>
          <cell r="I192">
            <v>137.46</v>
          </cell>
          <cell r="J192">
            <v>15.45</v>
          </cell>
          <cell r="K192">
            <v>112.68</v>
          </cell>
        </row>
        <row r="193">
          <cell r="D193" t="str">
            <v>base0pe1Onshore windESI</v>
          </cell>
          <cell r="E193">
            <v>3.4</v>
          </cell>
          <cell r="F193">
            <v>63.08</v>
          </cell>
          <cell r="G193">
            <v>64.34</v>
          </cell>
          <cell r="H193">
            <v>64.34</v>
          </cell>
          <cell r="I193">
            <v>64.34</v>
          </cell>
          <cell r="J193">
            <v>64.34</v>
          </cell>
          <cell r="K193">
            <v>64.34</v>
          </cell>
        </row>
        <row r="194">
          <cell r="D194" t="str">
            <v>base0pe1WasteESI</v>
          </cell>
          <cell r="E194">
            <v>12.8</v>
          </cell>
          <cell r="F194">
            <v>23.65</v>
          </cell>
          <cell r="G194">
            <v>31.99</v>
          </cell>
          <cell r="H194">
            <v>32.83</v>
          </cell>
          <cell r="I194">
            <v>23.74</v>
          </cell>
          <cell r="J194">
            <v>32.83</v>
          </cell>
          <cell r="K194">
            <v>32.83</v>
          </cell>
        </row>
        <row r="195">
          <cell r="D195" t="str">
            <v>base0pe1WaveESI</v>
          </cell>
          <cell r="E195">
            <v>0</v>
          </cell>
          <cell r="F195">
            <v>0</v>
          </cell>
          <cell r="G195">
            <v>0.23</v>
          </cell>
          <cell r="H195">
            <v>0.52</v>
          </cell>
          <cell r="I195">
            <v>0.52</v>
          </cell>
          <cell r="J195">
            <v>0.52</v>
          </cell>
          <cell r="K195">
            <v>0.87</v>
          </cell>
        </row>
        <row r="196">
          <cell r="D196" t="str">
            <v>base0pe2BiomassESI</v>
          </cell>
          <cell r="E196">
            <v>1.51</v>
          </cell>
          <cell r="F196">
            <v>3.09</v>
          </cell>
          <cell r="G196">
            <v>1.22</v>
          </cell>
          <cell r="H196">
            <v>2.78</v>
          </cell>
          <cell r="I196">
            <v>59.39</v>
          </cell>
          <cell r="J196">
            <v>56.89</v>
          </cell>
          <cell r="K196">
            <v>56.89</v>
          </cell>
        </row>
        <row r="197">
          <cell r="D197" t="str">
            <v>base0pe2Domestic CHPESI</v>
          </cell>
          <cell r="E197">
            <v>0</v>
          </cell>
          <cell r="F197">
            <v>15</v>
          </cell>
          <cell r="G197">
            <v>30</v>
          </cell>
          <cell r="H197">
            <v>47.47</v>
          </cell>
          <cell r="I197">
            <v>44.74</v>
          </cell>
          <cell r="J197">
            <v>42.58</v>
          </cell>
          <cell r="K197">
            <v>40.05</v>
          </cell>
        </row>
        <row r="198">
          <cell r="D198" t="str">
            <v>base0pe2Ex. CoalESI</v>
          </cell>
          <cell r="E198">
            <v>413</v>
          </cell>
          <cell r="F198">
            <v>412.93</v>
          </cell>
          <cell r="G198">
            <v>302.98</v>
          </cell>
          <cell r="H198">
            <v>0</v>
          </cell>
          <cell r="I198">
            <v>0</v>
          </cell>
          <cell r="J198">
            <v>0</v>
          </cell>
          <cell r="K198">
            <v>0</v>
          </cell>
        </row>
        <row r="199">
          <cell r="D199" t="str">
            <v>base0pe2GTCCESI</v>
          </cell>
          <cell r="E199">
            <v>475.16</v>
          </cell>
          <cell r="F199">
            <v>495.62</v>
          </cell>
          <cell r="G199">
            <v>714.15</v>
          </cell>
          <cell r="H199">
            <v>1094.7</v>
          </cell>
          <cell r="I199">
            <v>1117.33</v>
          </cell>
          <cell r="J199">
            <v>1183.98</v>
          </cell>
          <cell r="K199">
            <v>1268.24</v>
          </cell>
        </row>
        <row r="200">
          <cell r="D200" t="str">
            <v>base0pe2HydroESI</v>
          </cell>
          <cell r="E200">
            <v>18.4</v>
          </cell>
          <cell r="F200">
            <v>25.25</v>
          </cell>
          <cell r="G200">
            <v>25.25</v>
          </cell>
          <cell r="H200">
            <v>25.25</v>
          </cell>
          <cell r="I200">
            <v>25.25</v>
          </cell>
          <cell r="J200">
            <v>25.25</v>
          </cell>
          <cell r="K200">
            <v>25.25</v>
          </cell>
        </row>
        <row r="201">
          <cell r="D201" t="str">
            <v>base0pe2Industry CHPESI</v>
          </cell>
          <cell r="E201">
            <v>73</v>
          </cell>
          <cell r="F201">
            <v>120</v>
          </cell>
          <cell r="G201">
            <v>150</v>
          </cell>
          <cell r="H201">
            <v>150</v>
          </cell>
          <cell r="I201">
            <v>140</v>
          </cell>
          <cell r="J201">
            <v>130</v>
          </cell>
          <cell r="K201">
            <v>120</v>
          </cell>
        </row>
        <row r="202">
          <cell r="D202" t="str">
            <v>base0pe2NuclearESI</v>
          </cell>
          <cell r="E202">
            <v>295.87</v>
          </cell>
          <cell r="F202">
            <v>201.19</v>
          </cell>
          <cell r="G202">
            <v>99.26</v>
          </cell>
          <cell r="H202">
            <v>32.19</v>
          </cell>
          <cell r="I202">
            <v>0</v>
          </cell>
          <cell r="J202">
            <v>0</v>
          </cell>
          <cell r="K202">
            <v>0</v>
          </cell>
        </row>
        <row r="203">
          <cell r="D203" t="str">
            <v>base0pe2Onshore windESI</v>
          </cell>
          <cell r="E203">
            <v>3.4</v>
          </cell>
          <cell r="F203">
            <v>63.08</v>
          </cell>
          <cell r="G203">
            <v>64.34</v>
          </cell>
          <cell r="H203">
            <v>64.34</v>
          </cell>
          <cell r="I203">
            <v>64.34</v>
          </cell>
          <cell r="J203">
            <v>64.34</v>
          </cell>
          <cell r="K203">
            <v>64.34</v>
          </cell>
        </row>
        <row r="204">
          <cell r="D204" t="str">
            <v>base0pe2WasteESI</v>
          </cell>
          <cell r="E204">
            <v>12.8</v>
          </cell>
          <cell r="F204">
            <v>23.65</v>
          </cell>
          <cell r="G204">
            <v>23.18</v>
          </cell>
          <cell r="H204">
            <v>23.74</v>
          </cell>
          <cell r="I204">
            <v>23.74</v>
          </cell>
          <cell r="J204">
            <v>23.74</v>
          </cell>
          <cell r="K204">
            <v>23.74</v>
          </cell>
        </row>
        <row r="205">
          <cell r="D205" t="str">
            <v>base0pe2WaveESI</v>
          </cell>
          <cell r="E205">
            <v>0</v>
          </cell>
          <cell r="F205">
            <v>0</v>
          </cell>
          <cell r="G205">
            <v>0</v>
          </cell>
          <cell r="H205">
            <v>0.23</v>
          </cell>
          <cell r="I205">
            <v>0.23</v>
          </cell>
          <cell r="J205">
            <v>0.23</v>
          </cell>
          <cell r="K205">
            <v>0.23</v>
          </cell>
        </row>
        <row r="206">
          <cell r="D206" t="str">
            <v>base45eeBiomassESI</v>
          </cell>
          <cell r="E206">
            <v>1.51</v>
          </cell>
          <cell r="F206">
            <v>5.87</v>
          </cell>
          <cell r="G206">
            <v>4</v>
          </cell>
          <cell r="H206">
            <v>29.81</v>
          </cell>
          <cell r="I206">
            <v>178.79</v>
          </cell>
          <cell r="J206">
            <v>180.04</v>
          </cell>
          <cell r="K206">
            <v>180.04</v>
          </cell>
        </row>
        <row r="207">
          <cell r="D207" t="str">
            <v>base45eeEx. CoalESI</v>
          </cell>
          <cell r="E207">
            <v>413</v>
          </cell>
          <cell r="F207">
            <v>412.93</v>
          </cell>
          <cell r="G207">
            <v>302.98</v>
          </cell>
          <cell r="H207">
            <v>0</v>
          </cell>
          <cell r="I207">
            <v>0</v>
          </cell>
          <cell r="J207">
            <v>0</v>
          </cell>
          <cell r="K207">
            <v>0</v>
          </cell>
        </row>
        <row r="208">
          <cell r="D208" t="str">
            <v>base45eeGTCCESI</v>
          </cell>
          <cell r="E208">
            <v>475.16</v>
          </cell>
          <cell r="F208">
            <v>563.21</v>
          </cell>
          <cell r="G208">
            <v>874.07</v>
          </cell>
          <cell r="H208">
            <v>1024.34</v>
          </cell>
          <cell r="I208">
            <v>456.77</v>
          </cell>
          <cell r="J208">
            <v>318.78</v>
          </cell>
          <cell r="K208">
            <v>424.39</v>
          </cell>
        </row>
        <row r="209">
          <cell r="D209" t="str">
            <v>base45eeHydroESI</v>
          </cell>
          <cell r="E209">
            <v>18.4</v>
          </cell>
          <cell r="F209">
            <v>25.25</v>
          </cell>
          <cell r="G209">
            <v>25.25</v>
          </cell>
          <cell r="H209">
            <v>25.79</v>
          </cell>
          <cell r="I209">
            <v>25.79</v>
          </cell>
          <cell r="J209">
            <v>25.79</v>
          </cell>
          <cell r="K209">
            <v>25.79</v>
          </cell>
        </row>
        <row r="210">
          <cell r="D210" t="str">
            <v>base45eeIndustry CHPESI</v>
          </cell>
          <cell r="E210">
            <v>73</v>
          </cell>
          <cell r="F210">
            <v>120</v>
          </cell>
          <cell r="G210">
            <v>150</v>
          </cell>
          <cell r="H210">
            <v>150</v>
          </cell>
          <cell r="I210">
            <v>140</v>
          </cell>
          <cell r="J210">
            <v>130</v>
          </cell>
          <cell r="K210">
            <v>120</v>
          </cell>
        </row>
        <row r="211">
          <cell r="D211" t="str">
            <v>base45eeNuclearESI</v>
          </cell>
          <cell r="E211">
            <v>295.87</v>
          </cell>
          <cell r="F211">
            <v>201.19</v>
          </cell>
          <cell r="G211">
            <v>99.26</v>
          </cell>
          <cell r="H211">
            <v>32.19</v>
          </cell>
          <cell r="I211">
            <v>362.67</v>
          </cell>
          <cell r="J211">
            <v>540.61</v>
          </cell>
          <cell r="K211">
            <v>540.61</v>
          </cell>
        </row>
        <row r="212">
          <cell r="D212" t="str">
            <v>base45eeOffshore windESI</v>
          </cell>
          <cell r="E212">
            <v>0</v>
          </cell>
          <cell r="F212">
            <v>0</v>
          </cell>
          <cell r="G212">
            <v>0</v>
          </cell>
          <cell r="H212">
            <v>137.46</v>
          </cell>
          <cell r="I212">
            <v>228.76</v>
          </cell>
          <cell r="J212">
            <v>228.76</v>
          </cell>
          <cell r="K212">
            <v>220.15</v>
          </cell>
        </row>
        <row r="213">
          <cell r="D213" t="str">
            <v>base45eeOnshore windESI</v>
          </cell>
          <cell r="E213">
            <v>3.4</v>
          </cell>
          <cell r="F213">
            <v>64.34</v>
          </cell>
          <cell r="G213">
            <v>64.34</v>
          </cell>
          <cell r="H213">
            <v>64.34</v>
          </cell>
          <cell r="I213">
            <v>64.34</v>
          </cell>
          <cell r="J213">
            <v>64.34</v>
          </cell>
          <cell r="K213">
            <v>64.34</v>
          </cell>
        </row>
        <row r="214">
          <cell r="D214" t="str">
            <v>base45eePVESI</v>
          </cell>
          <cell r="E214">
            <v>0</v>
          </cell>
          <cell r="F214">
            <v>0</v>
          </cell>
          <cell r="G214">
            <v>0</v>
          </cell>
          <cell r="H214">
            <v>0</v>
          </cell>
          <cell r="I214">
            <v>0</v>
          </cell>
          <cell r="J214">
            <v>3.05</v>
          </cell>
          <cell r="K214">
            <v>3.05</v>
          </cell>
        </row>
        <row r="215">
          <cell r="D215" t="str">
            <v>base45eeWasteESI</v>
          </cell>
          <cell r="E215">
            <v>12.8</v>
          </cell>
          <cell r="F215">
            <v>27.12</v>
          </cell>
          <cell r="G215">
            <v>23.18</v>
          </cell>
          <cell r="H215">
            <v>32.83</v>
          </cell>
          <cell r="I215">
            <v>32.83</v>
          </cell>
          <cell r="J215">
            <v>32.83</v>
          </cell>
          <cell r="K215">
            <v>32.83</v>
          </cell>
        </row>
        <row r="216">
          <cell r="D216" t="str">
            <v>base45eeWaveESI</v>
          </cell>
          <cell r="E216">
            <v>0</v>
          </cell>
          <cell r="F216">
            <v>0</v>
          </cell>
          <cell r="G216">
            <v>0</v>
          </cell>
          <cell r="H216">
            <v>0.52</v>
          </cell>
          <cell r="I216">
            <v>0.87</v>
          </cell>
          <cell r="J216">
            <v>0.87</v>
          </cell>
          <cell r="K216">
            <v>0.87</v>
          </cell>
        </row>
        <row r="217">
          <cell r="D217" t="str">
            <v>base60eeBiomassESI</v>
          </cell>
          <cell r="E217">
            <v>1.51</v>
          </cell>
          <cell r="F217">
            <v>5.87</v>
          </cell>
          <cell r="G217">
            <v>4</v>
          </cell>
          <cell r="H217">
            <v>37.92</v>
          </cell>
          <cell r="I217">
            <v>178.98</v>
          </cell>
          <cell r="J217">
            <v>184.89</v>
          </cell>
          <cell r="K217">
            <v>184.89</v>
          </cell>
        </row>
        <row r="218">
          <cell r="D218" t="str">
            <v>base60eeEx. CoalESI</v>
          </cell>
          <cell r="E218">
            <v>413</v>
          </cell>
          <cell r="F218">
            <v>412.93</v>
          </cell>
          <cell r="G218">
            <v>302.98</v>
          </cell>
          <cell r="H218">
            <v>0</v>
          </cell>
          <cell r="I218">
            <v>0</v>
          </cell>
          <cell r="J218">
            <v>0</v>
          </cell>
          <cell r="K218">
            <v>0</v>
          </cell>
        </row>
        <row r="219">
          <cell r="D219" t="str">
            <v>base60eeGTCCESI</v>
          </cell>
          <cell r="E219">
            <v>475.16</v>
          </cell>
          <cell r="F219">
            <v>563.21</v>
          </cell>
          <cell r="G219">
            <v>874.07</v>
          </cell>
          <cell r="H219">
            <v>509.09</v>
          </cell>
          <cell r="I219">
            <v>352.59</v>
          </cell>
          <cell r="J219">
            <v>0</v>
          </cell>
          <cell r="K219">
            <v>0</v>
          </cell>
        </row>
        <row r="220">
          <cell r="D220" t="str">
            <v>base60eeGTCC (CO2 capture)ESI</v>
          </cell>
          <cell r="E220">
            <v>0</v>
          </cell>
          <cell r="F220">
            <v>0</v>
          </cell>
          <cell r="G220">
            <v>0</v>
          </cell>
          <cell r="H220">
            <v>0</v>
          </cell>
          <cell r="I220">
            <v>0</v>
          </cell>
          <cell r="J220">
            <v>300.26</v>
          </cell>
          <cell r="K220">
            <v>347.92</v>
          </cell>
        </row>
        <row r="221">
          <cell r="D221" t="str">
            <v>base60eeHydroESI</v>
          </cell>
          <cell r="E221">
            <v>18.4</v>
          </cell>
          <cell r="F221">
            <v>25.25</v>
          </cell>
          <cell r="G221">
            <v>25.25</v>
          </cell>
          <cell r="H221">
            <v>25.79</v>
          </cell>
          <cell r="I221">
            <v>25.79</v>
          </cell>
          <cell r="J221">
            <v>19.24</v>
          </cell>
          <cell r="K221">
            <v>19.24</v>
          </cell>
        </row>
        <row r="222">
          <cell r="D222" t="str">
            <v>base60eeIndustry CHPESI</v>
          </cell>
          <cell r="E222">
            <v>73</v>
          </cell>
          <cell r="F222">
            <v>120</v>
          </cell>
          <cell r="G222">
            <v>150</v>
          </cell>
          <cell r="H222">
            <v>150</v>
          </cell>
          <cell r="I222">
            <v>140</v>
          </cell>
          <cell r="J222">
            <v>72.85</v>
          </cell>
          <cell r="K222">
            <v>64.36</v>
          </cell>
        </row>
        <row r="223">
          <cell r="D223" t="str">
            <v>base60eeNuclearESI</v>
          </cell>
          <cell r="E223">
            <v>295.87</v>
          </cell>
          <cell r="F223">
            <v>201.19</v>
          </cell>
          <cell r="G223">
            <v>99.26</v>
          </cell>
          <cell r="H223">
            <v>568.71</v>
          </cell>
          <cell r="I223">
            <v>536.52</v>
          </cell>
          <cell r="J223">
            <v>603.07</v>
          </cell>
          <cell r="K223">
            <v>620.58</v>
          </cell>
        </row>
        <row r="224">
          <cell r="D224" t="str">
            <v>base60eeOffshore windESI</v>
          </cell>
          <cell r="E224">
            <v>0</v>
          </cell>
          <cell r="F224">
            <v>0</v>
          </cell>
          <cell r="G224">
            <v>0</v>
          </cell>
          <cell r="H224">
            <v>137.46</v>
          </cell>
          <cell r="I224">
            <v>140.96</v>
          </cell>
          <cell r="J224">
            <v>228.29</v>
          </cell>
          <cell r="K224">
            <v>237.6</v>
          </cell>
        </row>
        <row r="225">
          <cell r="D225" t="str">
            <v>base60eeOnshore windESI</v>
          </cell>
          <cell r="E225">
            <v>3.4</v>
          </cell>
          <cell r="F225">
            <v>64.34</v>
          </cell>
          <cell r="G225">
            <v>64.34</v>
          </cell>
          <cell r="H225">
            <v>64.34</v>
          </cell>
          <cell r="I225">
            <v>64.34</v>
          </cell>
          <cell r="J225">
            <v>64.34</v>
          </cell>
          <cell r="K225">
            <v>64.34</v>
          </cell>
        </row>
        <row r="226">
          <cell r="D226" t="str">
            <v>base60eePVESI</v>
          </cell>
          <cell r="E226">
            <v>0</v>
          </cell>
          <cell r="F226">
            <v>0</v>
          </cell>
          <cell r="G226">
            <v>0</v>
          </cell>
          <cell r="H226">
            <v>0</v>
          </cell>
          <cell r="I226">
            <v>0</v>
          </cell>
          <cell r="J226">
            <v>15.95</v>
          </cell>
          <cell r="K226">
            <v>19.84</v>
          </cell>
        </row>
        <row r="227">
          <cell r="D227" t="str">
            <v>base60eeWasteESI</v>
          </cell>
          <cell r="E227">
            <v>12.8</v>
          </cell>
          <cell r="F227">
            <v>27.12</v>
          </cell>
          <cell r="G227">
            <v>23.18</v>
          </cell>
          <cell r="H227">
            <v>32.83</v>
          </cell>
          <cell r="I227">
            <v>32.83</v>
          </cell>
          <cell r="J227">
            <v>32.83</v>
          </cell>
          <cell r="K227">
            <v>32.83</v>
          </cell>
        </row>
        <row r="228">
          <cell r="D228" t="str">
            <v>base60eeWaveESI</v>
          </cell>
          <cell r="E228">
            <v>0</v>
          </cell>
          <cell r="F228">
            <v>0</v>
          </cell>
          <cell r="G228">
            <v>0</v>
          </cell>
          <cell r="H228">
            <v>0.52</v>
          </cell>
          <cell r="I228">
            <v>0.87</v>
          </cell>
          <cell r="J228">
            <v>0.87</v>
          </cell>
          <cell r="K228">
            <v>0.87</v>
          </cell>
        </row>
        <row r="229">
          <cell r="D229" t="str">
            <v>base70eeBiomassESI</v>
          </cell>
          <cell r="E229">
            <v>1.51</v>
          </cell>
          <cell r="F229">
            <v>5.87</v>
          </cell>
          <cell r="G229">
            <v>4</v>
          </cell>
          <cell r="H229">
            <v>63.61</v>
          </cell>
          <cell r="I229">
            <v>182.5</v>
          </cell>
          <cell r="J229">
            <v>184.89</v>
          </cell>
          <cell r="K229">
            <v>184.89</v>
          </cell>
        </row>
        <row r="230">
          <cell r="D230" t="str">
            <v>base70eeEx. CoalESI</v>
          </cell>
          <cell r="E230">
            <v>413</v>
          </cell>
          <cell r="F230">
            <v>412.93</v>
          </cell>
          <cell r="G230">
            <v>302.98</v>
          </cell>
          <cell r="H230">
            <v>0</v>
          </cell>
          <cell r="I230">
            <v>0</v>
          </cell>
          <cell r="J230">
            <v>0</v>
          </cell>
          <cell r="K230">
            <v>0</v>
          </cell>
        </row>
        <row r="231">
          <cell r="D231" t="str">
            <v>base70eeGTCCESI</v>
          </cell>
          <cell r="E231">
            <v>475.16</v>
          </cell>
          <cell r="F231">
            <v>563.21</v>
          </cell>
          <cell r="G231">
            <v>874.07</v>
          </cell>
          <cell r="H231">
            <v>453.75</v>
          </cell>
          <cell r="I231">
            <v>0</v>
          </cell>
          <cell r="J231">
            <v>0</v>
          </cell>
          <cell r="K231">
            <v>0</v>
          </cell>
        </row>
        <row r="232">
          <cell r="D232" t="str">
            <v>base70eeGTCC (CO2 capture)ESI</v>
          </cell>
          <cell r="E232">
            <v>0</v>
          </cell>
          <cell r="F232">
            <v>0</v>
          </cell>
          <cell r="G232">
            <v>0</v>
          </cell>
          <cell r="H232">
            <v>0</v>
          </cell>
          <cell r="I232">
            <v>232.51</v>
          </cell>
          <cell r="J232">
            <v>216.34</v>
          </cell>
          <cell r="K232">
            <v>168.9</v>
          </cell>
        </row>
        <row r="233">
          <cell r="D233" t="str">
            <v>base70eeHydroESI</v>
          </cell>
          <cell r="E233">
            <v>18.4</v>
          </cell>
          <cell r="F233">
            <v>25.25</v>
          </cell>
          <cell r="G233">
            <v>25.25</v>
          </cell>
          <cell r="H233">
            <v>25.79</v>
          </cell>
          <cell r="I233">
            <v>19.24</v>
          </cell>
          <cell r="J233">
            <v>17.05</v>
          </cell>
          <cell r="K233">
            <v>17.05</v>
          </cell>
        </row>
        <row r="234">
          <cell r="D234" t="str">
            <v>base70eeIndustry CHPESI</v>
          </cell>
          <cell r="E234">
            <v>73</v>
          </cell>
          <cell r="F234">
            <v>120</v>
          </cell>
          <cell r="G234">
            <v>150</v>
          </cell>
          <cell r="H234">
            <v>150</v>
          </cell>
          <cell r="I234">
            <v>140</v>
          </cell>
          <cell r="J234">
            <v>0</v>
          </cell>
          <cell r="K234">
            <v>14.56</v>
          </cell>
        </row>
        <row r="235">
          <cell r="D235" t="str">
            <v>base70eeIndustry FC CHPESI</v>
          </cell>
          <cell r="E235">
            <v>0</v>
          </cell>
          <cell r="F235">
            <v>0</v>
          </cell>
          <cell r="G235">
            <v>0</v>
          </cell>
          <cell r="H235">
            <v>0</v>
          </cell>
          <cell r="I235">
            <v>0</v>
          </cell>
          <cell r="J235">
            <v>18</v>
          </cell>
          <cell r="K235">
            <v>0</v>
          </cell>
        </row>
        <row r="236">
          <cell r="D236" t="str">
            <v>base70eeNuclearESI</v>
          </cell>
          <cell r="E236">
            <v>295.87</v>
          </cell>
          <cell r="F236">
            <v>201.19</v>
          </cell>
          <cell r="G236">
            <v>99.26</v>
          </cell>
          <cell r="H236">
            <v>568.71</v>
          </cell>
          <cell r="I236">
            <v>553.31</v>
          </cell>
          <cell r="J236">
            <v>842.7</v>
          </cell>
          <cell r="K236">
            <v>842.7</v>
          </cell>
        </row>
        <row r="237">
          <cell r="D237" t="str">
            <v>base70eeOffshore windESI</v>
          </cell>
          <cell r="E237">
            <v>0</v>
          </cell>
          <cell r="F237">
            <v>0</v>
          </cell>
          <cell r="G237">
            <v>0</v>
          </cell>
          <cell r="H237">
            <v>137.46</v>
          </cell>
          <cell r="I237">
            <v>228.66</v>
          </cell>
          <cell r="J237">
            <v>160.47</v>
          </cell>
          <cell r="K237">
            <v>178.54</v>
          </cell>
        </row>
        <row r="238">
          <cell r="D238" t="str">
            <v>base70eeOnshore windESI</v>
          </cell>
          <cell r="E238">
            <v>3.4</v>
          </cell>
          <cell r="F238">
            <v>64.34</v>
          </cell>
          <cell r="G238">
            <v>64.34</v>
          </cell>
          <cell r="H238">
            <v>64.34</v>
          </cell>
          <cell r="I238">
            <v>64.34</v>
          </cell>
          <cell r="J238">
            <v>54.2</v>
          </cell>
          <cell r="K238">
            <v>62.01</v>
          </cell>
        </row>
        <row r="239">
          <cell r="D239" t="str">
            <v>base70eePVESI</v>
          </cell>
          <cell r="E239">
            <v>0</v>
          </cell>
          <cell r="F239">
            <v>0</v>
          </cell>
          <cell r="G239">
            <v>0</v>
          </cell>
          <cell r="H239">
            <v>0</v>
          </cell>
          <cell r="I239">
            <v>0</v>
          </cell>
          <cell r="J239">
            <v>15.95</v>
          </cell>
          <cell r="K239">
            <v>19.84</v>
          </cell>
        </row>
        <row r="240">
          <cell r="D240" t="str">
            <v>base70eeWasteESI</v>
          </cell>
          <cell r="E240">
            <v>12.8</v>
          </cell>
          <cell r="F240">
            <v>27.12</v>
          </cell>
          <cell r="G240">
            <v>23.18</v>
          </cell>
          <cell r="H240">
            <v>32.83</v>
          </cell>
          <cell r="I240">
            <v>32.83</v>
          </cell>
          <cell r="J240">
            <v>32.83</v>
          </cell>
          <cell r="K240">
            <v>32.83</v>
          </cell>
        </row>
        <row r="241">
          <cell r="D241" t="str">
            <v>base70eeWaveESI</v>
          </cell>
          <cell r="E241">
            <v>0</v>
          </cell>
          <cell r="F241">
            <v>0</v>
          </cell>
          <cell r="G241">
            <v>0</v>
          </cell>
          <cell r="H241">
            <v>11.84</v>
          </cell>
          <cell r="I241">
            <v>17.04</v>
          </cell>
          <cell r="J241">
            <v>7.18</v>
          </cell>
          <cell r="K241">
            <v>101.46</v>
          </cell>
        </row>
        <row r="242">
          <cell r="D242" t="str">
            <v>GS-45BiomassESI</v>
          </cell>
          <cell r="E242">
            <v>1.51</v>
          </cell>
          <cell r="F242">
            <v>3.09</v>
          </cell>
          <cell r="G242">
            <v>1.22</v>
          </cell>
          <cell r="H242">
            <v>2.78</v>
          </cell>
          <cell r="I242">
            <v>152.09</v>
          </cell>
          <cell r="J242">
            <v>180.04</v>
          </cell>
          <cell r="K242">
            <v>180.04</v>
          </cell>
        </row>
        <row r="243">
          <cell r="D243" t="str">
            <v>GS-45Domestic CHPESI</v>
          </cell>
          <cell r="E243">
            <v>0</v>
          </cell>
          <cell r="F243">
            <v>15</v>
          </cell>
          <cell r="G243">
            <v>30</v>
          </cell>
          <cell r="H243">
            <v>48.13</v>
          </cell>
          <cell r="I243">
            <v>44.6</v>
          </cell>
          <cell r="J243">
            <v>40.85</v>
          </cell>
          <cell r="K243">
            <v>38.94</v>
          </cell>
        </row>
        <row r="244">
          <cell r="D244" t="str">
            <v>GS-45Ex. CoalESI</v>
          </cell>
          <cell r="E244">
            <v>413</v>
          </cell>
          <cell r="F244">
            <v>412.93</v>
          </cell>
          <cell r="G244">
            <v>302.98</v>
          </cell>
          <cell r="H244">
            <v>0</v>
          </cell>
          <cell r="I244">
            <v>0</v>
          </cell>
          <cell r="J244">
            <v>0</v>
          </cell>
          <cell r="K244">
            <v>0</v>
          </cell>
        </row>
        <row r="245">
          <cell r="D245" t="str">
            <v>GS-45GTCCESI</v>
          </cell>
          <cell r="E245">
            <v>475.16</v>
          </cell>
          <cell r="F245">
            <v>440.76</v>
          </cell>
          <cell r="G245">
            <v>599.56</v>
          </cell>
          <cell r="H245">
            <v>1010.37</v>
          </cell>
          <cell r="I245">
            <v>944.04</v>
          </cell>
          <cell r="J245">
            <v>401.46</v>
          </cell>
          <cell r="K245">
            <v>441.19</v>
          </cell>
        </row>
        <row r="246">
          <cell r="D246" t="str">
            <v>GS-45HydroESI</v>
          </cell>
          <cell r="E246">
            <v>18.4</v>
          </cell>
          <cell r="F246">
            <v>25.25</v>
          </cell>
          <cell r="G246">
            <v>25.25</v>
          </cell>
          <cell r="H246">
            <v>25.25</v>
          </cell>
          <cell r="I246">
            <v>25.25</v>
          </cell>
          <cell r="J246">
            <v>25.79</v>
          </cell>
          <cell r="K246">
            <v>25.79</v>
          </cell>
        </row>
        <row r="247">
          <cell r="D247" t="str">
            <v>GS-45Industry CHPESI</v>
          </cell>
          <cell r="E247">
            <v>73</v>
          </cell>
          <cell r="F247">
            <v>120</v>
          </cell>
          <cell r="G247">
            <v>150</v>
          </cell>
          <cell r="H247">
            <v>140</v>
          </cell>
          <cell r="I247">
            <v>130</v>
          </cell>
          <cell r="J247">
            <v>118.28</v>
          </cell>
          <cell r="K247">
            <v>109.13</v>
          </cell>
        </row>
        <row r="248">
          <cell r="D248" t="str">
            <v>GS-45NuclearESI</v>
          </cell>
          <cell r="E248">
            <v>295.87</v>
          </cell>
          <cell r="F248">
            <v>201.19</v>
          </cell>
          <cell r="G248">
            <v>99.26</v>
          </cell>
          <cell r="H248">
            <v>32.19</v>
          </cell>
          <cell r="I248">
            <v>0</v>
          </cell>
          <cell r="J248">
            <v>336.84</v>
          </cell>
          <cell r="K248">
            <v>374.04</v>
          </cell>
        </row>
        <row r="249">
          <cell r="D249" t="str">
            <v>GS-45Offshore windESI</v>
          </cell>
          <cell r="E249">
            <v>0</v>
          </cell>
          <cell r="F249">
            <v>0</v>
          </cell>
          <cell r="G249">
            <v>0</v>
          </cell>
          <cell r="H249">
            <v>0</v>
          </cell>
          <cell r="I249">
            <v>0</v>
          </cell>
          <cell r="J249">
            <v>228.76</v>
          </cell>
          <cell r="K249">
            <v>238.53</v>
          </cell>
        </row>
        <row r="250">
          <cell r="D250" t="str">
            <v>GS-45Onshore windESI</v>
          </cell>
          <cell r="E250">
            <v>3.4</v>
          </cell>
          <cell r="F250">
            <v>56.98</v>
          </cell>
          <cell r="G250">
            <v>64.34</v>
          </cell>
          <cell r="H250">
            <v>64.34</v>
          </cell>
          <cell r="I250">
            <v>64.34</v>
          </cell>
          <cell r="J250">
            <v>64.34</v>
          </cell>
          <cell r="K250">
            <v>64.34</v>
          </cell>
        </row>
        <row r="251">
          <cell r="D251" t="str">
            <v>GS-45WasteESI</v>
          </cell>
          <cell r="E251">
            <v>12.8</v>
          </cell>
          <cell r="F251">
            <v>23.65</v>
          </cell>
          <cell r="G251">
            <v>23.18</v>
          </cell>
          <cell r="H251">
            <v>23.74</v>
          </cell>
          <cell r="I251">
            <v>23.74</v>
          </cell>
          <cell r="J251">
            <v>32.83</v>
          </cell>
          <cell r="K251">
            <v>32.83</v>
          </cell>
        </row>
        <row r="252">
          <cell r="D252" t="str">
            <v>GS-45WaveESI</v>
          </cell>
          <cell r="E252">
            <v>0</v>
          </cell>
          <cell r="F252">
            <v>0</v>
          </cell>
          <cell r="G252">
            <v>0</v>
          </cell>
          <cell r="H252">
            <v>0.23</v>
          </cell>
          <cell r="I252">
            <v>0.23</v>
          </cell>
          <cell r="J252">
            <v>0.87</v>
          </cell>
          <cell r="K252">
            <v>0.87</v>
          </cell>
        </row>
        <row r="253">
          <cell r="D253" t="str">
            <v>gs-45eeBiomassESI</v>
          </cell>
          <cell r="E253">
            <v>1.51</v>
          </cell>
          <cell r="F253">
            <v>3.83</v>
          </cell>
          <cell r="G253">
            <v>1.96</v>
          </cell>
          <cell r="H253">
            <v>5.57</v>
          </cell>
          <cell r="I253">
            <v>180.04</v>
          </cell>
          <cell r="J253">
            <v>180.04</v>
          </cell>
          <cell r="K253">
            <v>180.04</v>
          </cell>
        </row>
        <row r="254">
          <cell r="D254" t="str">
            <v>gs-45eeEx. CoalESI</v>
          </cell>
          <cell r="E254">
            <v>413</v>
          </cell>
          <cell r="F254">
            <v>412.93</v>
          </cell>
          <cell r="G254">
            <v>302.98</v>
          </cell>
          <cell r="H254">
            <v>0</v>
          </cell>
          <cell r="I254">
            <v>0</v>
          </cell>
          <cell r="J254">
            <v>0</v>
          </cell>
          <cell r="K254">
            <v>0</v>
          </cell>
        </row>
        <row r="255">
          <cell r="D255" t="str">
            <v>gs-45eeGTCCESI</v>
          </cell>
          <cell r="E255">
            <v>475.16</v>
          </cell>
          <cell r="F255">
            <v>513.66</v>
          </cell>
          <cell r="G255">
            <v>769.94</v>
          </cell>
          <cell r="H255">
            <v>1231.53</v>
          </cell>
          <cell r="I255">
            <v>767.42</v>
          </cell>
          <cell r="J255">
            <v>221.26</v>
          </cell>
          <cell r="K255">
            <v>276.47</v>
          </cell>
        </row>
        <row r="256">
          <cell r="D256" t="str">
            <v>gs-45eeHydroESI</v>
          </cell>
          <cell r="E256">
            <v>18.4</v>
          </cell>
          <cell r="F256">
            <v>25.25</v>
          </cell>
          <cell r="G256">
            <v>25.25</v>
          </cell>
          <cell r="H256">
            <v>25.25</v>
          </cell>
          <cell r="I256">
            <v>25.79</v>
          </cell>
          <cell r="J256">
            <v>25.28</v>
          </cell>
          <cell r="K256">
            <v>25.79</v>
          </cell>
        </row>
        <row r="257">
          <cell r="D257" t="str">
            <v>gs-45eeIndustry CHPESI</v>
          </cell>
          <cell r="E257">
            <v>73</v>
          </cell>
          <cell r="F257">
            <v>120</v>
          </cell>
          <cell r="G257">
            <v>150</v>
          </cell>
          <cell r="H257">
            <v>140</v>
          </cell>
          <cell r="I257">
            <v>130</v>
          </cell>
          <cell r="J257">
            <v>104.4</v>
          </cell>
          <cell r="K257">
            <v>92.11</v>
          </cell>
        </row>
        <row r="258">
          <cell r="D258" t="str">
            <v>gs-45eeNuclearESI</v>
          </cell>
          <cell r="E258">
            <v>295.87</v>
          </cell>
          <cell r="F258">
            <v>201.19</v>
          </cell>
          <cell r="G258">
            <v>99.26</v>
          </cell>
          <cell r="H258">
            <v>32.19</v>
          </cell>
          <cell r="I258">
            <v>73.54</v>
          </cell>
          <cell r="J258">
            <v>581.16</v>
          </cell>
          <cell r="K258">
            <v>621.78</v>
          </cell>
        </row>
        <row r="259">
          <cell r="D259" t="str">
            <v>gs-45eeOffshore windESI</v>
          </cell>
          <cell r="E259">
            <v>0</v>
          </cell>
          <cell r="F259">
            <v>0</v>
          </cell>
          <cell r="G259">
            <v>0</v>
          </cell>
          <cell r="H259">
            <v>0</v>
          </cell>
          <cell r="I259">
            <v>228.76</v>
          </cell>
          <cell r="J259">
            <v>228.76</v>
          </cell>
          <cell r="K259">
            <v>230.52</v>
          </cell>
        </row>
        <row r="260">
          <cell r="D260" t="str">
            <v>gs-45eeOnshore windESI</v>
          </cell>
          <cell r="E260">
            <v>3.4</v>
          </cell>
          <cell r="F260">
            <v>64.34</v>
          </cell>
          <cell r="G260">
            <v>64.34</v>
          </cell>
          <cell r="H260">
            <v>64.34</v>
          </cell>
          <cell r="I260">
            <v>64.34</v>
          </cell>
          <cell r="J260">
            <v>64.34</v>
          </cell>
          <cell r="K260">
            <v>64.34</v>
          </cell>
        </row>
        <row r="261">
          <cell r="D261" t="str">
            <v>gs-45eePVESI</v>
          </cell>
          <cell r="E261">
            <v>0</v>
          </cell>
          <cell r="F261">
            <v>0</v>
          </cell>
          <cell r="G261">
            <v>0</v>
          </cell>
          <cell r="H261">
            <v>0</v>
          </cell>
          <cell r="I261">
            <v>0</v>
          </cell>
          <cell r="J261">
            <v>9.11</v>
          </cell>
          <cell r="K261">
            <v>9.11</v>
          </cell>
        </row>
        <row r="262">
          <cell r="D262" t="str">
            <v>gs-45eeWasteESI</v>
          </cell>
          <cell r="E262">
            <v>12.8</v>
          </cell>
          <cell r="F262">
            <v>23.65</v>
          </cell>
          <cell r="G262">
            <v>23.18</v>
          </cell>
          <cell r="H262">
            <v>23.74</v>
          </cell>
          <cell r="I262">
            <v>32.83</v>
          </cell>
          <cell r="J262">
            <v>32.83</v>
          </cell>
          <cell r="K262">
            <v>32.83</v>
          </cell>
        </row>
        <row r="263">
          <cell r="D263" t="str">
            <v>gs-45eeWaveESI</v>
          </cell>
          <cell r="E263">
            <v>0</v>
          </cell>
          <cell r="F263">
            <v>0</v>
          </cell>
          <cell r="G263">
            <v>0</v>
          </cell>
          <cell r="H263">
            <v>0.23</v>
          </cell>
          <cell r="I263">
            <v>0.87</v>
          </cell>
          <cell r="J263">
            <v>0.87</v>
          </cell>
          <cell r="K263">
            <v>0.87</v>
          </cell>
        </row>
        <row r="264">
          <cell r="D264" t="str">
            <v>GS-60BiomassESI</v>
          </cell>
          <cell r="E264">
            <v>1.51</v>
          </cell>
          <cell r="F264">
            <v>3.09</v>
          </cell>
          <cell r="G264">
            <v>1.22</v>
          </cell>
          <cell r="H264">
            <v>10.4</v>
          </cell>
          <cell r="I264">
            <v>180.04</v>
          </cell>
          <cell r="J264">
            <v>184.89</v>
          </cell>
          <cell r="K264">
            <v>184.89</v>
          </cell>
        </row>
        <row r="265">
          <cell r="D265" t="str">
            <v>GS-60Domestic CHPESI</v>
          </cell>
          <cell r="E265">
            <v>0</v>
          </cell>
          <cell r="F265">
            <v>15</v>
          </cell>
          <cell r="G265">
            <v>30</v>
          </cell>
          <cell r="H265">
            <v>45.47</v>
          </cell>
          <cell r="I265">
            <v>41.95</v>
          </cell>
          <cell r="J265">
            <v>37.65</v>
          </cell>
          <cell r="K265">
            <v>34.3</v>
          </cell>
        </row>
        <row r="266">
          <cell r="D266" t="str">
            <v>GS-60Ex. CoalESI</v>
          </cell>
          <cell r="E266">
            <v>413</v>
          </cell>
          <cell r="F266">
            <v>412.93</v>
          </cell>
          <cell r="G266">
            <v>302.98</v>
          </cell>
          <cell r="H266">
            <v>0</v>
          </cell>
          <cell r="I266">
            <v>0</v>
          </cell>
          <cell r="J266">
            <v>0</v>
          </cell>
          <cell r="K266">
            <v>0</v>
          </cell>
        </row>
        <row r="267">
          <cell r="D267" t="str">
            <v>GS-60GTCCESI</v>
          </cell>
          <cell r="E267">
            <v>475.16</v>
          </cell>
          <cell r="F267">
            <v>440.76</v>
          </cell>
          <cell r="G267">
            <v>599.56</v>
          </cell>
          <cell r="H267">
            <v>887</v>
          </cell>
          <cell r="I267">
            <v>263.88</v>
          </cell>
          <cell r="J267">
            <v>0</v>
          </cell>
          <cell r="K267">
            <v>0</v>
          </cell>
        </row>
        <row r="268">
          <cell r="D268" t="str">
            <v>GS-60GTCC (CO2 capture)ESI</v>
          </cell>
          <cell r="E268">
            <v>0</v>
          </cell>
          <cell r="F268">
            <v>0</v>
          </cell>
          <cell r="G268">
            <v>0</v>
          </cell>
          <cell r="H268">
            <v>0</v>
          </cell>
          <cell r="I268">
            <v>0</v>
          </cell>
          <cell r="J268">
            <v>168.07</v>
          </cell>
          <cell r="K268">
            <v>194.06</v>
          </cell>
        </row>
        <row r="269">
          <cell r="D269" t="str">
            <v>GS-60HydroESI</v>
          </cell>
          <cell r="E269">
            <v>18.4</v>
          </cell>
          <cell r="F269">
            <v>25.25</v>
          </cell>
          <cell r="G269">
            <v>25.25</v>
          </cell>
          <cell r="H269">
            <v>25.25</v>
          </cell>
          <cell r="I269">
            <v>25.79</v>
          </cell>
          <cell r="J269">
            <v>19.24</v>
          </cell>
          <cell r="K269">
            <v>19.24</v>
          </cell>
        </row>
        <row r="270">
          <cell r="D270" t="str">
            <v>GS-60Industry CHPESI</v>
          </cell>
          <cell r="E270">
            <v>73</v>
          </cell>
          <cell r="F270">
            <v>120</v>
          </cell>
          <cell r="G270">
            <v>150</v>
          </cell>
          <cell r="H270">
            <v>140</v>
          </cell>
          <cell r="I270">
            <v>130</v>
          </cell>
          <cell r="J270">
            <v>98.01</v>
          </cell>
          <cell r="K270">
            <v>83.87</v>
          </cell>
        </row>
        <row r="271">
          <cell r="D271" t="str">
            <v>GS-60NuclearESI</v>
          </cell>
          <cell r="E271">
            <v>295.87</v>
          </cell>
          <cell r="F271">
            <v>201.19</v>
          </cell>
          <cell r="G271">
            <v>99.26</v>
          </cell>
          <cell r="H271">
            <v>32.19</v>
          </cell>
          <cell r="I271">
            <v>342.01</v>
          </cell>
          <cell r="J271">
            <v>496.23</v>
          </cell>
          <cell r="K271">
            <v>560.33</v>
          </cell>
        </row>
        <row r="272">
          <cell r="D272" t="str">
            <v>GS-60Offshore windESI</v>
          </cell>
          <cell r="E272">
            <v>0</v>
          </cell>
          <cell r="F272">
            <v>0</v>
          </cell>
          <cell r="G272">
            <v>0</v>
          </cell>
          <cell r="H272">
            <v>102.91</v>
          </cell>
          <cell r="I272">
            <v>228.76</v>
          </cell>
          <cell r="J272">
            <v>228.62</v>
          </cell>
          <cell r="K272">
            <v>236.13</v>
          </cell>
        </row>
        <row r="273">
          <cell r="D273" t="str">
            <v>GS-60Onshore windESI</v>
          </cell>
          <cell r="E273">
            <v>3.4</v>
          </cell>
          <cell r="F273">
            <v>56.98</v>
          </cell>
          <cell r="G273">
            <v>64.34</v>
          </cell>
          <cell r="H273">
            <v>64.34</v>
          </cell>
          <cell r="I273">
            <v>64.34</v>
          </cell>
          <cell r="J273">
            <v>64.34</v>
          </cell>
          <cell r="K273">
            <v>64.34</v>
          </cell>
        </row>
        <row r="274">
          <cell r="D274" t="str">
            <v>GS-60PVESI</v>
          </cell>
          <cell r="E274">
            <v>0</v>
          </cell>
          <cell r="F274">
            <v>0</v>
          </cell>
          <cell r="G274">
            <v>0</v>
          </cell>
          <cell r="H274">
            <v>0</v>
          </cell>
          <cell r="I274">
            <v>0</v>
          </cell>
          <cell r="J274">
            <v>15.95</v>
          </cell>
          <cell r="K274">
            <v>19.84</v>
          </cell>
        </row>
        <row r="275">
          <cell r="D275" t="str">
            <v>GS-60WasteESI</v>
          </cell>
          <cell r="E275">
            <v>12.8</v>
          </cell>
          <cell r="F275">
            <v>23.65</v>
          </cell>
          <cell r="G275">
            <v>23.18</v>
          </cell>
          <cell r="H275">
            <v>32.83</v>
          </cell>
          <cell r="I275">
            <v>32.83</v>
          </cell>
          <cell r="J275">
            <v>32.83</v>
          </cell>
          <cell r="K275">
            <v>32.83</v>
          </cell>
        </row>
        <row r="276">
          <cell r="D276" t="str">
            <v>GS-60WaveESI</v>
          </cell>
          <cell r="E276">
            <v>0</v>
          </cell>
          <cell r="F276">
            <v>0</v>
          </cell>
          <cell r="G276">
            <v>0</v>
          </cell>
          <cell r="H276">
            <v>0.23</v>
          </cell>
          <cell r="I276">
            <v>52.74</v>
          </cell>
          <cell r="J276">
            <v>51.15</v>
          </cell>
          <cell r="K276">
            <v>26.8</v>
          </cell>
        </row>
        <row r="277">
          <cell r="D277" t="str">
            <v>gs-60eeBiomassESI</v>
          </cell>
          <cell r="E277">
            <v>1.51</v>
          </cell>
          <cell r="F277">
            <v>3.83</v>
          </cell>
          <cell r="G277">
            <v>1.96</v>
          </cell>
          <cell r="H277">
            <v>29.81</v>
          </cell>
          <cell r="I277">
            <v>179.3</v>
          </cell>
          <cell r="J277">
            <v>184.89</v>
          </cell>
          <cell r="K277">
            <v>184.89</v>
          </cell>
        </row>
        <row r="278">
          <cell r="D278" t="str">
            <v>gs-60eeEx. CoalESI</v>
          </cell>
          <cell r="E278">
            <v>413</v>
          </cell>
          <cell r="F278">
            <v>412.93</v>
          </cell>
          <cell r="G278">
            <v>302.98</v>
          </cell>
          <cell r="H278">
            <v>0</v>
          </cell>
          <cell r="I278">
            <v>0</v>
          </cell>
          <cell r="J278">
            <v>0</v>
          </cell>
          <cell r="K278">
            <v>0</v>
          </cell>
        </row>
        <row r="279">
          <cell r="D279" t="str">
            <v>gs-60eeGTCCESI</v>
          </cell>
          <cell r="E279">
            <v>475.16</v>
          </cell>
          <cell r="F279">
            <v>513.66</v>
          </cell>
          <cell r="G279">
            <v>769.94</v>
          </cell>
          <cell r="H279">
            <v>624.34</v>
          </cell>
          <cell r="I279">
            <v>196.13</v>
          </cell>
          <cell r="J279">
            <v>0</v>
          </cell>
          <cell r="K279">
            <v>0</v>
          </cell>
        </row>
        <row r="280">
          <cell r="D280" t="str">
            <v>gs-60eeGTCC (CO2 capture)ESI</v>
          </cell>
          <cell r="E280">
            <v>0</v>
          </cell>
          <cell r="F280">
            <v>0</v>
          </cell>
          <cell r="G280">
            <v>0</v>
          </cell>
          <cell r="H280">
            <v>0</v>
          </cell>
          <cell r="I280">
            <v>0</v>
          </cell>
          <cell r="J280">
            <v>219.75</v>
          </cell>
          <cell r="K280">
            <v>223.35</v>
          </cell>
        </row>
        <row r="281">
          <cell r="D281" t="str">
            <v>gs-60eeHydroESI</v>
          </cell>
          <cell r="E281">
            <v>18.4</v>
          </cell>
          <cell r="F281">
            <v>25.25</v>
          </cell>
          <cell r="G281">
            <v>25.25</v>
          </cell>
          <cell r="H281">
            <v>25.79</v>
          </cell>
          <cell r="I281">
            <v>25.69</v>
          </cell>
          <cell r="J281">
            <v>19.24</v>
          </cell>
          <cell r="K281">
            <v>19.24</v>
          </cell>
        </row>
        <row r="282">
          <cell r="D282" t="str">
            <v>gs-60eeIndustry CHPESI</v>
          </cell>
          <cell r="E282">
            <v>73</v>
          </cell>
          <cell r="F282">
            <v>120</v>
          </cell>
          <cell r="G282">
            <v>150</v>
          </cell>
          <cell r="H282">
            <v>140</v>
          </cell>
          <cell r="I282">
            <v>128.48</v>
          </cell>
          <cell r="J282">
            <v>46.7</v>
          </cell>
          <cell r="K282">
            <v>83.81</v>
          </cell>
        </row>
        <row r="283">
          <cell r="D283" t="str">
            <v>gs-60eeNuclearESI</v>
          </cell>
          <cell r="E283">
            <v>295.87</v>
          </cell>
          <cell r="F283">
            <v>201.19</v>
          </cell>
          <cell r="G283">
            <v>99.26</v>
          </cell>
          <cell r="H283">
            <v>332.78</v>
          </cell>
          <cell r="I283">
            <v>489.65</v>
          </cell>
          <cell r="J283">
            <v>602.05</v>
          </cell>
          <cell r="K283">
            <v>628.22</v>
          </cell>
        </row>
        <row r="284">
          <cell r="D284" t="str">
            <v>gs-60eeOffshore windESI</v>
          </cell>
          <cell r="E284">
            <v>0</v>
          </cell>
          <cell r="F284">
            <v>0</v>
          </cell>
          <cell r="G284">
            <v>0</v>
          </cell>
          <cell r="H284">
            <v>137.46</v>
          </cell>
          <cell r="I284">
            <v>228.76</v>
          </cell>
          <cell r="J284">
            <v>223.47</v>
          </cell>
          <cell r="K284">
            <v>238.53</v>
          </cell>
        </row>
        <row r="285">
          <cell r="D285" t="str">
            <v>gs-60eeOnshore windESI</v>
          </cell>
          <cell r="E285">
            <v>3.4</v>
          </cell>
          <cell r="F285">
            <v>64.34</v>
          </cell>
          <cell r="G285">
            <v>64.34</v>
          </cell>
          <cell r="H285">
            <v>64.34</v>
          </cell>
          <cell r="I285">
            <v>64.34</v>
          </cell>
          <cell r="J285">
            <v>57.02</v>
          </cell>
          <cell r="K285">
            <v>64.34</v>
          </cell>
        </row>
        <row r="286">
          <cell r="D286" t="str">
            <v>gs-60eePVESI</v>
          </cell>
          <cell r="E286">
            <v>0</v>
          </cell>
          <cell r="F286">
            <v>0</v>
          </cell>
          <cell r="G286">
            <v>0</v>
          </cell>
          <cell r="H286">
            <v>0</v>
          </cell>
          <cell r="I286">
            <v>0</v>
          </cell>
          <cell r="J286">
            <v>15.95</v>
          </cell>
          <cell r="K286">
            <v>19.84</v>
          </cell>
        </row>
        <row r="287">
          <cell r="D287" t="str">
            <v>gs-60eeWasteESI</v>
          </cell>
          <cell r="E287">
            <v>12.8</v>
          </cell>
          <cell r="F287">
            <v>23.65</v>
          </cell>
          <cell r="G287">
            <v>23.18</v>
          </cell>
          <cell r="H287">
            <v>32.83</v>
          </cell>
          <cell r="I287">
            <v>32.83</v>
          </cell>
          <cell r="J287">
            <v>32.83</v>
          </cell>
          <cell r="K287">
            <v>32.83</v>
          </cell>
        </row>
        <row r="288">
          <cell r="D288" t="str">
            <v>gs-60eeWaveESI</v>
          </cell>
          <cell r="E288">
            <v>0</v>
          </cell>
          <cell r="F288">
            <v>0</v>
          </cell>
          <cell r="G288">
            <v>0</v>
          </cell>
          <cell r="H288">
            <v>0.52</v>
          </cell>
          <cell r="I288">
            <v>44.92</v>
          </cell>
          <cell r="J288">
            <v>44.92</v>
          </cell>
          <cell r="K288">
            <v>20.95</v>
          </cell>
        </row>
        <row r="289">
          <cell r="D289" t="str">
            <v>gs-60pe1BiomassESI</v>
          </cell>
          <cell r="E289">
            <v>1.51</v>
          </cell>
          <cell r="F289">
            <v>3.09</v>
          </cell>
          <cell r="G289">
            <v>5.57</v>
          </cell>
          <cell r="H289">
            <v>29.81</v>
          </cell>
          <cell r="I289">
            <v>179.3</v>
          </cell>
          <cell r="J289">
            <v>184.89</v>
          </cell>
          <cell r="K289">
            <v>184.89</v>
          </cell>
        </row>
        <row r="290">
          <cell r="D290" t="str">
            <v>gs-60pe1Domestic CHPESI</v>
          </cell>
          <cell r="E290">
            <v>0</v>
          </cell>
          <cell r="F290">
            <v>15</v>
          </cell>
          <cell r="G290">
            <v>30</v>
          </cell>
          <cell r="H290">
            <v>43.47</v>
          </cell>
          <cell r="I290">
            <v>39.96</v>
          </cell>
          <cell r="J290">
            <v>37.66</v>
          </cell>
          <cell r="K290">
            <v>34.3</v>
          </cell>
        </row>
        <row r="291">
          <cell r="D291" t="str">
            <v>gs-60pe1Ex. CoalESI</v>
          </cell>
          <cell r="E291">
            <v>413</v>
          </cell>
          <cell r="F291">
            <v>412.93</v>
          </cell>
          <cell r="G291">
            <v>302.98</v>
          </cell>
          <cell r="H291">
            <v>0</v>
          </cell>
          <cell r="I291">
            <v>0</v>
          </cell>
          <cell r="J291">
            <v>0</v>
          </cell>
          <cell r="K291">
            <v>0</v>
          </cell>
        </row>
        <row r="292">
          <cell r="D292" t="str">
            <v>gs-60pe1GTCCESI</v>
          </cell>
          <cell r="E292">
            <v>475.16</v>
          </cell>
          <cell r="F292">
            <v>440.76</v>
          </cell>
          <cell r="G292">
            <v>587.91</v>
          </cell>
          <cell r="H292">
            <v>683.73</v>
          </cell>
          <cell r="I292">
            <v>314.46</v>
          </cell>
          <cell r="J292">
            <v>0</v>
          </cell>
          <cell r="K292">
            <v>0</v>
          </cell>
        </row>
        <row r="293">
          <cell r="D293" t="str">
            <v>gs-60pe1GTCC (CO2 capture)ESI</v>
          </cell>
          <cell r="E293">
            <v>0</v>
          </cell>
          <cell r="F293">
            <v>0</v>
          </cell>
          <cell r="G293">
            <v>0</v>
          </cell>
          <cell r="H293">
            <v>0</v>
          </cell>
          <cell r="I293">
            <v>0</v>
          </cell>
          <cell r="J293">
            <v>168.07</v>
          </cell>
          <cell r="K293">
            <v>194.06</v>
          </cell>
        </row>
        <row r="294">
          <cell r="D294" t="str">
            <v>gs-60pe1HydroESI</v>
          </cell>
          <cell r="E294">
            <v>18.4</v>
          </cell>
          <cell r="F294">
            <v>25.25</v>
          </cell>
          <cell r="G294">
            <v>25.25</v>
          </cell>
          <cell r="H294">
            <v>25.79</v>
          </cell>
          <cell r="I294">
            <v>25.79</v>
          </cell>
          <cell r="J294">
            <v>19.24</v>
          </cell>
          <cell r="K294">
            <v>19.24</v>
          </cell>
        </row>
        <row r="295">
          <cell r="D295" t="str">
            <v>gs-60pe1Industry CHPESI</v>
          </cell>
          <cell r="E295">
            <v>73</v>
          </cell>
          <cell r="F295">
            <v>120</v>
          </cell>
          <cell r="G295">
            <v>150</v>
          </cell>
          <cell r="H295">
            <v>140</v>
          </cell>
          <cell r="I295">
            <v>130</v>
          </cell>
          <cell r="J295">
            <v>98.01</v>
          </cell>
          <cell r="K295">
            <v>83.87</v>
          </cell>
        </row>
        <row r="296">
          <cell r="D296" t="str">
            <v>gs-60pe1NuclearESI</v>
          </cell>
          <cell r="E296">
            <v>295.87</v>
          </cell>
          <cell r="F296">
            <v>201.19</v>
          </cell>
          <cell r="G296">
            <v>99.26</v>
          </cell>
          <cell r="H296">
            <v>180.12</v>
          </cell>
          <cell r="I296">
            <v>334.16</v>
          </cell>
          <cell r="J296">
            <v>548.09</v>
          </cell>
          <cell r="K296">
            <v>586.27</v>
          </cell>
        </row>
        <row r="297">
          <cell r="D297" t="str">
            <v>gs-60pe1Offshore windESI</v>
          </cell>
          <cell r="E297">
            <v>0</v>
          </cell>
          <cell r="F297">
            <v>0</v>
          </cell>
          <cell r="G297">
            <v>0</v>
          </cell>
          <cell r="H297">
            <v>137.46</v>
          </cell>
          <cell r="I297">
            <v>228.76</v>
          </cell>
          <cell r="J297">
            <v>227.03</v>
          </cell>
          <cell r="K297">
            <v>236.13</v>
          </cell>
        </row>
        <row r="298">
          <cell r="D298" t="str">
            <v>gs-60pe1Onshore windESI</v>
          </cell>
          <cell r="E298">
            <v>3.4</v>
          </cell>
          <cell r="F298">
            <v>56.98</v>
          </cell>
          <cell r="G298">
            <v>64.34</v>
          </cell>
          <cell r="H298">
            <v>64.34</v>
          </cell>
          <cell r="I298">
            <v>64.34</v>
          </cell>
          <cell r="J298">
            <v>64.34</v>
          </cell>
          <cell r="K298">
            <v>64.34</v>
          </cell>
        </row>
        <row r="299">
          <cell r="D299" t="str">
            <v>gs-60pe1PVESI</v>
          </cell>
          <cell r="E299">
            <v>0</v>
          </cell>
          <cell r="F299">
            <v>0</v>
          </cell>
          <cell r="G299">
            <v>0</v>
          </cell>
          <cell r="H299">
            <v>0</v>
          </cell>
          <cell r="I299">
            <v>0</v>
          </cell>
          <cell r="J299">
            <v>15.95</v>
          </cell>
          <cell r="K299">
            <v>19.84</v>
          </cell>
        </row>
        <row r="300">
          <cell r="D300" t="str">
            <v>gs-60pe1WasteESI</v>
          </cell>
          <cell r="E300">
            <v>12.8</v>
          </cell>
          <cell r="F300">
            <v>23.65</v>
          </cell>
          <cell r="G300">
            <v>28.32</v>
          </cell>
          <cell r="H300">
            <v>32.83</v>
          </cell>
          <cell r="I300">
            <v>32.83</v>
          </cell>
          <cell r="J300">
            <v>32.83</v>
          </cell>
          <cell r="K300">
            <v>32.83</v>
          </cell>
        </row>
        <row r="301">
          <cell r="D301" t="str">
            <v>gs-60pe1WaveESI</v>
          </cell>
          <cell r="E301">
            <v>0</v>
          </cell>
          <cell r="F301">
            <v>0</v>
          </cell>
          <cell r="G301">
            <v>0.23</v>
          </cell>
          <cell r="H301">
            <v>0.52</v>
          </cell>
          <cell r="I301">
            <v>0.87</v>
          </cell>
          <cell r="J301">
            <v>0.87</v>
          </cell>
          <cell r="K301">
            <v>0.87</v>
          </cell>
        </row>
        <row r="302">
          <cell r="D302" t="str">
            <v>gs-60pe2BiomassESI</v>
          </cell>
          <cell r="E302">
            <v>1.51</v>
          </cell>
          <cell r="F302">
            <v>3.09</v>
          </cell>
          <cell r="G302">
            <v>1.22</v>
          </cell>
          <cell r="H302">
            <v>10.4</v>
          </cell>
          <cell r="I302">
            <v>180.04</v>
          </cell>
          <cell r="J302">
            <v>184.89</v>
          </cell>
          <cell r="K302">
            <v>184.89</v>
          </cell>
        </row>
        <row r="303">
          <cell r="D303" t="str">
            <v>gs-60pe2Domestic CHPESI</v>
          </cell>
          <cell r="E303">
            <v>0</v>
          </cell>
          <cell r="F303">
            <v>15</v>
          </cell>
          <cell r="G303">
            <v>30</v>
          </cell>
          <cell r="H303">
            <v>45.47</v>
          </cell>
          <cell r="I303">
            <v>41.95</v>
          </cell>
          <cell r="J303">
            <v>37.65</v>
          </cell>
          <cell r="K303">
            <v>34.3</v>
          </cell>
        </row>
        <row r="304">
          <cell r="D304" t="str">
            <v>gs-60pe2Ex. CoalESI</v>
          </cell>
          <cell r="E304">
            <v>413</v>
          </cell>
          <cell r="F304">
            <v>412.93</v>
          </cell>
          <cell r="G304">
            <v>302.98</v>
          </cell>
          <cell r="H304">
            <v>0</v>
          </cell>
          <cell r="I304">
            <v>0</v>
          </cell>
          <cell r="J304">
            <v>0</v>
          </cell>
          <cell r="K304">
            <v>0</v>
          </cell>
        </row>
        <row r="305">
          <cell r="D305" t="str">
            <v>gs-60pe2GTCCESI</v>
          </cell>
          <cell r="E305">
            <v>475.16</v>
          </cell>
          <cell r="F305">
            <v>440.76</v>
          </cell>
          <cell r="G305">
            <v>599.56</v>
          </cell>
          <cell r="H305">
            <v>887</v>
          </cell>
          <cell r="I305">
            <v>263.88</v>
          </cell>
          <cell r="J305">
            <v>0</v>
          </cell>
          <cell r="K305">
            <v>0</v>
          </cell>
        </row>
        <row r="306">
          <cell r="D306" t="str">
            <v>gs-60pe2GTCC (CO2 capture)ESI</v>
          </cell>
          <cell r="E306">
            <v>0</v>
          </cell>
          <cell r="F306">
            <v>0</v>
          </cell>
          <cell r="G306">
            <v>0</v>
          </cell>
          <cell r="H306">
            <v>0</v>
          </cell>
          <cell r="I306">
            <v>0</v>
          </cell>
          <cell r="J306">
            <v>168.07</v>
          </cell>
          <cell r="K306">
            <v>194.06</v>
          </cell>
        </row>
        <row r="307">
          <cell r="D307" t="str">
            <v>gs-60pe2HydroESI</v>
          </cell>
          <cell r="E307">
            <v>18.4</v>
          </cell>
          <cell r="F307">
            <v>25.25</v>
          </cell>
          <cell r="G307">
            <v>25.25</v>
          </cell>
          <cell r="H307">
            <v>25.25</v>
          </cell>
          <cell r="I307">
            <v>25.79</v>
          </cell>
          <cell r="J307">
            <v>19.24</v>
          </cell>
          <cell r="K307">
            <v>19.24</v>
          </cell>
        </row>
        <row r="308">
          <cell r="D308" t="str">
            <v>gs-60pe2Industry CHPESI</v>
          </cell>
          <cell r="E308">
            <v>73</v>
          </cell>
          <cell r="F308">
            <v>120</v>
          </cell>
          <cell r="G308">
            <v>150</v>
          </cell>
          <cell r="H308">
            <v>140</v>
          </cell>
          <cell r="I308">
            <v>130</v>
          </cell>
          <cell r="J308">
            <v>98.01</v>
          </cell>
          <cell r="K308">
            <v>83.87</v>
          </cell>
        </row>
        <row r="309">
          <cell r="D309" t="str">
            <v>gs-60pe2NuclearESI</v>
          </cell>
          <cell r="E309">
            <v>295.87</v>
          </cell>
          <cell r="F309">
            <v>201.19</v>
          </cell>
          <cell r="G309">
            <v>99.26</v>
          </cell>
          <cell r="H309">
            <v>32.19</v>
          </cell>
          <cell r="I309">
            <v>342.01</v>
          </cell>
          <cell r="J309">
            <v>496.23</v>
          </cell>
          <cell r="K309">
            <v>560.33</v>
          </cell>
        </row>
        <row r="310">
          <cell r="D310" t="str">
            <v>gs-60pe2Offshore windESI</v>
          </cell>
          <cell r="E310">
            <v>0</v>
          </cell>
          <cell r="F310">
            <v>0</v>
          </cell>
          <cell r="G310">
            <v>0</v>
          </cell>
          <cell r="H310">
            <v>102.91</v>
          </cell>
          <cell r="I310">
            <v>228.76</v>
          </cell>
          <cell r="J310">
            <v>228.76</v>
          </cell>
          <cell r="K310">
            <v>238.53</v>
          </cell>
        </row>
        <row r="311">
          <cell r="D311" t="str">
            <v>gs-60pe2Onshore windESI</v>
          </cell>
          <cell r="E311">
            <v>3.4</v>
          </cell>
          <cell r="F311">
            <v>56.98</v>
          </cell>
          <cell r="G311">
            <v>64.34</v>
          </cell>
          <cell r="H311">
            <v>64.34</v>
          </cell>
          <cell r="I311">
            <v>64.34</v>
          </cell>
          <cell r="J311">
            <v>64.34</v>
          </cell>
          <cell r="K311">
            <v>62.16</v>
          </cell>
        </row>
        <row r="312">
          <cell r="D312" t="str">
            <v>gs-60pe2PVESI</v>
          </cell>
          <cell r="E312">
            <v>0</v>
          </cell>
          <cell r="F312">
            <v>0</v>
          </cell>
          <cell r="G312">
            <v>0</v>
          </cell>
          <cell r="H312">
            <v>0</v>
          </cell>
          <cell r="I312">
            <v>0</v>
          </cell>
          <cell r="J312">
            <v>15.95</v>
          </cell>
          <cell r="K312">
            <v>19.84</v>
          </cell>
        </row>
        <row r="313">
          <cell r="D313" t="str">
            <v>gs-60pe2WasteESI</v>
          </cell>
          <cell r="E313">
            <v>12.8</v>
          </cell>
          <cell r="F313">
            <v>23.65</v>
          </cell>
          <cell r="G313">
            <v>23.18</v>
          </cell>
          <cell r="H313">
            <v>32.83</v>
          </cell>
          <cell r="I313">
            <v>32.83</v>
          </cell>
          <cell r="J313">
            <v>32.83</v>
          </cell>
          <cell r="K313">
            <v>32.83</v>
          </cell>
        </row>
        <row r="314">
          <cell r="D314" t="str">
            <v>gs-60pe2WaveESI</v>
          </cell>
          <cell r="E314">
            <v>0</v>
          </cell>
          <cell r="F314">
            <v>0</v>
          </cell>
          <cell r="G314">
            <v>0</v>
          </cell>
          <cell r="H314">
            <v>0.23</v>
          </cell>
          <cell r="I314">
            <v>52.74</v>
          </cell>
          <cell r="J314">
            <v>51.01</v>
          </cell>
          <cell r="K314">
            <v>26.59</v>
          </cell>
        </row>
        <row r="315">
          <cell r="D315" t="str">
            <v>GS-70BiomassESI</v>
          </cell>
          <cell r="E315">
            <v>1.51</v>
          </cell>
          <cell r="F315">
            <v>3.09</v>
          </cell>
          <cell r="G315">
            <v>2.78</v>
          </cell>
          <cell r="H315">
            <v>29.81</v>
          </cell>
          <cell r="I315">
            <v>179.24</v>
          </cell>
          <cell r="J315">
            <v>184.89</v>
          </cell>
          <cell r="K315">
            <v>184.89</v>
          </cell>
        </row>
        <row r="316">
          <cell r="D316" t="str">
            <v>GS-70Domestic CHPESI</v>
          </cell>
          <cell r="E316">
            <v>0</v>
          </cell>
          <cell r="F316">
            <v>15</v>
          </cell>
          <cell r="G316">
            <v>30</v>
          </cell>
          <cell r="H316">
            <v>42.15</v>
          </cell>
          <cell r="I316">
            <v>37.72</v>
          </cell>
          <cell r="J316">
            <v>11.14</v>
          </cell>
          <cell r="K316">
            <v>21.46</v>
          </cell>
        </row>
        <row r="317">
          <cell r="D317" t="str">
            <v>GS-70Domestic FC CHPESI</v>
          </cell>
          <cell r="E317">
            <v>0</v>
          </cell>
          <cell r="F317">
            <v>0</v>
          </cell>
          <cell r="G317">
            <v>0</v>
          </cell>
          <cell r="H317">
            <v>0</v>
          </cell>
          <cell r="I317">
            <v>0</v>
          </cell>
          <cell r="J317">
            <v>50.76</v>
          </cell>
          <cell r="K317">
            <v>25.38</v>
          </cell>
        </row>
        <row r="318">
          <cell r="D318" t="str">
            <v>GS-70Ex. CoalESI</v>
          </cell>
          <cell r="E318">
            <v>413</v>
          </cell>
          <cell r="F318">
            <v>412.93</v>
          </cell>
          <cell r="G318">
            <v>302.98</v>
          </cell>
          <cell r="H318">
            <v>0</v>
          </cell>
          <cell r="I318">
            <v>0</v>
          </cell>
          <cell r="J318">
            <v>0</v>
          </cell>
          <cell r="K318">
            <v>0</v>
          </cell>
        </row>
        <row r="319">
          <cell r="D319" t="str">
            <v>GS-70GTCCESI</v>
          </cell>
          <cell r="E319">
            <v>475.16</v>
          </cell>
          <cell r="F319">
            <v>440.76</v>
          </cell>
          <cell r="G319">
            <v>596.68</v>
          </cell>
          <cell r="H319">
            <v>348.02</v>
          </cell>
          <cell r="I319">
            <v>0</v>
          </cell>
          <cell r="J319">
            <v>0</v>
          </cell>
          <cell r="K319">
            <v>0</v>
          </cell>
        </row>
        <row r="320">
          <cell r="D320" t="str">
            <v>GS-70GTCC (CO2 capture)ESI</v>
          </cell>
          <cell r="E320">
            <v>0</v>
          </cell>
          <cell r="F320">
            <v>0</v>
          </cell>
          <cell r="G320">
            <v>0</v>
          </cell>
          <cell r="H320">
            <v>0</v>
          </cell>
          <cell r="I320">
            <v>153.35</v>
          </cell>
          <cell r="J320">
            <v>153.35</v>
          </cell>
          <cell r="K320">
            <v>167.08</v>
          </cell>
        </row>
        <row r="321">
          <cell r="D321" t="str">
            <v>GS-70HydroESI</v>
          </cell>
          <cell r="E321">
            <v>18.4</v>
          </cell>
          <cell r="F321">
            <v>25.25</v>
          </cell>
          <cell r="G321">
            <v>25.25</v>
          </cell>
          <cell r="H321">
            <v>25.79</v>
          </cell>
          <cell r="I321">
            <v>19.24</v>
          </cell>
          <cell r="J321">
            <v>19.24</v>
          </cell>
          <cell r="K321">
            <v>19.24</v>
          </cell>
        </row>
        <row r="322">
          <cell r="D322" t="str">
            <v>GS-70Industry CHPESI</v>
          </cell>
          <cell r="E322">
            <v>73</v>
          </cell>
          <cell r="F322">
            <v>120</v>
          </cell>
          <cell r="G322">
            <v>150</v>
          </cell>
          <cell r="H322">
            <v>140</v>
          </cell>
          <cell r="I322">
            <v>128.48</v>
          </cell>
          <cell r="J322">
            <v>98.01</v>
          </cell>
          <cell r="K322">
            <v>83.81</v>
          </cell>
        </row>
        <row r="323">
          <cell r="D323" t="str">
            <v>GS-70NuclearESI</v>
          </cell>
          <cell r="E323">
            <v>295.87</v>
          </cell>
          <cell r="F323">
            <v>201.19</v>
          </cell>
          <cell r="G323">
            <v>99.26</v>
          </cell>
          <cell r="H323">
            <v>511.4</v>
          </cell>
          <cell r="I323">
            <v>506.17</v>
          </cell>
          <cell r="J323">
            <v>551.84</v>
          </cell>
          <cell r="K323">
            <v>551.84</v>
          </cell>
        </row>
        <row r="324">
          <cell r="D324" t="str">
            <v>GS-70Offshore windESI</v>
          </cell>
          <cell r="E324">
            <v>0</v>
          </cell>
          <cell r="F324">
            <v>0</v>
          </cell>
          <cell r="G324">
            <v>0</v>
          </cell>
          <cell r="H324">
            <v>137.46</v>
          </cell>
          <cell r="I324">
            <v>227.58</v>
          </cell>
          <cell r="J324">
            <v>222.9</v>
          </cell>
          <cell r="K324">
            <v>234.6</v>
          </cell>
        </row>
        <row r="325">
          <cell r="D325" t="str">
            <v>GS-70Onshore windESI</v>
          </cell>
          <cell r="E325">
            <v>3.4</v>
          </cell>
          <cell r="F325">
            <v>56.98</v>
          </cell>
          <cell r="G325">
            <v>64.34</v>
          </cell>
          <cell r="H325">
            <v>64.34</v>
          </cell>
          <cell r="I325">
            <v>64.34</v>
          </cell>
          <cell r="J325">
            <v>62.16</v>
          </cell>
          <cell r="K325">
            <v>62.01</v>
          </cell>
        </row>
        <row r="326">
          <cell r="D326" t="str">
            <v>GS-70PVESI</v>
          </cell>
          <cell r="E326">
            <v>0</v>
          </cell>
          <cell r="F326">
            <v>0</v>
          </cell>
          <cell r="G326">
            <v>0</v>
          </cell>
          <cell r="H326">
            <v>0</v>
          </cell>
          <cell r="I326">
            <v>0</v>
          </cell>
          <cell r="J326">
            <v>15.95</v>
          </cell>
          <cell r="K326">
            <v>19.84</v>
          </cell>
        </row>
        <row r="327">
          <cell r="D327" t="str">
            <v>GS-70WasteESI</v>
          </cell>
          <cell r="E327">
            <v>12.8</v>
          </cell>
          <cell r="F327">
            <v>23.65</v>
          </cell>
          <cell r="G327">
            <v>23.18</v>
          </cell>
          <cell r="H327">
            <v>32.83</v>
          </cell>
          <cell r="I327">
            <v>32.83</v>
          </cell>
          <cell r="J327">
            <v>32.83</v>
          </cell>
          <cell r="K327">
            <v>32.83</v>
          </cell>
        </row>
        <row r="328">
          <cell r="D328" t="str">
            <v>GS-70WaveESI</v>
          </cell>
          <cell r="E328">
            <v>0</v>
          </cell>
          <cell r="F328">
            <v>0</v>
          </cell>
          <cell r="G328">
            <v>0</v>
          </cell>
          <cell r="H328">
            <v>0.52</v>
          </cell>
          <cell r="I328">
            <v>0.87</v>
          </cell>
          <cell r="J328">
            <v>0.87</v>
          </cell>
          <cell r="K328">
            <v>57.3</v>
          </cell>
        </row>
        <row r="329">
          <cell r="D329" t="str">
            <v>gs-70eeBiomassESI</v>
          </cell>
          <cell r="E329">
            <v>1.51</v>
          </cell>
          <cell r="F329">
            <v>3.83</v>
          </cell>
          <cell r="G329">
            <v>2.78</v>
          </cell>
          <cell r="H329">
            <v>67.07</v>
          </cell>
          <cell r="I329">
            <v>181.71</v>
          </cell>
          <cell r="J329">
            <v>184.89</v>
          </cell>
          <cell r="K329">
            <v>184.89</v>
          </cell>
        </row>
        <row r="330">
          <cell r="D330" t="str">
            <v>gs-70eeEx. CoalESI</v>
          </cell>
          <cell r="E330">
            <v>413</v>
          </cell>
          <cell r="F330">
            <v>412.93</v>
          </cell>
          <cell r="G330">
            <v>302.98</v>
          </cell>
          <cell r="H330">
            <v>0</v>
          </cell>
          <cell r="I330">
            <v>0</v>
          </cell>
          <cell r="J330">
            <v>0</v>
          </cell>
          <cell r="K330">
            <v>0</v>
          </cell>
        </row>
        <row r="331">
          <cell r="D331" t="str">
            <v>gs-70eeGTCCESI</v>
          </cell>
          <cell r="E331">
            <v>475.16</v>
          </cell>
          <cell r="F331">
            <v>513.66</v>
          </cell>
          <cell r="G331">
            <v>711.99</v>
          </cell>
          <cell r="H331">
            <v>310.27</v>
          </cell>
          <cell r="I331">
            <v>18.86</v>
          </cell>
          <cell r="J331">
            <v>0</v>
          </cell>
          <cell r="K331">
            <v>0</v>
          </cell>
        </row>
        <row r="332">
          <cell r="D332" t="str">
            <v>gs-70eeGTCC (CO2 capture)ESI</v>
          </cell>
          <cell r="E332">
            <v>0</v>
          </cell>
          <cell r="F332">
            <v>0</v>
          </cell>
          <cell r="G332">
            <v>0</v>
          </cell>
          <cell r="H332">
            <v>0</v>
          </cell>
          <cell r="I332">
            <v>168.61</v>
          </cell>
          <cell r="J332">
            <v>166.72</v>
          </cell>
          <cell r="K332">
            <v>192.76</v>
          </cell>
        </row>
        <row r="333">
          <cell r="D333" t="str">
            <v>gs-70eeHydroESI</v>
          </cell>
          <cell r="E333">
            <v>18.4</v>
          </cell>
          <cell r="F333">
            <v>25.25</v>
          </cell>
          <cell r="G333">
            <v>25.25</v>
          </cell>
          <cell r="H333">
            <v>25.25</v>
          </cell>
          <cell r="I333">
            <v>25.01</v>
          </cell>
          <cell r="J333">
            <v>17.05</v>
          </cell>
          <cell r="K333">
            <v>17.05</v>
          </cell>
        </row>
        <row r="334">
          <cell r="D334" t="str">
            <v>gs-70eeIndustry CHPESI</v>
          </cell>
          <cell r="E334">
            <v>73</v>
          </cell>
          <cell r="F334">
            <v>120</v>
          </cell>
          <cell r="G334">
            <v>150</v>
          </cell>
          <cell r="H334">
            <v>140</v>
          </cell>
          <cell r="I334">
            <v>128.48</v>
          </cell>
          <cell r="J334">
            <v>20.87</v>
          </cell>
          <cell r="K334">
            <v>32.74</v>
          </cell>
        </row>
        <row r="335">
          <cell r="D335" t="str">
            <v>gs-70eeNuclearESI</v>
          </cell>
          <cell r="E335">
            <v>295.87</v>
          </cell>
          <cell r="F335">
            <v>201.19</v>
          </cell>
          <cell r="G335">
            <v>99.26</v>
          </cell>
          <cell r="H335">
            <v>568.71</v>
          </cell>
          <cell r="I335">
            <v>536.52</v>
          </cell>
          <cell r="J335">
            <v>777.72</v>
          </cell>
          <cell r="K335">
            <v>777.72</v>
          </cell>
        </row>
        <row r="336">
          <cell r="D336" t="str">
            <v>gs-70eeOffshore windESI</v>
          </cell>
          <cell r="E336">
            <v>0</v>
          </cell>
          <cell r="F336">
            <v>0</v>
          </cell>
          <cell r="G336">
            <v>0</v>
          </cell>
          <cell r="H336">
            <v>137.46</v>
          </cell>
          <cell r="I336">
            <v>228.76</v>
          </cell>
          <cell r="J336">
            <v>177.71</v>
          </cell>
          <cell r="K336">
            <v>199.19</v>
          </cell>
        </row>
        <row r="337">
          <cell r="D337" t="str">
            <v>gs-70eeOnshore windESI</v>
          </cell>
          <cell r="E337">
            <v>3.4</v>
          </cell>
          <cell r="F337">
            <v>64.34</v>
          </cell>
          <cell r="G337">
            <v>64.34</v>
          </cell>
          <cell r="H337">
            <v>64.34</v>
          </cell>
          <cell r="I337">
            <v>64.34</v>
          </cell>
          <cell r="J337">
            <v>52.95</v>
          </cell>
          <cell r="K337">
            <v>62.01</v>
          </cell>
        </row>
        <row r="338">
          <cell r="D338" t="str">
            <v>gs-70eePVESI</v>
          </cell>
          <cell r="E338">
            <v>0</v>
          </cell>
          <cell r="F338">
            <v>0</v>
          </cell>
          <cell r="G338">
            <v>0</v>
          </cell>
          <cell r="H338">
            <v>0</v>
          </cell>
          <cell r="I338">
            <v>0</v>
          </cell>
          <cell r="J338">
            <v>15.95</v>
          </cell>
          <cell r="K338">
            <v>19.84</v>
          </cell>
        </row>
        <row r="339">
          <cell r="D339" t="str">
            <v>gs-70eeWasteESI</v>
          </cell>
          <cell r="E339">
            <v>12.8</v>
          </cell>
          <cell r="F339">
            <v>23.65</v>
          </cell>
          <cell r="G339">
            <v>23.18</v>
          </cell>
          <cell r="H339">
            <v>32.83</v>
          </cell>
          <cell r="I339">
            <v>32.83</v>
          </cell>
          <cell r="J339">
            <v>32.83</v>
          </cell>
          <cell r="K339">
            <v>32.83</v>
          </cell>
        </row>
        <row r="340">
          <cell r="D340" t="str">
            <v>gs-70eeWaveESI</v>
          </cell>
          <cell r="E340">
            <v>0</v>
          </cell>
          <cell r="F340">
            <v>0</v>
          </cell>
          <cell r="G340">
            <v>0</v>
          </cell>
          <cell r="H340">
            <v>4.43</v>
          </cell>
          <cell r="I340">
            <v>4.78</v>
          </cell>
          <cell r="J340">
            <v>2.04</v>
          </cell>
          <cell r="K340">
            <v>0.87</v>
          </cell>
        </row>
        <row r="341">
          <cell r="D341" t="str">
            <v>gs-eeBiomassESI</v>
          </cell>
          <cell r="E341">
            <v>1.51</v>
          </cell>
          <cell r="F341">
            <v>3.83</v>
          </cell>
          <cell r="G341">
            <v>1.96</v>
          </cell>
          <cell r="H341">
            <v>2.78</v>
          </cell>
          <cell r="I341">
            <v>59.39</v>
          </cell>
          <cell r="J341">
            <v>172.42</v>
          </cell>
          <cell r="K341">
            <v>172.42</v>
          </cell>
        </row>
        <row r="342">
          <cell r="D342" t="str">
            <v>gs-eeEx. CoalESI</v>
          </cell>
          <cell r="E342">
            <v>413</v>
          </cell>
          <cell r="F342">
            <v>412.93</v>
          </cell>
          <cell r="G342">
            <v>302.98</v>
          </cell>
          <cell r="H342">
            <v>0</v>
          </cell>
          <cell r="I342">
            <v>0</v>
          </cell>
          <cell r="J342">
            <v>0</v>
          </cell>
          <cell r="K342">
            <v>0</v>
          </cell>
        </row>
        <row r="343">
          <cell r="D343" t="str">
            <v>gs-eeGTCCESI</v>
          </cell>
          <cell r="E343">
            <v>475.16</v>
          </cell>
          <cell r="F343">
            <v>513.66</v>
          </cell>
          <cell r="G343">
            <v>769.94</v>
          </cell>
          <cell r="H343">
            <v>1234.55</v>
          </cell>
          <cell r="I343">
            <v>1323.15</v>
          </cell>
          <cell r="J343">
            <v>1312.32</v>
          </cell>
          <cell r="K343">
            <v>1434.21</v>
          </cell>
        </row>
        <row r="344">
          <cell r="D344" t="str">
            <v>gs-eeHydroESI</v>
          </cell>
          <cell r="E344">
            <v>18.4</v>
          </cell>
          <cell r="F344">
            <v>25.25</v>
          </cell>
          <cell r="G344">
            <v>25.25</v>
          </cell>
          <cell r="H344">
            <v>25.25</v>
          </cell>
          <cell r="I344">
            <v>25.25</v>
          </cell>
          <cell r="J344">
            <v>25.25</v>
          </cell>
          <cell r="K344">
            <v>25.25</v>
          </cell>
        </row>
        <row r="345">
          <cell r="D345" t="str">
            <v>gs-eeIndustry CHPESI</v>
          </cell>
          <cell r="E345">
            <v>73</v>
          </cell>
          <cell r="F345">
            <v>120</v>
          </cell>
          <cell r="G345">
            <v>150</v>
          </cell>
          <cell r="H345">
            <v>140</v>
          </cell>
          <cell r="I345">
            <v>130</v>
          </cell>
          <cell r="J345">
            <v>118.28</v>
          </cell>
          <cell r="K345">
            <v>109.13</v>
          </cell>
        </row>
        <row r="346">
          <cell r="D346" t="str">
            <v>gs-eeNuclearESI</v>
          </cell>
          <cell r="E346">
            <v>295.87</v>
          </cell>
          <cell r="F346">
            <v>201.19</v>
          </cell>
          <cell r="G346">
            <v>99.26</v>
          </cell>
          <cell r="H346">
            <v>32.19</v>
          </cell>
          <cell r="I346">
            <v>0</v>
          </cell>
          <cell r="J346">
            <v>0</v>
          </cell>
          <cell r="K346">
            <v>0</v>
          </cell>
        </row>
        <row r="347">
          <cell r="D347" t="str">
            <v>gs-eeOnshore windESI</v>
          </cell>
          <cell r="E347">
            <v>3.4</v>
          </cell>
          <cell r="F347">
            <v>64.34</v>
          </cell>
          <cell r="G347">
            <v>64.34</v>
          </cell>
          <cell r="H347">
            <v>64.34</v>
          </cell>
          <cell r="I347">
            <v>64.34</v>
          </cell>
          <cell r="J347">
            <v>64.34</v>
          </cell>
          <cell r="K347">
            <v>64.34</v>
          </cell>
        </row>
        <row r="348">
          <cell r="D348" t="str">
            <v>gs-eeWasteESI</v>
          </cell>
          <cell r="E348">
            <v>12.8</v>
          </cell>
          <cell r="F348">
            <v>23.65</v>
          </cell>
          <cell r="G348">
            <v>23.18</v>
          </cell>
          <cell r="H348">
            <v>23.74</v>
          </cell>
          <cell r="I348">
            <v>23.74</v>
          </cell>
          <cell r="J348">
            <v>23.74</v>
          </cell>
          <cell r="K348">
            <v>23.74</v>
          </cell>
        </row>
        <row r="349">
          <cell r="D349" t="str">
            <v>gs-eeWaveESI</v>
          </cell>
          <cell r="E349">
            <v>0</v>
          </cell>
          <cell r="F349">
            <v>0</v>
          </cell>
          <cell r="G349">
            <v>0</v>
          </cell>
          <cell r="H349">
            <v>0.23</v>
          </cell>
          <cell r="I349">
            <v>0.23</v>
          </cell>
          <cell r="J349">
            <v>0.23</v>
          </cell>
          <cell r="K349">
            <v>0.23</v>
          </cell>
        </row>
        <row r="350">
          <cell r="D350" t="str">
            <v>GS0BiomassESI</v>
          </cell>
          <cell r="E350">
            <v>1.51</v>
          </cell>
          <cell r="F350">
            <v>3.09</v>
          </cell>
          <cell r="G350">
            <v>1.22</v>
          </cell>
          <cell r="H350">
            <v>2.78</v>
          </cell>
          <cell r="I350">
            <v>59.39</v>
          </cell>
          <cell r="J350">
            <v>172.42</v>
          </cell>
          <cell r="K350">
            <v>172.42</v>
          </cell>
        </row>
        <row r="351">
          <cell r="D351" t="str">
            <v>GS0Domestic CHPESI</v>
          </cell>
          <cell r="E351">
            <v>0</v>
          </cell>
          <cell r="F351">
            <v>15</v>
          </cell>
          <cell r="G351">
            <v>30</v>
          </cell>
          <cell r="H351">
            <v>48.13</v>
          </cell>
          <cell r="I351">
            <v>45.68</v>
          </cell>
          <cell r="J351">
            <v>44.04</v>
          </cell>
          <cell r="K351">
            <v>42.14</v>
          </cell>
        </row>
        <row r="352">
          <cell r="D352" t="str">
            <v>GS0Ex. CoalESI</v>
          </cell>
          <cell r="E352">
            <v>413</v>
          </cell>
          <cell r="F352">
            <v>412.93</v>
          </cell>
          <cell r="G352">
            <v>302.98</v>
          </cell>
          <cell r="H352">
            <v>0</v>
          </cell>
          <cell r="I352">
            <v>0</v>
          </cell>
          <cell r="J352">
            <v>0</v>
          </cell>
          <cell r="K352">
            <v>0</v>
          </cell>
        </row>
        <row r="353">
          <cell r="D353" t="str">
            <v>GS0GTCCESI</v>
          </cell>
          <cell r="E353">
            <v>475.16</v>
          </cell>
          <cell r="F353">
            <v>440.76</v>
          </cell>
          <cell r="G353">
            <v>599.56</v>
          </cell>
          <cell r="H353">
            <v>1006.48</v>
          </cell>
          <cell r="I353">
            <v>1044.09</v>
          </cell>
          <cell r="J353">
            <v>991.73</v>
          </cell>
          <cell r="K353">
            <v>1071.71</v>
          </cell>
        </row>
        <row r="354">
          <cell r="D354" t="str">
            <v>GS0HydroESI</v>
          </cell>
          <cell r="E354">
            <v>18.4</v>
          </cell>
          <cell r="F354">
            <v>25.25</v>
          </cell>
          <cell r="G354">
            <v>25.25</v>
          </cell>
          <cell r="H354">
            <v>25.25</v>
          </cell>
          <cell r="I354">
            <v>25.25</v>
          </cell>
          <cell r="J354">
            <v>25.25</v>
          </cell>
          <cell r="K354">
            <v>25.25</v>
          </cell>
        </row>
        <row r="355">
          <cell r="D355" t="str">
            <v>GS0Industry CHPESI</v>
          </cell>
          <cell r="E355">
            <v>73</v>
          </cell>
          <cell r="F355">
            <v>120</v>
          </cell>
          <cell r="G355">
            <v>150</v>
          </cell>
          <cell r="H355">
            <v>140</v>
          </cell>
          <cell r="I355">
            <v>130</v>
          </cell>
          <cell r="J355">
            <v>118.28</v>
          </cell>
          <cell r="K355">
            <v>109.13</v>
          </cell>
        </row>
        <row r="356">
          <cell r="D356" t="str">
            <v>GS0NuclearESI</v>
          </cell>
          <cell r="E356">
            <v>295.87</v>
          </cell>
          <cell r="F356">
            <v>201.19</v>
          </cell>
          <cell r="G356">
            <v>99.26</v>
          </cell>
          <cell r="H356">
            <v>32.19</v>
          </cell>
          <cell r="I356">
            <v>0</v>
          </cell>
          <cell r="J356">
            <v>0</v>
          </cell>
          <cell r="K356">
            <v>0</v>
          </cell>
        </row>
        <row r="357">
          <cell r="D357" t="str">
            <v>GS0Onshore windESI</v>
          </cell>
          <cell r="E357">
            <v>3.4</v>
          </cell>
          <cell r="F357">
            <v>56.98</v>
          </cell>
          <cell r="G357">
            <v>64.34</v>
          </cell>
          <cell r="H357">
            <v>64.34</v>
          </cell>
          <cell r="I357">
            <v>64.34</v>
          </cell>
          <cell r="J357">
            <v>64.34</v>
          </cell>
          <cell r="K357">
            <v>64.34</v>
          </cell>
        </row>
        <row r="358">
          <cell r="D358" t="str">
            <v>GS0WasteESI</v>
          </cell>
          <cell r="E358">
            <v>12.8</v>
          </cell>
          <cell r="F358">
            <v>23.65</v>
          </cell>
          <cell r="G358">
            <v>23.18</v>
          </cell>
          <cell r="H358">
            <v>23.74</v>
          </cell>
          <cell r="I358">
            <v>23.74</v>
          </cell>
          <cell r="J358">
            <v>23.74</v>
          </cell>
          <cell r="K358">
            <v>23.74</v>
          </cell>
        </row>
        <row r="359">
          <cell r="D359" t="str">
            <v>GS0WaveESI</v>
          </cell>
          <cell r="E359">
            <v>0</v>
          </cell>
          <cell r="F359">
            <v>0</v>
          </cell>
          <cell r="G359">
            <v>0</v>
          </cell>
          <cell r="H359">
            <v>0.23</v>
          </cell>
          <cell r="I359">
            <v>0.23</v>
          </cell>
          <cell r="J359">
            <v>0.23</v>
          </cell>
          <cell r="K359">
            <v>0.23</v>
          </cell>
        </row>
        <row r="360">
          <cell r="D360" t="str">
            <v>gs0pe1BiomassESI</v>
          </cell>
          <cell r="E360">
            <v>1.51</v>
          </cell>
          <cell r="F360">
            <v>3.09</v>
          </cell>
          <cell r="G360">
            <v>5.57</v>
          </cell>
          <cell r="H360">
            <v>63.61</v>
          </cell>
          <cell r="I360">
            <v>60.82</v>
          </cell>
          <cell r="J360">
            <v>172.42</v>
          </cell>
          <cell r="K360">
            <v>175.21</v>
          </cell>
        </row>
        <row r="361">
          <cell r="D361" t="str">
            <v>gs0pe1Domestic CHPESI</v>
          </cell>
          <cell r="E361">
            <v>0</v>
          </cell>
          <cell r="F361">
            <v>15</v>
          </cell>
          <cell r="G361">
            <v>30</v>
          </cell>
          <cell r="H361">
            <v>43.47</v>
          </cell>
          <cell r="I361">
            <v>41.01</v>
          </cell>
          <cell r="J361">
            <v>41.38</v>
          </cell>
          <cell r="K361">
            <v>42.14</v>
          </cell>
        </row>
        <row r="362">
          <cell r="D362" t="str">
            <v>gs0pe1Ex. CoalESI</v>
          </cell>
          <cell r="E362">
            <v>413</v>
          </cell>
          <cell r="F362">
            <v>412.93</v>
          </cell>
          <cell r="G362">
            <v>302.98</v>
          </cell>
          <cell r="H362">
            <v>0</v>
          </cell>
          <cell r="I362">
            <v>0</v>
          </cell>
          <cell r="J362">
            <v>0</v>
          </cell>
          <cell r="K362">
            <v>0</v>
          </cell>
        </row>
        <row r="363">
          <cell r="D363" t="str">
            <v>gs0pe1GTCCESI</v>
          </cell>
          <cell r="E363">
            <v>475.16</v>
          </cell>
          <cell r="F363">
            <v>440.76</v>
          </cell>
          <cell r="G363">
            <v>587.91</v>
          </cell>
          <cell r="H363">
            <v>683.7</v>
          </cell>
          <cell r="I363">
            <v>800.29</v>
          </cell>
          <cell r="J363">
            <v>885.77</v>
          </cell>
          <cell r="K363">
            <v>885.21</v>
          </cell>
        </row>
        <row r="364">
          <cell r="D364" t="str">
            <v>gs0pe1HydroESI</v>
          </cell>
          <cell r="E364">
            <v>18.4</v>
          </cell>
          <cell r="F364">
            <v>25.25</v>
          </cell>
          <cell r="G364">
            <v>25.25</v>
          </cell>
          <cell r="H364">
            <v>25.79</v>
          </cell>
          <cell r="I364">
            <v>25.79</v>
          </cell>
          <cell r="J364">
            <v>25.79</v>
          </cell>
          <cell r="K364">
            <v>25.79</v>
          </cell>
        </row>
        <row r="365">
          <cell r="D365" t="str">
            <v>gs0pe1Industry CHPESI</v>
          </cell>
          <cell r="E365">
            <v>73</v>
          </cell>
          <cell r="F365">
            <v>120</v>
          </cell>
          <cell r="G365">
            <v>150</v>
          </cell>
          <cell r="H365">
            <v>140</v>
          </cell>
          <cell r="I365">
            <v>130</v>
          </cell>
          <cell r="J365">
            <v>118.28</v>
          </cell>
          <cell r="K365">
            <v>109.13</v>
          </cell>
        </row>
        <row r="366">
          <cell r="D366" t="str">
            <v>gs0pe1NuclearESI</v>
          </cell>
          <cell r="E366">
            <v>295.87</v>
          </cell>
          <cell r="F366">
            <v>201.19</v>
          </cell>
          <cell r="G366">
            <v>99.26</v>
          </cell>
          <cell r="H366">
            <v>139.14</v>
          </cell>
          <cell r="I366">
            <v>106.95</v>
          </cell>
          <cell r="J366">
            <v>106.95</v>
          </cell>
          <cell r="K366">
            <v>106.95</v>
          </cell>
        </row>
        <row r="367">
          <cell r="D367" t="str">
            <v>gs0pe1Offshore windESI</v>
          </cell>
          <cell r="E367">
            <v>0</v>
          </cell>
          <cell r="F367">
            <v>0</v>
          </cell>
          <cell r="G367">
            <v>0</v>
          </cell>
          <cell r="H367">
            <v>137.46</v>
          </cell>
          <cell r="I367">
            <v>137.46</v>
          </cell>
          <cell r="J367">
            <v>0</v>
          </cell>
          <cell r="K367">
            <v>65.75</v>
          </cell>
        </row>
        <row r="368">
          <cell r="D368" t="str">
            <v>gs0pe1Onshore windESI</v>
          </cell>
          <cell r="E368">
            <v>3.4</v>
          </cell>
          <cell r="F368">
            <v>56.98</v>
          </cell>
          <cell r="G368">
            <v>64.34</v>
          </cell>
          <cell r="H368">
            <v>64.34</v>
          </cell>
          <cell r="I368">
            <v>64.34</v>
          </cell>
          <cell r="J368">
            <v>64.34</v>
          </cell>
          <cell r="K368">
            <v>64.34</v>
          </cell>
        </row>
        <row r="369">
          <cell r="D369" t="str">
            <v>gs0pe1WasteESI</v>
          </cell>
          <cell r="E369">
            <v>12.8</v>
          </cell>
          <cell r="F369">
            <v>23.65</v>
          </cell>
          <cell r="G369">
            <v>28.32</v>
          </cell>
          <cell r="H369">
            <v>32.83</v>
          </cell>
          <cell r="I369">
            <v>23.74</v>
          </cell>
          <cell r="J369">
            <v>23.74</v>
          </cell>
          <cell r="K369">
            <v>32.83</v>
          </cell>
        </row>
        <row r="370">
          <cell r="D370" t="str">
            <v>gs0pe1WaveESI</v>
          </cell>
          <cell r="E370">
            <v>0</v>
          </cell>
          <cell r="F370">
            <v>0</v>
          </cell>
          <cell r="G370">
            <v>0.23</v>
          </cell>
          <cell r="H370">
            <v>0.52</v>
          </cell>
          <cell r="I370">
            <v>0.52</v>
          </cell>
          <cell r="J370">
            <v>0.52</v>
          </cell>
          <cell r="K370">
            <v>0.52</v>
          </cell>
        </row>
        <row r="371">
          <cell r="D371" t="str">
            <v>gs0pe2BiomassESI</v>
          </cell>
          <cell r="E371">
            <v>1.51</v>
          </cell>
          <cell r="F371">
            <v>3.09</v>
          </cell>
          <cell r="G371">
            <v>1.22</v>
          </cell>
          <cell r="H371">
            <v>2.78</v>
          </cell>
          <cell r="I371">
            <v>59.39</v>
          </cell>
          <cell r="J371">
            <v>172.42</v>
          </cell>
          <cell r="K371">
            <v>172.42</v>
          </cell>
        </row>
        <row r="372">
          <cell r="D372" t="str">
            <v>gs0pe2Domestic CHPESI</v>
          </cell>
          <cell r="E372">
            <v>0</v>
          </cell>
          <cell r="F372">
            <v>15</v>
          </cell>
          <cell r="G372">
            <v>30</v>
          </cell>
          <cell r="H372">
            <v>48.13</v>
          </cell>
          <cell r="I372">
            <v>45.68</v>
          </cell>
          <cell r="J372">
            <v>44.04</v>
          </cell>
          <cell r="K372">
            <v>42.14</v>
          </cell>
        </row>
        <row r="373">
          <cell r="D373" t="str">
            <v>gs0pe2Ex. CoalESI</v>
          </cell>
          <cell r="E373">
            <v>413</v>
          </cell>
          <cell r="F373">
            <v>412.93</v>
          </cell>
          <cell r="G373">
            <v>302.98</v>
          </cell>
          <cell r="H373">
            <v>0</v>
          </cell>
          <cell r="I373">
            <v>0</v>
          </cell>
          <cell r="J373">
            <v>0</v>
          </cell>
          <cell r="K373">
            <v>0</v>
          </cell>
        </row>
        <row r="374">
          <cell r="D374" t="str">
            <v>gs0pe2GTCCESI</v>
          </cell>
          <cell r="E374">
            <v>475.16</v>
          </cell>
          <cell r="F374">
            <v>440.76</v>
          </cell>
          <cell r="G374">
            <v>599.56</v>
          </cell>
          <cell r="H374">
            <v>1006.48</v>
          </cell>
          <cell r="I374">
            <v>1044.09</v>
          </cell>
          <cell r="J374">
            <v>991.73</v>
          </cell>
          <cell r="K374">
            <v>1071.71</v>
          </cell>
        </row>
        <row r="375">
          <cell r="D375" t="str">
            <v>gs0pe2HydroESI</v>
          </cell>
          <cell r="E375">
            <v>18.4</v>
          </cell>
          <cell r="F375">
            <v>25.25</v>
          </cell>
          <cell r="G375">
            <v>25.25</v>
          </cell>
          <cell r="H375">
            <v>25.25</v>
          </cell>
          <cell r="I375">
            <v>25.25</v>
          </cell>
          <cell r="J375">
            <v>25.25</v>
          </cell>
          <cell r="K375">
            <v>25.25</v>
          </cell>
        </row>
        <row r="376">
          <cell r="D376" t="str">
            <v>gs0pe2Industry CHPESI</v>
          </cell>
          <cell r="E376">
            <v>73</v>
          </cell>
          <cell r="F376">
            <v>120</v>
          </cell>
          <cell r="G376">
            <v>150</v>
          </cell>
          <cell r="H376">
            <v>140</v>
          </cell>
          <cell r="I376">
            <v>130</v>
          </cell>
          <cell r="J376">
            <v>118.28</v>
          </cell>
          <cell r="K376">
            <v>109.13</v>
          </cell>
        </row>
        <row r="377">
          <cell r="D377" t="str">
            <v>gs0pe2NuclearESI</v>
          </cell>
          <cell r="E377">
            <v>295.87</v>
          </cell>
          <cell r="F377">
            <v>201.19</v>
          </cell>
          <cell r="G377">
            <v>99.26</v>
          </cell>
          <cell r="H377">
            <v>32.19</v>
          </cell>
          <cell r="I377">
            <v>0</v>
          </cell>
          <cell r="J377">
            <v>0</v>
          </cell>
          <cell r="K377">
            <v>0</v>
          </cell>
        </row>
        <row r="378">
          <cell r="D378" t="str">
            <v>gs0pe2Onshore windESI</v>
          </cell>
          <cell r="E378">
            <v>3.4</v>
          </cell>
          <cell r="F378">
            <v>56.98</v>
          </cell>
          <cell r="G378">
            <v>64.34</v>
          </cell>
          <cell r="H378">
            <v>64.34</v>
          </cell>
          <cell r="I378">
            <v>64.34</v>
          </cell>
          <cell r="J378">
            <v>64.34</v>
          </cell>
          <cell r="K378">
            <v>64.34</v>
          </cell>
        </row>
        <row r="379">
          <cell r="D379" t="str">
            <v>gs0pe2WasteESI</v>
          </cell>
          <cell r="E379">
            <v>12.8</v>
          </cell>
          <cell r="F379">
            <v>23.65</v>
          </cell>
          <cell r="G379">
            <v>23.18</v>
          </cell>
          <cell r="H379">
            <v>23.74</v>
          </cell>
          <cell r="I379">
            <v>23.74</v>
          </cell>
          <cell r="J379">
            <v>23.74</v>
          </cell>
          <cell r="K379">
            <v>23.74</v>
          </cell>
        </row>
        <row r="380">
          <cell r="D380" t="str">
            <v>gs0pe2WaveESI</v>
          </cell>
          <cell r="E380">
            <v>0</v>
          </cell>
          <cell r="F380">
            <v>0</v>
          </cell>
          <cell r="G380">
            <v>0</v>
          </cell>
          <cell r="H380">
            <v>0.23</v>
          </cell>
          <cell r="I380">
            <v>0.23</v>
          </cell>
          <cell r="J380">
            <v>0.23</v>
          </cell>
          <cell r="K380">
            <v>0.23</v>
          </cell>
        </row>
        <row r="381">
          <cell r="D381" t="str">
            <v>WM-45BiomassESI</v>
          </cell>
          <cell r="E381">
            <v>1.51</v>
          </cell>
          <cell r="F381">
            <v>5.87</v>
          </cell>
          <cell r="G381">
            <v>4</v>
          </cell>
          <cell r="H381">
            <v>29.81</v>
          </cell>
          <cell r="I381">
            <v>178.94</v>
          </cell>
          <cell r="J381">
            <v>184.89</v>
          </cell>
          <cell r="K381">
            <v>184.89</v>
          </cell>
        </row>
        <row r="382">
          <cell r="D382" t="str">
            <v>WM-45Domestic CHPESI</v>
          </cell>
          <cell r="E382">
            <v>0</v>
          </cell>
          <cell r="F382">
            <v>15</v>
          </cell>
          <cell r="G382">
            <v>30</v>
          </cell>
          <cell r="H382">
            <v>44.4</v>
          </cell>
          <cell r="I382">
            <v>41.34</v>
          </cell>
          <cell r="J382">
            <v>36.9</v>
          </cell>
          <cell r="K382">
            <v>34.22</v>
          </cell>
        </row>
        <row r="383">
          <cell r="D383" t="str">
            <v>WM-45Ex. CoalESI</v>
          </cell>
          <cell r="E383">
            <v>413</v>
          </cell>
          <cell r="F383">
            <v>412.93</v>
          </cell>
          <cell r="G383">
            <v>302.98</v>
          </cell>
          <cell r="H383">
            <v>0</v>
          </cell>
          <cell r="I383">
            <v>0</v>
          </cell>
          <cell r="J383">
            <v>0</v>
          </cell>
          <cell r="K383">
            <v>0</v>
          </cell>
        </row>
        <row r="384">
          <cell r="D384" t="str">
            <v>WM-45GTCCESI</v>
          </cell>
          <cell r="E384">
            <v>475.16</v>
          </cell>
          <cell r="F384">
            <v>533.7</v>
          </cell>
          <cell r="G384">
            <v>780.51</v>
          </cell>
          <cell r="H384">
            <v>831.78</v>
          </cell>
          <cell r="I384">
            <v>536.36</v>
          </cell>
          <cell r="J384">
            <v>144.95</v>
          </cell>
          <cell r="K384">
            <v>89.06</v>
          </cell>
        </row>
        <row r="385">
          <cell r="D385" t="str">
            <v>WM-45GTCC (CO2 capture)ESI</v>
          </cell>
          <cell r="E385">
            <v>0</v>
          </cell>
          <cell r="F385">
            <v>0</v>
          </cell>
          <cell r="G385">
            <v>0</v>
          </cell>
          <cell r="H385">
            <v>0</v>
          </cell>
          <cell r="I385">
            <v>0</v>
          </cell>
          <cell r="J385">
            <v>198.37</v>
          </cell>
          <cell r="K385">
            <v>340.77</v>
          </cell>
        </row>
        <row r="386">
          <cell r="D386" t="str">
            <v>WM-45HydroESI</v>
          </cell>
          <cell r="E386">
            <v>18.4</v>
          </cell>
          <cell r="F386">
            <v>25.25</v>
          </cell>
          <cell r="G386">
            <v>25.25</v>
          </cell>
          <cell r="H386">
            <v>25.79</v>
          </cell>
          <cell r="I386">
            <v>25.79</v>
          </cell>
          <cell r="J386">
            <v>19.24</v>
          </cell>
          <cell r="K386">
            <v>19.24</v>
          </cell>
        </row>
        <row r="387">
          <cell r="D387" t="str">
            <v>WM-45Industry CHPESI</v>
          </cell>
          <cell r="E387">
            <v>73</v>
          </cell>
          <cell r="F387">
            <v>120</v>
          </cell>
          <cell r="G387">
            <v>150</v>
          </cell>
          <cell r="H387">
            <v>150</v>
          </cell>
          <cell r="I387">
            <v>140</v>
          </cell>
          <cell r="J387">
            <v>130</v>
          </cell>
          <cell r="K387">
            <v>120</v>
          </cell>
        </row>
        <row r="388">
          <cell r="D388" t="str">
            <v>WM-45NuclearESI</v>
          </cell>
          <cell r="E388">
            <v>295.87</v>
          </cell>
          <cell r="F388">
            <v>201.19</v>
          </cell>
          <cell r="G388">
            <v>99.26</v>
          </cell>
          <cell r="H388">
            <v>225.13</v>
          </cell>
          <cell r="I388">
            <v>364.23</v>
          </cell>
          <cell r="J388">
            <v>622.51</v>
          </cell>
          <cell r="K388">
            <v>658.4</v>
          </cell>
        </row>
        <row r="389">
          <cell r="D389" t="str">
            <v>WM-45Offshore windESI</v>
          </cell>
          <cell r="E389">
            <v>0</v>
          </cell>
          <cell r="F389">
            <v>0</v>
          </cell>
          <cell r="G389">
            <v>0</v>
          </cell>
          <cell r="H389">
            <v>137.46</v>
          </cell>
          <cell r="I389">
            <v>228.76</v>
          </cell>
          <cell r="J389">
            <v>227.38</v>
          </cell>
          <cell r="K389">
            <v>238.53</v>
          </cell>
        </row>
        <row r="390">
          <cell r="D390" t="str">
            <v>WM-45Onshore windESI</v>
          </cell>
          <cell r="E390">
            <v>3.4</v>
          </cell>
          <cell r="F390">
            <v>64.34</v>
          </cell>
          <cell r="G390">
            <v>64.34</v>
          </cell>
          <cell r="H390">
            <v>64.34</v>
          </cell>
          <cell r="I390">
            <v>64.34</v>
          </cell>
          <cell r="J390">
            <v>64.34</v>
          </cell>
          <cell r="K390">
            <v>62.67</v>
          </cell>
        </row>
        <row r="391">
          <cell r="D391" t="str">
            <v>WM-45PVESI</v>
          </cell>
          <cell r="E391">
            <v>0</v>
          </cell>
          <cell r="F391">
            <v>0</v>
          </cell>
          <cell r="G391">
            <v>0</v>
          </cell>
          <cell r="H391">
            <v>0</v>
          </cell>
          <cell r="I391">
            <v>0</v>
          </cell>
          <cell r="J391">
            <v>15.95</v>
          </cell>
          <cell r="K391">
            <v>19.84</v>
          </cell>
        </row>
        <row r="392">
          <cell r="D392" t="str">
            <v>WM-45WasteESI</v>
          </cell>
          <cell r="E392">
            <v>12.8</v>
          </cell>
          <cell r="F392">
            <v>23.84</v>
          </cell>
          <cell r="G392">
            <v>23.18</v>
          </cell>
          <cell r="H392">
            <v>32.83</v>
          </cell>
          <cell r="I392">
            <v>32.83</v>
          </cell>
          <cell r="J392">
            <v>32.83</v>
          </cell>
          <cell r="K392">
            <v>32.83</v>
          </cell>
        </row>
        <row r="393">
          <cell r="D393" t="str">
            <v>WM-45WaveESI</v>
          </cell>
          <cell r="E393">
            <v>0</v>
          </cell>
          <cell r="F393">
            <v>0</v>
          </cell>
          <cell r="G393">
            <v>0</v>
          </cell>
          <cell r="H393">
            <v>0.52</v>
          </cell>
          <cell r="I393">
            <v>0.87</v>
          </cell>
          <cell r="J393">
            <v>0.87</v>
          </cell>
          <cell r="K393">
            <v>0.87</v>
          </cell>
        </row>
        <row r="394">
          <cell r="D394" t="str">
            <v>wm-45eeBiomassESI</v>
          </cell>
          <cell r="E394">
            <v>1.51</v>
          </cell>
          <cell r="F394">
            <v>5.87</v>
          </cell>
          <cell r="G394">
            <v>4</v>
          </cell>
          <cell r="H394">
            <v>29.81</v>
          </cell>
          <cell r="I394">
            <v>179.17</v>
          </cell>
          <cell r="J394">
            <v>184.89</v>
          </cell>
          <cell r="K394">
            <v>184.89</v>
          </cell>
        </row>
        <row r="395">
          <cell r="D395" t="str">
            <v>wm-45eeEx. CoalESI</v>
          </cell>
          <cell r="E395">
            <v>413</v>
          </cell>
          <cell r="F395">
            <v>412.93</v>
          </cell>
          <cell r="G395">
            <v>302.98</v>
          </cell>
          <cell r="H395">
            <v>0</v>
          </cell>
          <cell r="I395">
            <v>0</v>
          </cell>
          <cell r="J395">
            <v>0</v>
          </cell>
          <cell r="K395">
            <v>0</v>
          </cell>
        </row>
        <row r="396">
          <cell r="D396" t="str">
            <v>wm-45eeGTCCESI</v>
          </cell>
          <cell r="E396">
            <v>475.16</v>
          </cell>
          <cell r="F396">
            <v>602</v>
          </cell>
          <cell r="G396">
            <v>945.35</v>
          </cell>
          <cell r="H396">
            <v>692.05</v>
          </cell>
          <cell r="I396">
            <v>551.73</v>
          </cell>
          <cell r="J396">
            <v>0</v>
          </cell>
          <cell r="K396">
            <v>0</v>
          </cell>
        </row>
        <row r="397">
          <cell r="D397" t="str">
            <v>wm-45eeGTCC (CO2 capture)ESI</v>
          </cell>
          <cell r="E397">
            <v>0</v>
          </cell>
          <cell r="F397">
            <v>0</v>
          </cell>
          <cell r="G397">
            <v>0</v>
          </cell>
          <cell r="H397">
            <v>0</v>
          </cell>
          <cell r="I397">
            <v>0</v>
          </cell>
          <cell r="J397">
            <v>355.42</v>
          </cell>
          <cell r="K397">
            <v>355.42</v>
          </cell>
        </row>
        <row r="398">
          <cell r="D398" t="str">
            <v>wm-45eeHydroESI</v>
          </cell>
          <cell r="E398">
            <v>18.4</v>
          </cell>
          <cell r="F398">
            <v>25.25</v>
          </cell>
          <cell r="G398">
            <v>25.25</v>
          </cell>
          <cell r="H398">
            <v>25.79</v>
          </cell>
          <cell r="I398">
            <v>25.79</v>
          </cell>
          <cell r="J398">
            <v>19.24</v>
          </cell>
          <cell r="K398">
            <v>19.24</v>
          </cell>
        </row>
        <row r="399">
          <cell r="D399" t="str">
            <v>wm-45eeIndustry CHPESI</v>
          </cell>
          <cell r="E399">
            <v>73</v>
          </cell>
          <cell r="F399">
            <v>120</v>
          </cell>
          <cell r="G399">
            <v>150</v>
          </cell>
          <cell r="H399">
            <v>150</v>
          </cell>
          <cell r="I399">
            <v>140</v>
          </cell>
          <cell r="J399">
            <v>130</v>
          </cell>
          <cell r="K399">
            <v>120</v>
          </cell>
        </row>
        <row r="400">
          <cell r="D400" t="str">
            <v>wm-45eeNuclearESI</v>
          </cell>
          <cell r="E400">
            <v>295.87</v>
          </cell>
          <cell r="F400">
            <v>201.19</v>
          </cell>
          <cell r="G400">
            <v>99.26</v>
          </cell>
          <cell r="H400">
            <v>537.17</v>
          </cell>
          <cell r="I400">
            <v>504.98</v>
          </cell>
          <cell r="J400">
            <v>667.6</v>
          </cell>
          <cell r="K400">
            <v>830.23</v>
          </cell>
        </row>
        <row r="401">
          <cell r="D401" t="str">
            <v>wm-45eeOffshore windESI</v>
          </cell>
          <cell r="E401">
            <v>0</v>
          </cell>
          <cell r="F401">
            <v>0</v>
          </cell>
          <cell r="G401">
            <v>0</v>
          </cell>
          <cell r="H401">
            <v>137.46</v>
          </cell>
          <cell r="I401">
            <v>228.76</v>
          </cell>
          <cell r="J401">
            <v>224.73</v>
          </cell>
          <cell r="K401">
            <v>221.77</v>
          </cell>
        </row>
        <row r="402">
          <cell r="D402" t="str">
            <v>wm-45eeOnshore windESI</v>
          </cell>
          <cell r="E402">
            <v>3.4</v>
          </cell>
          <cell r="F402">
            <v>64.34</v>
          </cell>
          <cell r="G402">
            <v>64.34</v>
          </cell>
          <cell r="H402">
            <v>64.34</v>
          </cell>
          <cell r="I402">
            <v>64.34</v>
          </cell>
          <cell r="J402">
            <v>58.22</v>
          </cell>
          <cell r="K402">
            <v>52.46</v>
          </cell>
        </row>
        <row r="403">
          <cell r="D403" t="str">
            <v>wm-45eePVESI</v>
          </cell>
          <cell r="E403">
            <v>0</v>
          </cell>
          <cell r="F403">
            <v>0</v>
          </cell>
          <cell r="G403">
            <v>0</v>
          </cell>
          <cell r="H403">
            <v>0</v>
          </cell>
          <cell r="I403">
            <v>0</v>
          </cell>
          <cell r="J403">
            <v>15.95</v>
          </cell>
          <cell r="K403">
            <v>19.84</v>
          </cell>
        </row>
        <row r="404">
          <cell r="D404" t="str">
            <v>wm-45eeWasteESI</v>
          </cell>
          <cell r="E404">
            <v>12.8</v>
          </cell>
          <cell r="F404">
            <v>31.43</v>
          </cell>
          <cell r="G404">
            <v>23.18</v>
          </cell>
          <cell r="H404">
            <v>32.83</v>
          </cell>
          <cell r="I404">
            <v>32.83</v>
          </cell>
          <cell r="J404">
            <v>32.83</v>
          </cell>
          <cell r="K404">
            <v>32.83</v>
          </cell>
        </row>
        <row r="405">
          <cell r="D405" t="str">
            <v>wm-45eeWaveESI</v>
          </cell>
          <cell r="E405">
            <v>0</v>
          </cell>
          <cell r="F405">
            <v>0</v>
          </cell>
          <cell r="G405">
            <v>0</v>
          </cell>
          <cell r="H405">
            <v>0.52</v>
          </cell>
          <cell r="I405">
            <v>0.87</v>
          </cell>
          <cell r="J405">
            <v>155.74</v>
          </cell>
          <cell r="K405">
            <v>136.94</v>
          </cell>
        </row>
        <row r="406">
          <cell r="D406" t="str">
            <v>WM-60BiomassESI</v>
          </cell>
          <cell r="E406">
            <v>1.51</v>
          </cell>
          <cell r="F406">
            <v>5.87</v>
          </cell>
          <cell r="G406">
            <v>4</v>
          </cell>
          <cell r="H406">
            <v>33.22</v>
          </cell>
          <cell r="I406">
            <v>183.84</v>
          </cell>
          <cell r="J406">
            <v>184.89</v>
          </cell>
          <cell r="K406">
            <v>184.89</v>
          </cell>
        </row>
        <row r="407">
          <cell r="D407" t="str">
            <v>WM-60Domestic CHPESI</v>
          </cell>
          <cell r="E407">
            <v>0</v>
          </cell>
          <cell r="F407">
            <v>15</v>
          </cell>
          <cell r="G407">
            <v>30</v>
          </cell>
          <cell r="H407">
            <v>42.98</v>
          </cell>
          <cell r="I407">
            <v>39.57</v>
          </cell>
          <cell r="J407">
            <v>11.85</v>
          </cell>
          <cell r="K407">
            <v>21.69</v>
          </cell>
        </row>
        <row r="408">
          <cell r="D408" t="str">
            <v>WM-60Domestic FC CHPESI</v>
          </cell>
          <cell r="E408">
            <v>0</v>
          </cell>
          <cell r="F408">
            <v>0</v>
          </cell>
          <cell r="G408">
            <v>0</v>
          </cell>
          <cell r="H408">
            <v>0</v>
          </cell>
          <cell r="I408">
            <v>0</v>
          </cell>
          <cell r="J408">
            <v>52.02</v>
          </cell>
          <cell r="K408">
            <v>26.01</v>
          </cell>
        </row>
        <row r="409">
          <cell r="D409" t="str">
            <v>WM-60Ex. CoalESI</v>
          </cell>
          <cell r="E409">
            <v>413</v>
          </cell>
          <cell r="F409">
            <v>412.93</v>
          </cell>
          <cell r="G409">
            <v>302.98</v>
          </cell>
          <cell r="H409">
            <v>0</v>
          </cell>
          <cell r="I409">
            <v>0</v>
          </cell>
          <cell r="J409">
            <v>0</v>
          </cell>
          <cell r="K409">
            <v>0</v>
          </cell>
        </row>
        <row r="410">
          <cell r="D410" t="str">
            <v>WM-60GTCCESI</v>
          </cell>
          <cell r="E410">
            <v>475.16</v>
          </cell>
          <cell r="F410">
            <v>533.7</v>
          </cell>
          <cell r="G410">
            <v>780.15</v>
          </cell>
          <cell r="H410">
            <v>458.45</v>
          </cell>
          <cell r="I410">
            <v>99.19</v>
          </cell>
          <cell r="J410">
            <v>0</v>
          </cell>
          <cell r="K410">
            <v>0</v>
          </cell>
        </row>
        <row r="411">
          <cell r="D411" t="str">
            <v>WM-60GTCC (CO2 capture)ESI</v>
          </cell>
          <cell r="E411">
            <v>0</v>
          </cell>
          <cell r="F411">
            <v>0</v>
          </cell>
          <cell r="G411">
            <v>0</v>
          </cell>
          <cell r="H411">
            <v>0</v>
          </cell>
          <cell r="I411">
            <v>206.79</v>
          </cell>
          <cell r="J411">
            <v>260.61</v>
          </cell>
          <cell r="K411">
            <v>285.62</v>
          </cell>
        </row>
        <row r="412">
          <cell r="D412" t="str">
            <v>WM-60HydroESI</v>
          </cell>
          <cell r="E412">
            <v>18.4</v>
          </cell>
          <cell r="F412">
            <v>25.25</v>
          </cell>
          <cell r="G412">
            <v>25.25</v>
          </cell>
          <cell r="H412">
            <v>25.79</v>
          </cell>
          <cell r="I412">
            <v>19.24</v>
          </cell>
          <cell r="J412">
            <v>17.05</v>
          </cell>
          <cell r="K412">
            <v>19.24</v>
          </cell>
        </row>
        <row r="413">
          <cell r="D413" t="str">
            <v>WM-60Industry CHPESI</v>
          </cell>
          <cell r="E413">
            <v>73</v>
          </cell>
          <cell r="F413">
            <v>120</v>
          </cell>
          <cell r="G413">
            <v>150</v>
          </cell>
          <cell r="H413">
            <v>150</v>
          </cell>
          <cell r="I413">
            <v>140</v>
          </cell>
          <cell r="J413">
            <v>128.08</v>
          </cell>
          <cell r="K413">
            <v>111.73</v>
          </cell>
        </row>
        <row r="414">
          <cell r="D414" t="str">
            <v>WM-60NuclearESI</v>
          </cell>
          <cell r="E414">
            <v>295.87</v>
          </cell>
          <cell r="F414">
            <v>201.19</v>
          </cell>
          <cell r="G414">
            <v>99.26</v>
          </cell>
          <cell r="H414">
            <v>568.71</v>
          </cell>
          <cell r="I414">
            <v>571.86</v>
          </cell>
          <cell r="J414">
            <v>735.09</v>
          </cell>
          <cell r="K414">
            <v>887.69</v>
          </cell>
        </row>
        <row r="415">
          <cell r="D415" t="str">
            <v>WM-60Offshore windESI</v>
          </cell>
          <cell r="E415">
            <v>0</v>
          </cell>
          <cell r="F415">
            <v>0</v>
          </cell>
          <cell r="G415">
            <v>0</v>
          </cell>
          <cell r="H415">
            <v>137.46</v>
          </cell>
          <cell r="I415">
            <v>228.76</v>
          </cell>
          <cell r="J415">
            <v>195.82</v>
          </cell>
          <cell r="K415">
            <v>180.45</v>
          </cell>
        </row>
        <row r="416">
          <cell r="D416" t="str">
            <v>WM-60Onshore windESI</v>
          </cell>
          <cell r="E416">
            <v>3.4</v>
          </cell>
          <cell r="F416">
            <v>64.34</v>
          </cell>
          <cell r="G416">
            <v>64.34</v>
          </cell>
          <cell r="H416">
            <v>64.34</v>
          </cell>
          <cell r="I416">
            <v>63.22</v>
          </cell>
          <cell r="J416">
            <v>60.14</v>
          </cell>
          <cell r="K416">
            <v>58.22</v>
          </cell>
        </row>
        <row r="417">
          <cell r="D417" t="str">
            <v>WM-60PVESI</v>
          </cell>
          <cell r="E417">
            <v>0</v>
          </cell>
          <cell r="F417">
            <v>0</v>
          </cell>
          <cell r="G417">
            <v>0</v>
          </cell>
          <cell r="H417">
            <v>0</v>
          </cell>
          <cell r="I417">
            <v>0</v>
          </cell>
          <cell r="J417">
            <v>15.95</v>
          </cell>
          <cell r="K417">
            <v>19.84</v>
          </cell>
        </row>
        <row r="418">
          <cell r="D418" t="str">
            <v>WM-60WasteESI</v>
          </cell>
          <cell r="E418">
            <v>12.8</v>
          </cell>
          <cell r="F418">
            <v>23.84</v>
          </cell>
          <cell r="G418">
            <v>23.18</v>
          </cell>
          <cell r="H418">
            <v>32.83</v>
          </cell>
          <cell r="I418">
            <v>32.83</v>
          </cell>
          <cell r="J418">
            <v>32.83</v>
          </cell>
          <cell r="K418">
            <v>32.83</v>
          </cell>
        </row>
        <row r="419">
          <cell r="D419" t="str">
            <v>WM-60WaveESI</v>
          </cell>
          <cell r="E419">
            <v>0</v>
          </cell>
          <cell r="F419">
            <v>0</v>
          </cell>
          <cell r="G419">
            <v>0</v>
          </cell>
          <cell r="H419">
            <v>0.52</v>
          </cell>
          <cell r="I419">
            <v>0.87</v>
          </cell>
          <cell r="J419">
            <v>0.87</v>
          </cell>
          <cell r="K419">
            <v>0.87</v>
          </cell>
        </row>
        <row r="420">
          <cell r="D420" t="str">
            <v>wm-60eeBiomassESI</v>
          </cell>
          <cell r="E420">
            <v>1.51</v>
          </cell>
          <cell r="F420">
            <v>5.87</v>
          </cell>
          <cell r="G420">
            <v>5.57</v>
          </cell>
          <cell r="H420">
            <v>63.61</v>
          </cell>
          <cell r="I420">
            <v>182.84</v>
          </cell>
          <cell r="J420">
            <v>184.89</v>
          </cell>
          <cell r="K420">
            <v>188.53</v>
          </cell>
        </row>
        <row r="421">
          <cell r="D421" t="str">
            <v>wm-60eeEx. CoalESI</v>
          </cell>
          <cell r="E421">
            <v>413</v>
          </cell>
          <cell r="F421">
            <v>412.93</v>
          </cell>
          <cell r="G421">
            <v>302.98</v>
          </cell>
          <cell r="H421">
            <v>0</v>
          </cell>
          <cell r="I421">
            <v>0</v>
          </cell>
          <cell r="J421">
            <v>0</v>
          </cell>
          <cell r="K421">
            <v>0</v>
          </cell>
        </row>
        <row r="422">
          <cell r="D422" t="str">
            <v>wm-60eeGTCCESI</v>
          </cell>
          <cell r="E422">
            <v>475.16</v>
          </cell>
          <cell r="F422">
            <v>602</v>
          </cell>
          <cell r="G422">
            <v>943.4</v>
          </cell>
          <cell r="H422">
            <v>538.78</v>
          </cell>
          <cell r="I422">
            <v>0</v>
          </cell>
          <cell r="J422">
            <v>0</v>
          </cell>
          <cell r="K422">
            <v>0</v>
          </cell>
        </row>
        <row r="423">
          <cell r="D423" t="str">
            <v>wm-60eeGTCC (CO2 capture)ESI</v>
          </cell>
          <cell r="E423">
            <v>0</v>
          </cell>
          <cell r="F423">
            <v>0</v>
          </cell>
          <cell r="G423">
            <v>0</v>
          </cell>
          <cell r="H423">
            <v>0</v>
          </cell>
          <cell r="I423">
            <v>355.11</v>
          </cell>
          <cell r="J423">
            <v>327.4</v>
          </cell>
          <cell r="K423">
            <v>251.33</v>
          </cell>
        </row>
        <row r="424">
          <cell r="D424" t="str">
            <v>wm-60eeHydroESI</v>
          </cell>
          <cell r="E424">
            <v>18.4</v>
          </cell>
          <cell r="F424">
            <v>25.25</v>
          </cell>
          <cell r="G424">
            <v>25.25</v>
          </cell>
          <cell r="H424">
            <v>25.79</v>
          </cell>
          <cell r="I424">
            <v>19.24</v>
          </cell>
          <cell r="J424">
            <v>16.43</v>
          </cell>
          <cell r="K424">
            <v>16.26</v>
          </cell>
        </row>
        <row r="425">
          <cell r="D425" t="str">
            <v>wm-60eeIndustry CHPESI</v>
          </cell>
          <cell r="E425">
            <v>73</v>
          </cell>
          <cell r="F425">
            <v>120</v>
          </cell>
          <cell r="G425">
            <v>150</v>
          </cell>
          <cell r="H425">
            <v>150</v>
          </cell>
          <cell r="I425">
            <v>140</v>
          </cell>
          <cell r="J425">
            <v>0</v>
          </cell>
          <cell r="K425">
            <v>0</v>
          </cell>
        </row>
        <row r="426">
          <cell r="D426" t="str">
            <v>wm-60eeIndustry FC CHPESI</v>
          </cell>
          <cell r="E426">
            <v>0</v>
          </cell>
          <cell r="F426">
            <v>0</v>
          </cell>
          <cell r="G426">
            <v>0</v>
          </cell>
          <cell r="H426">
            <v>0</v>
          </cell>
          <cell r="I426">
            <v>0</v>
          </cell>
          <cell r="J426">
            <v>27.02</v>
          </cell>
          <cell r="K426">
            <v>13.65</v>
          </cell>
        </row>
        <row r="427">
          <cell r="D427" t="str">
            <v>wm-60eeNuclearESI</v>
          </cell>
          <cell r="E427">
            <v>295.87</v>
          </cell>
          <cell r="F427">
            <v>201.19</v>
          </cell>
          <cell r="G427">
            <v>99.26</v>
          </cell>
          <cell r="H427">
            <v>568.71</v>
          </cell>
          <cell r="I427">
            <v>663.72</v>
          </cell>
          <cell r="J427">
            <v>1026.41</v>
          </cell>
          <cell r="K427">
            <v>1074.92</v>
          </cell>
        </row>
        <row r="428">
          <cell r="D428" t="str">
            <v>wm-60eeOffshore windESI</v>
          </cell>
          <cell r="E428">
            <v>0</v>
          </cell>
          <cell r="F428">
            <v>0</v>
          </cell>
          <cell r="G428">
            <v>0</v>
          </cell>
          <cell r="H428">
            <v>137.46</v>
          </cell>
          <cell r="I428">
            <v>228.12</v>
          </cell>
          <cell r="J428">
            <v>144.92</v>
          </cell>
          <cell r="K428">
            <v>195.3</v>
          </cell>
        </row>
        <row r="429">
          <cell r="D429" t="str">
            <v>wm-60eeOnshore windESI</v>
          </cell>
          <cell r="E429">
            <v>3.4</v>
          </cell>
          <cell r="F429">
            <v>64.34</v>
          </cell>
          <cell r="G429">
            <v>64.34</v>
          </cell>
          <cell r="H429">
            <v>64.34</v>
          </cell>
          <cell r="I429">
            <v>60.08</v>
          </cell>
          <cell r="J429">
            <v>54.2</v>
          </cell>
          <cell r="K429">
            <v>52.89</v>
          </cell>
        </row>
        <row r="430">
          <cell r="D430" t="str">
            <v>wm-60eePVESI</v>
          </cell>
          <cell r="E430">
            <v>0</v>
          </cell>
          <cell r="F430">
            <v>0</v>
          </cell>
          <cell r="G430">
            <v>0</v>
          </cell>
          <cell r="H430">
            <v>0</v>
          </cell>
          <cell r="I430">
            <v>0</v>
          </cell>
          <cell r="J430">
            <v>15.95</v>
          </cell>
          <cell r="K430">
            <v>42.03</v>
          </cell>
        </row>
        <row r="431">
          <cell r="D431" t="str">
            <v>wm-60eeWasteESI</v>
          </cell>
          <cell r="E431">
            <v>12.8</v>
          </cell>
          <cell r="F431">
            <v>31.43</v>
          </cell>
          <cell r="G431">
            <v>23.18</v>
          </cell>
          <cell r="H431">
            <v>32.83</v>
          </cell>
          <cell r="I431">
            <v>32.83</v>
          </cell>
          <cell r="J431">
            <v>32.83</v>
          </cell>
          <cell r="K431">
            <v>32.79</v>
          </cell>
        </row>
        <row r="432">
          <cell r="D432" t="str">
            <v>wm-60eeWaveESI</v>
          </cell>
          <cell r="E432">
            <v>0</v>
          </cell>
          <cell r="F432">
            <v>0</v>
          </cell>
          <cell r="G432">
            <v>0.23</v>
          </cell>
          <cell r="H432">
            <v>72.58</v>
          </cell>
          <cell r="I432">
            <v>72.81</v>
          </cell>
          <cell r="J432">
            <v>22.49</v>
          </cell>
          <cell r="K432">
            <v>102.16</v>
          </cell>
        </row>
        <row r="433">
          <cell r="D433" t="str">
            <v>wm-60pe1BiomassESI</v>
          </cell>
          <cell r="E433">
            <v>1.51</v>
          </cell>
          <cell r="F433">
            <v>5.87</v>
          </cell>
          <cell r="G433">
            <v>44.42</v>
          </cell>
          <cell r="H433">
            <v>76.52</v>
          </cell>
          <cell r="I433">
            <v>182.46</v>
          </cell>
          <cell r="J433">
            <v>138.46</v>
          </cell>
          <cell r="K433">
            <v>73.83</v>
          </cell>
        </row>
        <row r="434">
          <cell r="D434" t="str">
            <v>wm-60pe1Coal FCESI</v>
          </cell>
          <cell r="E434">
            <v>0</v>
          </cell>
          <cell r="F434">
            <v>0</v>
          </cell>
          <cell r="G434">
            <v>0</v>
          </cell>
          <cell r="H434">
            <v>0</v>
          </cell>
          <cell r="I434">
            <v>0</v>
          </cell>
          <cell r="J434">
            <v>127.82</v>
          </cell>
          <cell r="K434">
            <v>214.05</v>
          </cell>
        </row>
        <row r="435">
          <cell r="D435" t="str">
            <v>wm-60pe1Domestic CHPESI</v>
          </cell>
          <cell r="E435">
            <v>0</v>
          </cell>
          <cell r="F435">
            <v>15</v>
          </cell>
          <cell r="G435">
            <v>30</v>
          </cell>
          <cell r="H435">
            <v>42.58</v>
          </cell>
          <cell r="I435">
            <v>39.6</v>
          </cell>
          <cell r="J435">
            <v>11.97</v>
          </cell>
          <cell r="K435">
            <v>0</v>
          </cell>
        </row>
        <row r="436">
          <cell r="D436" t="str">
            <v>wm-60pe1Ex. CoalESI</v>
          </cell>
          <cell r="E436">
            <v>413</v>
          </cell>
          <cell r="F436">
            <v>412.93</v>
          </cell>
          <cell r="G436">
            <v>300.96</v>
          </cell>
          <cell r="H436">
            <v>0</v>
          </cell>
          <cell r="I436">
            <v>0</v>
          </cell>
          <cell r="J436">
            <v>0</v>
          </cell>
          <cell r="K436">
            <v>0</v>
          </cell>
        </row>
        <row r="437">
          <cell r="D437" t="str">
            <v>wm-60pe1GTCCESI</v>
          </cell>
          <cell r="E437">
            <v>475.16</v>
          </cell>
          <cell r="F437">
            <v>533.43</v>
          </cell>
          <cell r="G437">
            <v>494.49</v>
          </cell>
          <cell r="H437">
            <v>375.28</v>
          </cell>
          <cell r="I437">
            <v>95.46</v>
          </cell>
          <cell r="J437">
            <v>0</v>
          </cell>
          <cell r="K437">
            <v>0</v>
          </cell>
        </row>
        <row r="438">
          <cell r="D438" t="str">
            <v>wm-60pe1GTCC (CO2 capture)ESI</v>
          </cell>
          <cell r="E438">
            <v>0</v>
          </cell>
          <cell r="F438">
            <v>0</v>
          </cell>
          <cell r="G438">
            <v>0</v>
          </cell>
          <cell r="H438">
            <v>0</v>
          </cell>
          <cell r="I438">
            <v>86.6</v>
          </cell>
          <cell r="J438">
            <v>0</v>
          </cell>
          <cell r="K438">
            <v>0</v>
          </cell>
        </row>
        <row r="439">
          <cell r="D439" t="str">
            <v>wm-60pe1HydroESI</v>
          </cell>
          <cell r="E439">
            <v>18.4</v>
          </cell>
          <cell r="F439">
            <v>25.25</v>
          </cell>
          <cell r="G439">
            <v>25.79</v>
          </cell>
          <cell r="H439">
            <v>19.24</v>
          </cell>
          <cell r="I439">
            <v>17.05</v>
          </cell>
          <cell r="J439">
            <v>16.26</v>
          </cell>
          <cell r="K439">
            <v>16.32</v>
          </cell>
        </row>
        <row r="440">
          <cell r="D440" t="str">
            <v>wm-60pe1Industry CHPESI</v>
          </cell>
          <cell r="E440">
            <v>73</v>
          </cell>
          <cell r="F440">
            <v>120</v>
          </cell>
          <cell r="G440">
            <v>150</v>
          </cell>
          <cell r="H440">
            <v>150</v>
          </cell>
          <cell r="I440">
            <v>140</v>
          </cell>
          <cell r="J440">
            <v>52.61</v>
          </cell>
          <cell r="K440">
            <v>78.17</v>
          </cell>
        </row>
        <row r="441">
          <cell r="D441" t="str">
            <v>wm-60pe1NuclearESI</v>
          </cell>
          <cell r="E441">
            <v>295.87</v>
          </cell>
          <cell r="F441">
            <v>201.19</v>
          </cell>
          <cell r="G441">
            <v>322.12</v>
          </cell>
          <cell r="H441">
            <v>614.84</v>
          </cell>
          <cell r="I441">
            <v>775.76</v>
          </cell>
          <cell r="J441">
            <v>963.34</v>
          </cell>
          <cell r="K441">
            <v>1022.94</v>
          </cell>
        </row>
        <row r="442">
          <cell r="D442" t="str">
            <v>wm-60pe1Offshore windESI</v>
          </cell>
          <cell r="E442">
            <v>0</v>
          </cell>
          <cell r="F442">
            <v>0</v>
          </cell>
          <cell r="G442">
            <v>0</v>
          </cell>
          <cell r="H442">
            <v>134.23</v>
          </cell>
          <cell r="I442">
            <v>153.07</v>
          </cell>
          <cell r="J442">
            <v>174.14</v>
          </cell>
          <cell r="K442">
            <v>196.29</v>
          </cell>
        </row>
        <row r="443">
          <cell r="D443" t="str">
            <v>wm-60pe1Onshore windESI</v>
          </cell>
          <cell r="E443">
            <v>3.4</v>
          </cell>
          <cell r="F443">
            <v>64.34</v>
          </cell>
          <cell r="G443">
            <v>64.34</v>
          </cell>
          <cell r="H443">
            <v>64.34</v>
          </cell>
          <cell r="I443">
            <v>62.6</v>
          </cell>
          <cell r="J443">
            <v>53.34</v>
          </cell>
          <cell r="K443">
            <v>52.02</v>
          </cell>
        </row>
        <row r="444">
          <cell r="D444" t="str">
            <v>wm-60pe1PVESI</v>
          </cell>
          <cell r="E444">
            <v>0</v>
          </cell>
          <cell r="F444">
            <v>0</v>
          </cell>
          <cell r="G444">
            <v>0</v>
          </cell>
          <cell r="H444">
            <v>0</v>
          </cell>
          <cell r="I444">
            <v>0</v>
          </cell>
          <cell r="J444">
            <v>38.14</v>
          </cell>
          <cell r="K444">
            <v>64.23</v>
          </cell>
        </row>
        <row r="445">
          <cell r="D445" t="str">
            <v>wm-60pe1WasteESI</v>
          </cell>
          <cell r="E445">
            <v>12.8</v>
          </cell>
          <cell r="F445">
            <v>23.81</v>
          </cell>
          <cell r="G445">
            <v>31.99</v>
          </cell>
          <cell r="H445">
            <v>32.83</v>
          </cell>
          <cell r="I445">
            <v>32.83</v>
          </cell>
          <cell r="J445">
            <v>28.29</v>
          </cell>
          <cell r="K445">
            <v>30.92</v>
          </cell>
        </row>
        <row r="446">
          <cell r="D446" t="str">
            <v>wm-60pe1WaveESI</v>
          </cell>
          <cell r="E446">
            <v>0</v>
          </cell>
          <cell r="F446">
            <v>0</v>
          </cell>
          <cell r="G446">
            <v>0.23</v>
          </cell>
          <cell r="H446">
            <v>0.52</v>
          </cell>
          <cell r="I446">
            <v>0.87</v>
          </cell>
          <cell r="J446">
            <v>101.98</v>
          </cell>
          <cell r="K446">
            <v>102.16</v>
          </cell>
        </row>
        <row r="447">
          <cell r="D447" t="str">
            <v>wm-60pe2BiomassESI</v>
          </cell>
          <cell r="E447">
            <v>1.51</v>
          </cell>
          <cell r="F447">
            <v>5.87</v>
          </cell>
          <cell r="G447">
            <v>4</v>
          </cell>
          <cell r="H447">
            <v>29.81</v>
          </cell>
          <cell r="I447">
            <v>184.02</v>
          </cell>
          <cell r="J447">
            <v>184.89</v>
          </cell>
          <cell r="K447">
            <v>188.53</v>
          </cell>
        </row>
        <row r="448">
          <cell r="D448" t="str">
            <v>wm-60pe2Coal FCESI</v>
          </cell>
          <cell r="E448">
            <v>0</v>
          </cell>
          <cell r="F448">
            <v>0</v>
          </cell>
          <cell r="G448">
            <v>0</v>
          </cell>
          <cell r="H448">
            <v>0</v>
          </cell>
          <cell r="I448">
            <v>0</v>
          </cell>
          <cell r="J448">
            <v>0</v>
          </cell>
          <cell r="K448">
            <v>29.66</v>
          </cell>
        </row>
        <row r="449">
          <cell r="D449" t="str">
            <v>wm-60pe2Domestic CHPESI</v>
          </cell>
          <cell r="E449">
            <v>0</v>
          </cell>
          <cell r="F449">
            <v>15</v>
          </cell>
          <cell r="G449">
            <v>30</v>
          </cell>
          <cell r="H449">
            <v>42.98</v>
          </cell>
          <cell r="I449">
            <v>39.57</v>
          </cell>
          <cell r="J449">
            <v>11.85</v>
          </cell>
          <cell r="K449">
            <v>0</v>
          </cell>
        </row>
        <row r="450">
          <cell r="D450" t="str">
            <v>wm-60pe2Ex. CoalESI</v>
          </cell>
          <cell r="E450">
            <v>413</v>
          </cell>
          <cell r="F450">
            <v>412.93</v>
          </cell>
          <cell r="G450">
            <v>302.98</v>
          </cell>
          <cell r="H450">
            <v>0</v>
          </cell>
          <cell r="I450">
            <v>0</v>
          </cell>
          <cell r="J450">
            <v>0</v>
          </cell>
          <cell r="K450">
            <v>0</v>
          </cell>
        </row>
        <row r="451">
          <cell r="D451" t="str">
            <v>wm-60pe2GTCCESI</v>
          </cell>
          <cell r="E451">
            <v>475.16</v>
          </cell>
          <cell r="F451">
            <v>533.7</v>
          </cell>
          <cell r="G451">
            <v>780.15</v>
          </cell>
          <cell r="H451">
            <v>462.14</v>
          </cell>
          <cell r="I451">
            <v>238.53</v>
          </cell>
          <cell r="J451">
            <v>0</v>
          </cell>
          <cell r="K451">
            <v>0</v>
          </cell>
        </row>
        <row r="452">
          <cell r="D452" t="str">
            <v>wm-60pe2GTCC (CO2 capture)ESI</v>
          </cell>
          <cell r="E452">
            <v>0</v>
          </cell>
          <cell r="F452">
            <v>0</v>
          </cell>
          <cell r="G452">
            <v>0</v>
          </cell>
          <cell r="H452">
            <v>0</v>
          </cell>
          <cell r="I452">
            <v>45.72</v>
          </cell>
          <cell r="J452">
            <v>45.72</v>
          </cell>
          <cell r="K452">
            <v>36.6</v>
          </cell>
        </row>
        <row r="453">
          <cell r="D453" t="str">
            <v>wm-60pe2HydroESI</v>
          </cell>
          <cell r="E453">
            <v>18.4</v>
          </cell>
          <cell r="F453">
            <v>25.25</v>
          </cell>
          <cell r="G453">
            <v>25.25</v>
          </cell>
          <cell r="H453">
            <v>25.79</v>
          </cell>
          <cell r="I453">
            <v>19.24</v>
          </cell>
          <cell r="J453">
            <v>16.43</v>
          </cell>
          <cell r="K453">
            <v>16.43</v>
          </cell>
        </row>
        <row r="454">
          <cell r="D454" t="str">
            <v>wm-60pe2Industry CHPESI</v>
          </cell>
          <cell r="E454">
            <v>73</v>
          </cell>
          <cell r="F454">
            <v>120</v>
          </cell>
          <cell r="G454">
            <v>150</v>
          </cell>
          <cell r="H454">
            <v>150</v>
          </cell>
          <cell r="I454">
            <v>140</v>
          </cell>
          <cell r="J454">
            <v>128.07</v>
          </cell>
          <cell r="K454">
            <v>111.73</v>
          </cell>
        </row>
        <row r="455">
          <cell r="D455" t="str">
            <v>wm-60pe2NuclearESI</v>
          </cell>
          <cell r="E455">
            <v>295.87</v>
          </cell>
          <cell r="F455">
            <v>201.19</v>
          </cell>
          <cell r="G455">
            <v>99.26</v>
          </cell>
          <cell r="H455">
            <v>568.71</v>
          </cell>
          <cell r="I455">
            <v>602.63</v>
          </cell>
          <cell r="J455">
            <v>969.67</v>
          </cell>
          <cell r="K455">
            <v>1023.72</v>
          </cell>
        </row>
        <row r="456">
          <cell r="D456" t="str">
            <v>wm-60pe2Offshore windESI</v>
          </cell>
          <cell r="E456">
            <v>0</v>
          </cell>
          <cell r="F456">
            <v>0</v>
          </cell>
          <cell r="G456">
            <v>0</v>
          </cell>
          <cell r="H456">
            <v>137.46</v>
          </cell>
          <cell r="I456">
            <v>220.75</v>
          </cell>
          <cell r="J456">
            <v>140.54</v>
          </cell>
          <cell r="K456">
            <v>195.81</v>
          </cell>
        </row>
        <row r="457">
          <cell r="D457" t="str">
            <v>wm-60pe2Onshore windESI</v>
          </cell>
          <cell r="E457">
            <v>3.4</v>
          </cell>
          <cell r="F457">
            <v>64.34</v>
          </cell>
          <cell r="G457">
            <v>64.34</v>
          </cell>
          <cell r="H457">
            <v>64.34</v>
          </cell>
          <cell r="I457">
            <v>62.01</v>
          </cell>
          <cell r="J457">
            <v>48.93</v>
          </cell>
          <cell r="K457">
            <v>48.67</v>
          </cell>
        </row>
        <row r="458">
          <cell r="D458" t="str">
            <v>wm-60pe2PVESI</v>
          </cell>
          <cell r="E458">
            <v>0</v>
          </cell>
          <cell r="F458">
            <v>0</v>
          </cell>
          <cell r="G458">
            <v>0</v>
          </cell>
          <cell r="H458">
            <v>0</v>
          </cell>
          <cell r="I458">
            <v>0</v>
          </cell>
          <cell r="J458">
            <v>26.11</v>
          </cell>
          <cell r="K458">
            <v>52.19</v>
          </cell>
        </row>
        <row r="459">
          <cell r="D459" t="str">
            <v>wm-60pe2WasteESI</v>
          </cell>
          <cell r="E459">
            <v>12.8</v>
          </cell>
          <cell r="F459">
            <v>23.84</v>
          </cell>
          <cell r="G459">
            <v>23.18</v>
          </cell>
          <cell r="H459">
            <v>32.83</v>
          </cell>
          <cell r="I459">
            <v>32.83</v>
          </cell>
          <cell r="J459">
            <v>31.58</v>
          </cell>
          <cell r="K459">
            <v>30.82</v>
          </cell>
        </row>
        <row r="460">
          <cell r="D460" t="str">
            <v>wm-60pe2WaveESI</v>
          </cell>
          <cell r="E460">
            <v>0</v>
          </cell>
          <cell r="F460">
            <v>0</v>
          </cell>
          <cell r="G460">
            <v>0</v>
          </cell>
          <cell r="H460">
            <v>0.52</v>
          </cell>
          <cell r="I460">
            <v>0.87</v>
          </cell>
          <cell r="J460">
            <v>101.46</v>
          </cell>
          <cell r="K460">
            <v>105.96</v>
          </cell>
        </row>
        <row r="461">
          <cell r="D461" t="str">
            <v>WM-70BiomassESI</v>
          </cell>
          <cell r="E461">
            <v>1.51</v>
          </cell>
          <cell r="F461">
            <v>5.87</v>
          </cell>
          <cell r="G461">
            <v>4</v>
          </cell>
          <cell r="H461">
            <v>38.05</v>
          </cell>
          <cell r="I461">
            <v>183.57</v>
          </cell>
          <cell r="J461">
            <v>188.53</v>
          </cell>
          <cell r="K461">
            <v>188.53</v>
          </cell>
        </row>
        <row r="462">
          <cell r="D462" t="str">
            <v>WM-70Domestic CHPESI</v>
          </cell>
          <cell r="E462">
            <v>0</v>
          </cell>
          <cell r="F462">
            <v>15</v>
          </cell>
          <cell r="G462">
            <v>30</v>
          </cell>
          <cell r="H462">
            <v>42.98</v>
          </cell>
          <cell r="I462">
            <v>39.57</v>
          </cell>
          <cell r="J462">
            <v>7.11</v>
          </cell>
          <cell r="K462">
            <v>0</v>
          </cell>
        </row>
        <row r="463">
          <cell r="D463" t="str">
            <v>WM-70Ex. CoalESI</v>
          </cell>
          <cell r="E463">
            <v>413</v>
          </cell>
          <cell r="F463">
            <v>412.93</v>
          </cell>
          <cell r="G463">
            <v>302.98</v>
          </cell>
          <cell r="H463">
            <v>0</v>
          </cell>
          <cell r="I463">
            <v>0</v>
          </cell>
          <cell r="J463">
            <v>0</v>
          </cell>
          <cell r="K463">
            <v>0</v>
          </cell>
        </row>
        <row r="464">
          <cell r="D464" t="str">
            <v>WM-70GTCCESI</v>
          </cell>
          <cell r="E464">
            <v>475.16</v>
          </cell>
          <cell r="F464">
            <v>533.7</v>
          </cell>
          <cell r="G464">
            <v>779.9</v>
          </cell>
          <cell r="H464">
            <v>453.2</v>
          </cell>
          <cell r="I464">
            <v>0</v>
          </cell>
          <cell r="J464">
            <v>0</v>
          </cell>
          <cell r="K464">
            <v>0</v>
          </cell>
        </row>
        <row r="465">
          <cell r="D465" t="str">
            <v>WM-70GTCC (CO2 capture)ESI</v>
          </cell>
          <cell r="E465">
            <v>0</v>
          </cell>
          <cell r="F465">
            <v>0</v>
          </cell>
          <cell r="G465">
            <v>0</v>
          </cell>
          <cell r="H465">
            <v>0</v>
          </cell>
          <cell r="I465">
            <v>146.82</v>
          </cell>
          <cell r="J465">
            <v>84.67</v>
          </cell>
          <cell r="K465">
            <v>88.57</v>
          </cell>
        </row>
        <row r="466">
          <cell r="D466" t="str">
            <v>WM-70HydroESI</v>
          </cell>
          <cell r="E466">
            <v>18.4</v>
          </cell>
          <cell r="F466">
            <v>25.25</v>
          </cell>
          <cell r="G466">
            <v>25.25</v>
          </cell>
          <cell r="H466">
            <v>25.79</v>
          </cell>
          <cell r="I466">
            <v>16.74</v>
          </cell>
          <cell r="J466">
            <v>16.43</v>
          </cell>
          <cell r="K466">
            <v>16.43</v>
          </cell>
        </row>
        <row r="467">
          <cell r="D467" t="str">
            <v>WM-70Industry CHPESI</v>
          </cell>
          <cell r="E467">
            <v>73</v>
          </cell>
          <cell r="F467">
            <v>120</v>
          </cell>
          <cell r="G467">
            <v>150</v>
          </cell>
          <cell r="H467">
            <v>150</v>
          </cell>
          <cell r="I467">
            <v>140</v>
          </cell>
          <cell r="J467">
            <v>0</v>
          </cell>
          <cell r="K467">
            <v>79.11</v>
          </cell>
        </row>
        <row r="468">
          <cell r="D468" t="str">
            <v>WM-70Industry FC CHPESI</v>
          </cell>
          <cell r="E468">
            <v>0</v>
          </cell>
          <cell r="F468">
            <v>0</v>
          </cell>
          <cell r="G468">
            <v>0</v>
          </cell>
          <cell r="H468">
            <v>0</v>
          </cell>
          <cell r="I468">
            <v>0</v>
          </cell>
          <cell r="J468">
            <v>42.58</v>
          </cell>
          <cell r="K468">
            <v>0</v>
          </cell>
        </row>
        <row r="469">
          <cell r="D469" t="str">
            <v>WM-70NuclearESI</v>
          </cell>
          <cell r="E469">
            <v>295.87</v>
          </cell>
          <cell r="F469">
            <v>201.19</v>
          </cell>
          <cell r="G469">
            <v>99.26</v>
          </cell>
          <cell r="H469">
            <v>568.71</v>
          </cell>
          <cell r="I469">
            <v>856.06</v>
          </cell>
          <cell r="J469">
            <v>972.57</v>
          </cell>
          <cell r="K469">
            <v>1013.28</v>
          </cell>
        </row>
        <row r="470">
          <cell r="D470" t="str">
            <v>WM-70Offshore windESI</v>
          </cell>
          <cell r="E470">
            <v>0</v>
          </cell>
          <cell r="F470">
            <v>0</v>
          </cell>
          <cell r="G470">
            <v>0</v>
          </cell>
          <cell r="H470">
            <v>137.46</v>
          </cell>
          <cell r="I470">
            <v>145.35</v>
          </cell>
          <cell r="J470">
            <v>181.61</v>
          </cell>
          <cell r="K470">
            <v>194.38</v>
          </cell>
        </row>
        <row r="471">
          <cell r="D471" t="str">
            <v>WM-70Onshore windESI</v>
          </cell>
          <cell r="E471">
            <v>3.4</v>
          </cell>
          <cell r="F471">
            <v>64.34</v>
          </cell>
          <cell r="G471">
            <v>64.34</v>
          </cell>
          <cell r="H471">
            <v>64.34</v>
          </cell>
          <cell r="I471">
            <v>48.1</v>
          </cell>
          <cell r="J471">
            <v>46.33</v>
          </cell>
          <cell r="K471">
            <v>54.2</v>
          </cell>
        </row>
        <row r="472">
          <cell r="D472" t="str">
            <v>WM-70PVESI</v>
          </cell>
          <cell r="E472">
            <v>0</v>
          </cell>
          <cell r="F472">
            <v>0</v>
          </cell>
          <cell r="G472">
            <v>0</v>
          </cell>
          <cell r="H472">
            <v>0</v>
          </cell>
          <cell r="I472">
            <v>0</v>
          </cell>
          <cell r="J472">
            <v>38.14</v>
          </cell>
          <cell r="K472">
            <v>64.23</v>
          </cell>
        </row>
        <row r="473">
          <cell r="D473" t="str">
            <v>WM-70WasteESI</v>
          </cell>
          <cell r="E473">
            <v>12.8</v>
          </cell>
          <cell r="F473">
            <v>23.84</v>
          </cell>
          <cell r="G473">
            <v>23.18</v>
          </cell>
          <cell r="H473">
            <v>32.83</v>
          </cell>
          <cell r="I473">
            <v>32.83</v>
          </cell>
          <cell r="J473">
            <v>32.83</v>
          </cell>
          <cell r="K473">
            <v>30.72</v>
          </cell>
        </row>
        <row r="474">
          <cell r="D474" t="str">
            <v>WM-70WaveESI</v>
          </cell>
          <cell r="E474">
            <v>0</v>
          </cell>
          <cell r="F474">
            <v>0</v>
          </cell>
          <cell r="G474">
            <v>0.23</v>
          </cell>
          <cell r="H474">
            <v>0.52</v>
          </cell>
          <cell r="I474">
            <v>0.79</v>
          </cell>
          <cell r="J474">
            <v>101.98</v>
          </cell>
          <cell r="K474">
            <v>102.16</v>
          </cell>
        </row>
        <row r="475">
          <cell r="D475" t="str">
            <v>wm-70eeBiomassESI</v>
          </cell>
          <cell r="E475">
            <v>1.51</v>
          </cell>
          <cell r="F475">
            <v>5.87</v>
          </cell>
          <cell r="G475">
            <v>5.57</v>
          </cell>
          <cell r="H475">
            <v>174.69</v>
          </cell>
          <cell r="I475">
            <v>174.69</v>
          </cell>
          <cell r="J475">
            <v>194.97</v>
          </cell>
          <cell r="K475">
            <v>194.97</v>
          </cell>
        </row>
        <row r="476">
          <cell r="D476" t="str">
            <v>wm-70eeEx. CoalESI</v>
          </cell>
          <cell r="E476">
            <v>413</v>
          </cell>
          <cell r="F476">
            <v>412.93</v>
          </cell>
          <cell r="G476">
            <v>302.98</v>
          </cell>
          <cell r="H476">
            <v>0</v>
          </cell>
          <cell r="I476">
            <v>0</v>
          </cell>
          <cell r="J476">
            <v>0</v>
          </cell>
          <cell r="K476">
            <v>0</v>
          </cell>
        </row>
        <row r="477">
          <cell r="D477" t="str">
            <v>wm-70eeGTCCESI</v>
          </cell>
          <cell r="E477">
            <v>475.16</v>
          </cell>
          <cell r="F477">
            <v>602</v>
          </cell>
          <cell r="G477">
            <v>894.92</v>
          </cell>
          <cell r="H477">
            <v>195.55</v>
          </cell>
          <cell r="I477">
            <v>0</v>
          </cell>
          <cell r="J477">
            <v>0</v>
          </cell>
          <cell r="K477">
            <v>0</v>
          </cell>
        </row>
        <row r="478">
          <cell r="D478" t="str">
            <v>wm-70eeGTCC (CO2 capture)ESI</v>
          </cell>
          <cell r="E478">
            <v>0</v>
          </cell>
          <cell r="F478">
            <v>0</v>
          </cell>
          <cell r="G478">
            <v>0</v>
          </cell>
          <cell r="H478">
            <v>108.85</v>
          </cell>
          <cell r="I478">
            <v>122.96</v>
          </cell>
          <cell r="J478">
            <v>14.11</v>
          </cell>
          <cell r="K478">
            <v>125.15</v>
          </cell>
        </row>
        <row r="479">
          <cell r="D479" t="str">
            <v>wm-70eeHydroESI</v>
          </cell>
          <cell r="E479">
            <v>18.4</v>
          </cell>
          <cell r="F479">
            <v>25.25</v>
          </cell>
          <cell r="G479">
            <v>25.25</v>
          </cell>
          <cell r="H479">
            <v>17.83</v>
          </cell>
          <cell r="I479">
            <v>16.74</v>
          </cell>
          <cell r="J479">
            <v>17.05</v>
          </cell>
          <cell r="K479">
            <v>17.05</v>
          </cell>
        </row>
        <row r="480">
          <cell r="D480" t="str">
            <v>wm-70eeIndustry CHPESI</v>
          </cell>
          <cell r="E480">
            <v>73</v>
          </cell>
          <cell r="F480">
            <v>120</v>
          </cell>
          <cell r="G480">
            <v>150</v>
          </cell>
          <cell r="H480">
            <v>150</v>
          </cell>
          <cell r="I480">
            <v>140</v>
          </cell>
          <cell r="J480">
            <v>0</v>
          </cell>
          <cell r="K480">
            <v>0</v>
          </cell>
        </row>
        <row r="481">
          <cell r="D481" t="str">
            <v>wm-70eeIndustry FC CHPESI</v>
          </cell>
          <cell r="E481">
            <v>0</v>
          </cell>
          <cell r="F481">
            <v>0</v>
          </cell>
          <cell r="G481">
            <v>0</v>
          </cell>
          <cell r="H481">
            <v>0</v>
          </cell>
          <cell r="I481">
            <v>0</v>
          </cell>
          <cell r="J481">
            <v>116</v>
          </cell>
          <cell r="K481">
            <v>63</v>
          </cell>
        </row>
        <row r="482">
          <cell r="D482" t="str">
            <v>wm-70eeNuclearESI</v>
          </cell>
          <cell r="E482">
            <v>295.87</v>
          </cell>
          <cell r="F482">
            <v>201.19</v>
          </cell>
          <cell r="G482">
            <v>99.26</v>
          </cell>
          <cell r="H482">
            <v>568.71</v>
          </cell>
          <cell r="I482">
            <v>969.46</v>
          </cell>
          <cell r="J482">
            <v>1425.76</v>
          </cell>
          <cell r="K482">
            <v>1425.76</v>
          </cell>
        </row>
        <row r="483">
          <cell r="D483" t="str">
            <v>wm-70eeOffshore windESI</v>
          </cell>
          <cell r="E483">
            <v>0</v>
          </cell>
          <cell r="F483">
            <v>0</v>
          </cell>
          <cell r="G483">
            <v>0</v>
          </cell>
          <cell r="H483">
            <v>134.98</v>
          </cell>
          <cell r="I483">
            <v>145.57</v>
          </cell>
          <cell r="J483">
            <v>172.34</v>
          </cell>
          <cell r="K483">
            <v>190.99</v>
          </cell>
        </row>
        <row r="484">
          <cell r="D484" t="str">
            <v>wm-70eeOnshore windESI</v>
          </cell>
          <cell r="E484">
            <v>3.4</v>
          </cell>
          <cell r="F484">
            <v>64.34</v>
          </cell>
          <cell r="G484">
            <v>64.34</v>
          </cell>
          <cell r="H484">
            <v>64.34</v>
          </cell>
          <cell r="I484">
            <v>53.33</v>
          </cell>
          <cell r="J484">
            <v>51.12</v>
          </cell>
          <cell r="K484">
            <v>52.2</v>
          </cell>
        </row>
        <row r="485">
          <cell r="D485" t="str">
            <v>wm-70eePVESI</v>
          </cell>
          <cell r="E485">
            <v>0</v>
          </cell>
          <cell r="F485">
            <v>0</v>
          </cell>
          <cell r="G485">
            <v>0</v>
          </cell>
          <cell r="H485">
            <v>0</v>
          </cell>
          <cell r="I485">
            <v>0</v>
          </cell>
          <cell r="J485">
            <v>49.24</v>
          </cell>
          <cell r="K485">
            <v>75.33</v>
          </cell>
        </row>
        <row r="486">
          <cell r="D486" t="str">
            <v>wm-70eeWasteESI</v>
          </cell>
          <cell r="E486">
            <v>12.8</v>
          </cell>
          <cell r="F486">
            <v>31.43</v>
          </cell>
          <cell r="G486">
            <v>31.99</v>
          </cell>
          <cell r="H486">
            <v>32.83</v>
          </cell>
          <cell r="I486">
            <v>32.83</v>
          </cell>
          <cell r="J486">
            <v>32.83</v>
          </cell>
          <cell r="K486">
            <v>32.83</v>
          </cell>
        </row>
        <row r="487">
          <cell r="D487" t="str">
            <v>wm-70eeWaveESI</v>
          </cell>
          <cell r="E487">
            <v>0</v>
          </cell>
          <cell r="F487">
            <v>0</v>
          </cell>
          <cell r="G487">
            <v>0.23</v>
          </cell>
          <cell r="H487">
            <v>161.31</v>
          </cell>
          <cell r="I487">
            <v>102.16</v>
          </cell>
          <cell r="J487">
            <v>102.24</v>
          </cell>
          <cell r="K487">
            <v>102.24</v>
          </cell>
        </row>
        <row r="488">
          <cell r="D488" t="str">
            <v>wm-eeBiomassESI</v>
          </cell>
          <cell r="E488">
            <v>1.51</v>
          </cell>
          <cell r="F488">
            <v>5.87</v>
          </cell>
          <cell r="G488">
            <v>4</v>
          </cell>
          <cell r="H488">
            <v>5.57</v>
          </cell>
          <cell r="I488">
            <v>175.21</v>
          </cell>
          <cell r="J488">
            <v>175.21</v>
          </cell>
          <cell r="K488">
            <v>175.21</v>
          </cell>
        </row>
        <row r="489">
          <cell r="D489" t="str">
            <v>wm-eeEx. CoalESI</v>
          </cell>
          <cell r="E489">
            <v>413</v>
          </cell>
          <cell r="F489">
            <v>412.93</v>
          </cell>
          <cell r="G489">
            <v>302.98</v>
          </cell>
          <cell r="H489">
            <v>0</v>
          </cell>
          <cell r="I489">
            <v>0</v>
          </cell>
          <cell r="J489">
            <v>0</v>
          </cell>
          <cell r="K489">
            <v>0</v>
          </cell>
        </row>
        <row r="490">
          <cell r="D490" t="str">
            <v>wm-eeGTCCESI</v>
          </cell>
          <cell r="E490">
            <v>475.16</v>
          </cell>
          <cell r="F490">
            <v>602</v>
          </cell>
          <cell r="G490">
            <v>945.35</v>
          </cell>
          <cell r="H490">
            <v>1415.69</v>
          </cell>
          <cell r="I490">
            <v>1432.76</v>
          </cell>
          <cell r="J490">
            <v>1588.51</v>
          </cell>
          <cell r="K490">
            <v>1771.64</v>
          </cell>
        </row>
        <row r="491">
          <cell r="D491" t="str">
            <v>wm-eeHydroESI</v>
          </cell>
          <cell r="E491">
            <v>18.4</v>
          </cell>
          <cell r="F491">
            <v>25.25</v>
          </cell>
          <cell r="G491">
            <v>25.25</v>
          </cell>
          <cell r="H491">
            <v>25.25</v>
          </cell>
          <cell r="I491">
            <v>25.25</v>
          </cell>
          <cell r="J491">
            <v>25.25</v>
          </cell>
          <cell r="K491">
            <v>25.25</v>
          </cell>
        </row>
        <row r="492">
          <cell r="D492" t="str">
            <v>wm-eeIndustry CHPESI</v>
          </cell>
          <cell r="E492">
            <v>73</v>
          </cell>
          <cell r="F492">
            <v>120</v>
          </cell>
          <cell r="G492">
            <v>150</v>
          </cell>
          <cell r="H492">
            <v>150</v>
          </cell>
          <cell r="I492">
            <v>140</v>
          </cell>
          <cell r="J492">
            <v>130</v>
          </cell>
          <cell r="K492">
            <v>120</v>
          </cell>
        </row>
        <row r="493">
          <cell r="D493" t="str">
            <v>wm-eeNuclearESI</v>
          </cell>
          <cell r="E493">
            <v>295.87</v>
          </cell>
          <cell r="F493">
            <v>201.19</v>
          </cell>
          <cell r="G493">
            <v>99.26</v>
          </cell>
          <cell r="H493">
            <v>32.19</v>
          </cell>
          <cell r="I493">
            <v>0</v>
          </cell>
          <cell r="J493">
            <v>0</v>
          </cell>
          <cell r="K493">
            <v>0</v>
          </cell>
        </row>
        <row r="494">
          <cell r="D494" t="str">
            <v>wm-eeOffshore windESI</v>
          </cell>
          <cell r="E494">
            <v>0</v>
          </cell>
          <cell r="F494">
            <v>0</v>
          </cell>
          <cell r="G494">
            <v>0</v>
          </cell>
          <cell r="H494">
            <v>1.09</v>
          </cell>
          <cell r="I494">
            <v>1.09</v>
          </cell>
          <cell r="J494">
            <v>0</v>
          </cell>
          <cell r="K494">
            <v>0</v>
          </cell>
        </row>
        <row r="495">
          <cell r="D495" t="str">
            <v>wm-eeOnshore windESI</v>
          </cell>
          <cell r="E495">
            <v>3.4</v>
          </cell>
          <cell r="F495">
            <v>64.34</v>
          </cell>
          <cell r="G495">
            <v>64.34</v>
          </cell>
          <cell r="H495">
            <v>64.34</v>
          </cell>
          <cell r="I495">
            <v>64.34</v>
          </cell>
          <cell r="J495">
            <v>64.34</v>
          </cell>
          <cell r="K495">
            <v>64.34</v>
          </cell>
        </row>
        <row r="496">
          <cell r="D496" t="str">
            <v>wm-eeWasteESI</v>
          </cell>
          <cell r="E496">
            <v>12.8</v>
          </cell>
          <cell r="F496">
            <v>31.43</v>
          </cell>
          <cell r="G496">
            <v>23.18</v>
          </cell>
          <cell r="H496">
            <v>32.83</v>
          </cell>
          <cell r="I496">
            <v>23.74</v>
          </cell>
          <cell r="J496">
            <v>23.74</v>
          </cell>
          <cell r="K496">
            <v>23.74</v>
          </cell>
        </row>
        <row r="497">
          <cell r="D497" t="str">
            <v>wm-eeWaveESI</v>
          </cell>
          <cell r="E497">
            <v>0</v>
          </cell>
          <cell r="F497">
            <v>0</v>
          </cell>
          <cell r="G497">
            <v>0</v>
          </cell>
          <cell r="H497">
            <v>0.23</v>
          </cell>
          <cell r="I497">
            <v>0.52</v>
          </cell>
          <cell r="J497">
            <v>0.52</v>
          </cell>
          <cell r="K497">
            <v>0.52</v>
          </cell>
        </row>
        <row r="498">
          <cell r="D498" t="str">
            <v>WM0BiomassESI</v>
          </cell>
          <cell r="E498">
            <v>1.51</v>
          </cell>
          <cell r="F498">
            <v>5.87</v>
          </cell>
          <cell r="G498">
            <v>4</v>
          </cell>
          <cell r="H498">
            <v>5.57</v>
          </cell>
          <cell r="I498">
            <v>175.21</v>
          </cell>
          <cell r="J498">
            <v>175.21</v>
          </cell>
          <cell r="K498">
            <v>175.21</v>
          </cell>
        </row>
        <row r="499">
          <cell r="D499" t="str">
            <v>WM0Domestic CHPESI</v>
          </cell>
          <cell r="E499">
            <v>0</v>
          </cell>
          <cell r="F499">
            <v>15</v>
          </cell>
          <cell r="G499">
            <v>30</v>
          </cell>
          <cell r="H499">
            <v>46.58</v>
          </cell>
          <cell r="I499">
            <v>43.38</v>
          </cell>
          <cell r="J499">
            <v>42.37</v>
          </cell>
          <cell r="K499">
            <v>41.13</v>
          </cell>
        </row>
        <row r="500">
          <cell r="D500" t="str">
            <v>WM0Ex. CoalESI</v>
          </cell>
          <cell r="E500">
            <v>413</v>
          </cell>
          <cell r="F500">
            <v>412.93</v>
          </cell>
          <cell r="G500">
            <v>302.98</v>
          </cell>
          <cell r="H500">
            <v>0</v>
          </cell>
          <cell r="I500">
            <v>0</v>
          </cell>
          <cell r="J500">
            <v>0</v>
          </cell>
          <cell r="K500">
            <v>0</v>
          </cell>
        </row>
        <row r="501">
          <cell r="D501" t="str">
            <v>WM0GTCCESI</v>
          </cell>
          <cell r="E501">
            <v>475.16</v>
          </cell>
          <cell r="F501">
            <v>534.51</v>
          </cell>
          <cell r="G501">
            <v>781.33</v>
          </cell>
          <cell r="H501">
            <v>1183.65</v>
          </cell>
          <cell r="I501">
            <v>1147.27</v>
          </cell>
          <cell r="J501">
            <v>1260.11</v>
          </cell>
          <cell r="K501">
            <v>1406.88</v>
          </cell>
        </row>
        <row r="502">
          <cell r="D502" t="str">
            <v>WM0HydroESI</v>
          </cell>
          <cell r="E502">
            <v>18.4</v>
          </cell>
          <cell r="F502">
            <v>25.25</v>
          </cell>
          <cell r="G502">
            <v>25.25</v>
          </cell>
          <cell r="H502">
            <v>25.25</v>
          </cell>
          <cell r="I502">
            <v>25.25</v>
          </cell>
          <cell r="J502">
            <v>25.25</v>
          </cell>
          <cell r="K502">
            <v>25.25</v>
          </cell>
        </row>
        <row r="503">
          <cell r="D503" t="str">
            <v>WM0Industry CHPESI</v>
          </cell>
          <cell r="E503">
            <v>73</v>
          </cell>
          <cell r="F503">
            <v>120</v>
          </cell>
          <cell r="G503">
            <v>150</v>
          </cell>
          <cell r="H503">
            <v>150</v>
          </cell>
          <cell r="I503">
            <v>140</v>
          </cell>
          <cell r="J503">
            <v>130</v>
          </cell>
          <cell r="K503">
            <v>120</v>
          </cell>
        </row>
        <row r="504">
          <cell r="D504" t="str">
            <v>WM0NuclearESI</v>
          </cell>
          <cell r="E504">
            <v>295.87</v>
          </cell>
          <cell r="F504">
            <v>201.19</v>
          </cell>
          <cell r="G504">
            <v>99.26</v>
          </cell>
          <cell r="H504">
            <v>32.19</v>
          </cell>
          <cell r="I504">
            <v>0</v>
          </cell>
          <cell r="J504">
            <v>0</v>
          </cell>
          <cell r="K504">
            <v>0</v>
          </cell>
        </row>
        <row r="505">
          <cell r="D505" t="str">
            <v>WM0Offshore windESI</v>
          </cell>
          <cell r="E505">
            <v>0</v>
          </cell>
          <cell r="F505">
            <v>0</v>
          </cell>
          <cell r="G505">
            <v>0</v>
          </cell>
          <cell r="H505">
            <v>1.09</v>
          </cell>
          <cell r="I505">
            <v>1.09</v>
          </cell>
          <cell r="J505">
            <v>0</v>
          </cell>
          <cell r="K505">
            <v>0</v>
          </cell>
        </row>
        <row r="506">
          <cell r="D506" t="str">
            <v>WM0Onshore windESI</v>
          </cell>
          <cell r="E506">
            <v>3.4</v>
          </cell>
          <cell r="F506">
            <v>64.34</v>
          </cell>
          <cell r="G506">
            <v>64.34</v>
          </cell>
          <cell r="H506">
            <v>64.34</v>
          </cell>
          <cell r="I506">
            <v>64.34</v>
          </cell>
          <cell r="J506">
            <v>64.34</v>
          </cell>
          <cell r="K506">
            <v>64.34</v>
          </cell>
        </row>
        <row r="507">
          <cell r="D507" t="str">
            <v>WM0WasteESI</v>
          </cell>
          <cell r="E507">
            <v>12.8</v>
          </cell>
          <cell r="F507">
            <v>23.93</v>
          </cell>
          <cell r="G507">
            <v>23.18</v>
          </cell>
          <cell r="H507">
            <v>32.83</v>
          </cell>
          <cell r="I507">
            <v>23.74</v>
          </cell>
          <cell r="J507">
            <v>23.74</v>
          </cell>
          <cell r="K507">
            <v>23.74</v>
          </cell>
        </row>
        <row r="508">
          <cell r="D508" t="str">
            <v>WM0WaveESI</v>
          </cell>
          <cell r="E508">
            <v>0</v>
          </cell>
          <cell r="F508">
            <v>0</v>
          </cell>
          <cell r="G508">
            <v>0</v>
          </cell>
          <cell r="H508">
            <v>0.23</v>
          </cell>
          <cell r="I508">
            <v>0.52</v>
          </cell>
          <cell r="J508">
            <v>0.52</v>
          </cell>
          <cell r="K508">
            <v>0.52</v>
          </cell>
        </row>
        <row r="509">
          <cell r="D509" t="str">
            <v>wm0pe1BiomassESI</v>
          </cell>
          <cell r="E509">
            <v>1.51</v>
          </cell>
          <cell r="F509">
            <v>5.87</v>
          </cell>
          <cell r="G509">
            <v>44.42</v>
          </cell>
          <cell r="H509">
            <v>58.61</v>
          </cell>
          <cell r="I509">
            <v>160.53</v>
          </cell>
          <cell r="J509">
            <v>173.55</v>
          </cell>
          <cell r="K509">
            <v>175.21</v>
          </cell>
        </row>
        <row r="510">
          <cell r="D510" t="str">
            <v>wm0pe1Coal IGCCESI</v>
          </cell>
          <cell r="E510">
            <v>0</v>
          </cell>
          <cell r="F510">
            <v>0</v>
          </cell>
          <cell r="G510">
            <v>0</v>
          </cell>
          <cell r="H510">
            <v>0</v>
          </cell>
          <cell r="I510">
            <v>0</v>
          </cell>
          <cell r="J510">
            <v>73.38</v>
          </cell>
          <cell r="K510">
            <v>431.22</v>
          </cell>
        </row>
        <row r="511">
          <cell r="D511" t="str">
            <v>wm0pe1Domestic CHPESI</v>
          </cell>
          <cell r="E511">
            <v>0</v>
          </cell>
          <cell r="F511">
            <v>15</v>
          </cell>
          <cell r="G511">
            <v>30</v>
          </cell>
          <cell r="H511">
            <v>43.72</v>
          </cell>
          <cell r="I511">
            <v>41.9</v>
          </cell>
          <cell r="J511">
            <v>39.43</v>
          </cell>
          <cell r="K511">
            <v>37.19</v>
          </cell>
        </row>
        <row r="512">
          <cell r="D512" t="str">
            <v>wm0pe1Ex. CoalESI</v>
          </cell>
          <cell r="E512">
            <v>413</v>
          </cell>
          <cell r="F512">
            <v>412.93</v>
          </cell>
          <cell r="G512">
            <v>300.96</v>
          </cell>
          <cell r="H512">
            <v>0</v>
          </cell>
          <cell r="I512">
            <v>0</v>
          </cell>
          <cell r="J512">
            <v>0</v>
          </cell>
          <cell r="K512">
            <v>0</v>
          </cell>
        </row>
        <row r="513">
          <cell r="D513" t="str">
            <v>wm0pe1GTCCESI</v>
          </cell>
          <cell r="E513">
            <v>475.16</v>
          </cell>
          <cell r="F513">
            <v>533.43</v>
          </cell>
          <cell r="G513">
            <v>494.49</v>
          </cell>
          <cell r="H513">
            <v>462.72</v>
          </cell>
          <cell r="I513">
            <v>516.71</v>
          </cell>
          <cell r="J513">
            <v>555.17</v>
          </cell>
          <cell r="K513">
            <v>537.1</v>
          </cell>
        </row>
        <row r="514">
          <cell r="D514" t="str">
            <v>wm0pe1HydroESI</v>
          </cell>
          <cell r="E514">
            <v>18.4</v>
          </cell>
          <cell r="F514">
            <v>25.25</v>
          </cell>
          <cell r="G514">
            <v>25.79</v>
          </cell>
          <cell r="H514">
            <v>25.79</v>
          </cell>
          <cell r="I514">
            <v>25.79</v>
          </cell>
          <cell r="J514">
            <v>25.79</v>
          </cell>
          <cell r="K514">
            <v>25.79</v>
          </cell>
        </row>
        <row r="515">
          <cell r="D515" t="str">
            <v>wm0pe1Industry CHPESI</v>
          </cell>
          <cell r="E515">
            <v>73</v>
          </cell>
          <cell r="F515">
            <v>120</v>
          </cell>
          <cell r="G515">
            <v>150</v>
          </cell>
          <cell r="H515">
            <v>150</v>
          </cell>
          <cell r="I515">
            <v>140</v>
          </cell>
          <cell r="J515">
            <v>130</v>
          </cell>
          <cell r="K515">
            <v>120</v>
          </cell>
        </row>
        <row r="516">
          <cell r="D516" t="str">
            <v>wm0pe1NuclearESI</v>
          </cell>
          <cell r="E516">
            <v>295.87</v>
          </cell>
          <cell r="F516">
            <v>201.19</v>
          </cell>
          <cell r="G516">
            <v>322.12</v>
          </cell>
          <cell r="H516">
            <v>531.41</v>
          </cell>
          <cell r="I516">
            <v>499.22</v>
          </cell>
          <cell r="J516">
            <v>499.22</v>
          </cell>
          <cell r="K516">
            <v>276.36</v>
          </cell>
        </row>
        <row r="517">
          <cell r="D517" t="str">
            <v>wm0pe1Offshore windESI</v>
          </cell>
          <cell r="E517">
            <v>0</v>
          </cell>
          <cell r="F517">
            <v>0</v>
          </cell>
          <cell r="G517">
            <v>0</v>
          </cell>
          <cell r="H517">
            <v>137.46</v>
          </cell>
          <cell r="I517">
            <v>137.46</v>
          </cell>
          <cell r="J517">
            <v>102.91</v>
          </cell>
          <cell r="K517">
            <v>112.68</v>
          </cell>
        </row>
        <row r="518">
          <cell r="D518" t="str">
            <v>wm0pe1Onshore windESI</v>
          </cell>
          <cell r="E518">
            <v>3.4</v>
          </cell>
          <cell r="F518">
            <v>64.34</v>
          </cell>
          <cell r="G518">
            <v>64.34</v>
          </cell>
          <cell r="H518">
            <v>64.34</v>
          </cell>
          <cell r="I518">
            <v>64.34</v>
          </cell>
          <cell r="J518">
            <v>64.34</v>
          </cell>
          <cell r="K518">
            <v>64.34</v>
          </cell>
        </row>
        <row r="519">
          <cell r="D519" t="str">
            <v>wm0pe1WasteESI</v>
          </cell>
          <cell r="E519">
            <v>12.8</v>
          </cell>
          <cell r="F519">
            <v>23.81</v>
          </cell>
          <cell r="G519">
            <v>31.99</v>
          </cell>
          <cell r="H519">
            <v>32.83</v>
          </cell>
          <cell r="I519">
            <v>23.74</v>
          </cell>
          <cell r="J519">
            <v>32.83</v>
          </cell>
          <cell r="K519">
            <v>32.83</v>
          </cell>
        </row>
        <row r="520">
          <cell r="D520" t="str">
            <v>wm0pe1WaveESI</v>
          </cell>
          <cell r="E520">
            <v>0</v>
          </cell>
          <cell r="F520">
            <v>0</v>
          </cell>
          <cell r="G520">
            <v>0.23</v>
          </cell>
          <cell r="H520">
            <v>0.52</v>
          </cell>
          <cell r="I520">
            <v>0.52</v>
          </cell>
          <cell r="J520">
            <v>0.87</v>
          </cell>
          <cell r="K520">
            <v>0.87</v>
          </cell>
        </row>
        <row r="521">
          <cell r="D521" t="str">
            <v>wm0pe2BiomassESI</v>
          </cell>
          <cell r="E521">
            <v>1.51</v>
          </cell>
          <cell r="F521">
            <v>5.87</v>
          </cell>
          <cell r="G521">
            <v>4</v>
          </cell>
          <cell r="H521">
            <v>63.61</v>
          </cell>
          <cell r="I521">
            <v>176.64</v>
          </cell>
          <cell r="J521">
            <v>180.04</v>
          </cell>
          <cell r="K521">
            <v>180.04</v>
          </cell>
        </row>
        <row r="522">
          <cell r="D522" t="str">
            <v>wm0pe2Coal IGCCESI</v>
          </cell>
          <cell r="E522">
            <v>0</v>
          </cell>
          <cell r="F522">
            <v>0</v>
          </cell>
          <cell r="G522">
            <v>0</v>
          </cell>
          <cell r="H522">
            <v>0</v>
          </cell>
          <cell r="I522">
            <v>0</v>
          </cell>
          <cell r="J522">
            <v>33.89</v>
          </cell>
          <cell r="K522">
            <v>240.97</v>
          </cell>
        </row>
        <row r="523">
          <cell r="D523" t="str">
            <v>wm0pe2Domestic CHPESI</v>
          </cell>
          <cell r="E523">
            <v>0</v>
          </cell>
          <cell r="F523">
            <v>15</v>
          </cell>
          <cell r="G523">
            <v>30</v>
          </cell>
          <cell r="H523">
            <v>44.4</v>
          </cell>
          <cell r="I523">
            <v>42.05</v>
          </cell>
          <cell r="J523">
            <v>39.43</v>
          </cell>
          <cell r="K523">
            <v>38.86</v>
          </cell>
        </row>
        <row r="524">
          <cell r="D524" t="str">
            <v>wm0pe2Ex. CoalESI</v>
          </cell>
          <cell r="E524">
            <v>413</v>
          </cell>
          <cell r="F524">
            <v>412.93</v>
          </cell>
          <cell r="G524">
            <v>302.98</v>
          </cell>
          <cell r="H524">
            <v>0</v>
          </cell>
          <cell r="I524">
            <v>0</v>
          </cell>
          <cell r="J524">
            <v>0</v>
          </cell>
          <cell r="K524">
            <v>0</v>
          </cell>
        </row>
        <row r="525">
          <cell r="D525" t="str">
            <v>wm0pe2GTCCESI</v>
          </cell>
          <cell r="E525">
            <v>475.16</v>
          </cell>
          <cell r="F525">
            <v>533.7</v>
          </cell>
          <cell r="G525">
            <v>780.51</v>
          </cell>
          <cell r="H525">
            <v>972.29</v>
          </cell>
          <cell r="I525">
            <v>988.03</v>
          </cell>
          <cell r="J525">
            <v>1097.01</v>
          </cell>
          <cell r="K525">
            <v>1026.59</v>
          </cell>
        </row>
        <row r="526">
          <cell r="D526" t="str">
            <v>wm0pe2HydroESI</v>
          </cell>
          <cell r="E526">
            <v>18.4</v>
          </cell>
          <cell r="F526">
            <v>25.25</v>
          </cell>
          <cell r="G526">
            <v>25.25</v>
          </cell>
          <cell r="H526">
            <v>25.79</v>
          </cell>
          <cell r="I526">
            <v>25.79</v>
          </cell>
          <cell r="J526">
            <v>25.79</v>
          </cell>
          <cell r="K526">
            <v>25.79</v>
          </cell>
        </row>
        <row r="527">
          <cell r="D527" t="str">
            <v>wm0pe2Industry CHPESI</v>
          </cell>
          <cell r="E527">
            <v>73</v>
          </cell>
          <cell r="F527">
            <v>120</v>
          </cell>
          <cell r="G527">
            <v>150</v>
          </cell>
          <cell r="H527">
            <v>150</v>
          </cell>
          <cell r="I527">
            <v>140</v>
          </cell>
          <cell r="J527">
            <v>130</v>
          </cell>
          <cell r="K527">
            <v>120</v>
          </cell>
        </row>
        <row r="528">
          <cell r="D528" t="str">
            <v>wm0pe2NuclearESI</v>
          </cell>
          <cell r="E528">
            <v>295.87</v>
          </cell>
          <cell r="F528">
            <v>201.19</v>
          </cell>
          <cell r="G528">
            <v>99.26</v>
          </cell>
          <cell r="H528">
            <v>44.49</v>
          </cell>
          <cell r="I528">
            <v>12.3</v>
          </cell>
          <cell r="J528">
            <v>12.3</v>
          </cell>
          <cell r="K528">
            <v>12.3</v>
          </cell>
        </row>
        <row r="529">
          <cell r="D529" t="str">
            <v>wm0pe2Offshore windESI</v>
          </cell>
          <cell r="E529">
            <v>0</v>
          </cell>
          <cell r="F529">
            <v>0</v>
          </cell>
          <cell r="G529">
            <v>0</v>
          </cell>
          <cell r="H529">
            <v>137.46</v>
          </cell>
          <cell r="I529">
            <v>137.46</v>
          </cell>
          <cell r="J529">
            <v>102.91</v>
          </cell>
          <cell r="K529">
            <v>112.68</v>
          </cell>
        </row>
        <row r="530">
          <cell r="D530" t="str">
            <v>wm0pe2Onshore windESI</v>
          </cell>
          <cell r="E530">
            <v>3.4</v>
          </cell>
          <cell r="F530">
            <v>64.34</v>
          </cell>
          <cell r="G530">
            <v>64.34</v>
          </cell>
          <cell r="H530">
            <v>64.34</v>
          </cell>
          <cell r="I530">
            <v>64.34</v>
          </cell>
          <cell r="J530">
            <v>64.34</v>
          </cell>
          <cell r="K530">
            <v>64.34</v>
          </cell>
        </row>
        <row r="531">
          <cell r="D531" t="str">
            <v>wm0pe2WasteESI</v>
          </cell>
          <cell r="E531">
            <v>12.8</v>
          </cell>
          <cell r="F531">
            <v>23.84</v>
          </cell>
          <cell r="G531">
            <v>23.18</v>
          </cell>
          <cell r="H531">
            <v>32.83</v>
          </cell>
          <cell r="I531">
            <v>32.3</v>
          </cell>
          <cell r="J531">
            <v>32.83</v>
          </cell>
          <cell r="K531">
            <v>32.83</v>
          </cell>
        </row>
        <row r="532">
          <cell r="D532" t="str">
            <v>wm0pe2WaveESI</v>
          </cell>
          <cell r="E532">
            <v>0</v>
          </cell>
          <cell r="F532">
            <v>0</v>
          </cell>
          <cell r="G532">
            <v>0</v>
          </cell>
          <cell r="H532">
            <v>0.52</v>
          </cell>
          <cell r="I532">
            <v>0.52</v>
          </cell>
          <cell r="J532">
            <v>0.87</v>
          </cell>
          <cell r="K532">
            <v>0.87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w Cronos Data_2006"/>
      <sheetName val="New Cronos Data_2005"/>
      <sheetName val="Cronos Data_2005_110907"/>
      <sheetName val="nrg_100a_110907_Data2"/>
      <sheetName val="nrg_100a_110907"/>
      <sheetName val="New Cronos Data_2005 vs 2004"/>
      <sheetName val="New Cronos Data_2004"/>
      <sheetName val="nrg_1072a"/>
      <sheetName val="nrg_100a"/>
      <sheetName val="nrg_102a"/>
      <sheetName val="nrg_1071a"/>
      <sheetName val="nrg_103a"/>
      <sheetName val="nrg_105a"/>
      <sheetName val="nrg_100a_2"/>
      <sheetName val="nrg_1071a_2"/>
      <sheetName val="nrg_1071a_3"/>
      <sheetName val="nrg_1071a_5"/>
      <sheetName val="nrg_101a"/>
      <sheetName val="nrg_100a_3"/>
    </sheetNames>
    <sheetDataSet>
      <sheetData sheetId="7">
        <row r="66">
          <cell r="A66" t="str">
            <v>eu27_European Union (27 countries)</v>
          </cell>
          <cell r="B66" t="str">
            <v>eu27</v>
          </cell>
          <cell r="C66" t="str">
            <v>European Union (27 countries)</v>
          </cell>
          <cell r="E66">
            <v>67</v>
          </cell>
          <cell r="F66">
            <v>94</v>
          </cell>
          <cell r="G66">
            <v>133</v>
          </cell>
          <cell r="H66">
            <v>203</v>
          </cell>
          <cell r="I66">
            <v>300</v>
          </cell>
          <cell r="J66">
            <v>350</v>
          </cell>
          <cell r="K66">
            <v>417</v>
          </cell>
          <cell r="L66">
            <v>630</v>
          </cell>
          <cell r="M66">
            <v>970</v>
          </cell>
          <cell r="N66">
            <v>1221</v>
          </cell>
          <cell r="O66">
            <v>1913</v>
          </cell>
          <cell r="P66">
            <v>2320</v>
          </cell>
          <cell r="Q66">
            <v>3071</v>
          </cell>
          <cell r="R66">
            <v>3815</v>
          </cell>
          <cell r="S66">
            <v>5057</v>
          </cell>
          <cell r="T66">
            <v>6060</v>
          </cell>
        </row>
        <row r="67">
          <cell r="A67" t="str">
            <v>eu25_European Union (25 countries)</v>
          </cell>
          <cell r="B67" t="str">
            <v>eu25</v>
          </cell>
          <cell r="C67" t="str">
            <v>European Union (25 countries)</v>
          </cell>
          <cell r="E67">
            <v>67</v>
          </cell>
          <cell r="F67">
            <v>94</v>
          </cell>
          <cell r="G67">
            <v>133</v>
          </cell>
          <cell r="H67">
            <v>203</v>
          </cell>
          <cell r="I67">
            <v>300</v>
          </cell>
          <cell r="J67">
            <v>350</v>
          </cell>
          <cell r="K67">
            <v>417</v>
          </cell>
          <cell r="L67">
            <v>630</v>
          </cell>
          <cell r="M67">
            <v>970</v>
          </cell>
          <cell r="N67">
            <v>1221</v>
          </cell>
          <cell r="O67">
            <v>1913</v>
          </cell>
          <cell r="P67">
            <v>2320</v>
          </cell>
          <cell r="Q67">
            <v>3071</v>
          </cell>
          <cell r="R67">
            <v>3815</v>
          </cell>
          <cell r="S67">
            <v>5057</v>
          </cell>
          <cell r="T67">
            <v>6060</v>
          </cell>
        </row>
        <row r="68">
          <cell r="A68" t="str">
            <v>eu15_European Union (15 countries)</v>
          </cell>
          <cell r="B68" t="str">
            <v>eu15</v>
          </cell>
          <cell r="C68" t="str">
            <v>European Union (15 countries)</v>
          </cell>
          <cell r="E68">
            <v>67</v>
          </cell>
          <cell r="F68">
            <v>94</v>
          </cell>
          <cell r="G68">
            <v>133</v>
          </cell>
          <cell r="H68">
            <v>203</v>
          </cell>
          <cell r="I68">
            <v>300</v>
          </cell>
          <cell r="J68">
            <v>350</v>
          </cell>
          <cell r="K68">
            <v>417</v>
          </cell>
          <cell r="L68">
            <v>630</v>
          </cell>
          <cell r="M68">
            <v>969</v>
          </cell>
          <cell r="N68">
            <v>1221</v>
          </cell>
          <cell r="O68">
            <v>1912</v>
          </cell>
          <cell r="P68">
            <v>2318</v>
          </cell>
          <cell r="Q68">
            <v>3064</v>
          </cell>
          <cell r="R68">
            <v>3799</v>
          </cell>
          <cell r="S68">
            <v>5038</v>
          </cell>
          <cell r="T68">
            <v>6037</v>
          </cell>
        </row>
        <row r="69">
          <cell r="A69" t="str">
            <v>nms10_New Member States (CZ, EE, CY, LV, LT, HU, MT, PL, SI, SK)</v>
          </cell>
          <cell r="B69" t="str">
            <v>nms10</v>
          </cell>
          <cell r="C69" t="str">
            <v>New Member States (CZ, EE, CY, LV, LT, HU, MT, PL, SI, SK)</v>
          </cell>
          <cell r="E69">
            <v>0</v>
          </cell>
          <cell r="F69">
            <v>0</v>
          </cell>
          <cell r="G69">
            <v>0</v>
          </cell>
          <cell r="H69">
            <v>0</v>
          </cell>
          <cell r="I69">
            <v>0</v>
          </cell>
          <cell r="J69">
            <v>0</v>
          </cell>
          <cell r="K69">
            <v>0</v>
          </cell>
          <cell r="L69">
            <v>0</v>
          </cell>
          <cell r="M69">
            <v>1</v>
          </cell>
          <cell r="N69">
            <v>1</v>
          </cell>
          <cell r="O69">
            <v>1</v>
          </cell>
          <cell r="P69">
            <v>2</v>
          </cell>
          <cell r="Q69">
            <v>7</v>
          </cell>
          <cell r="R69">
            <v>16</v>
          </cell>
          <cell r="S69">
            <v>19</v>
          </cell>
          <cell r="T69">
            <v>24</v>
          </cell>
        </row>
        <row r="70">
          <cell r="A70" t="str">
            <v>be_Belgium</v>
          </cell>
          <cell r="B70" t="str">
            <v>be</v>
          </cell>
          <cell r="C70" t="str">
            <v>Belgium</v>
          </cell>
          <cell r="E70">
            <v>1</v>
          </cell>
          <cell r="F70">
            <v>1</v>
          </cell>
          <cell r="G70">
            <v>1</v>
          </cell>
          <cell r="H70">
            <v>1</v>
          </cell>
          <cell r="I70">
            <v>1</v>
          </cell>
          <cell r="J70">
            <v>1</v>
          </cell>
          <cell r="K70">
            <v>1</v>
          </cell>
          <cell r="L70">
            <v>1</v>
          </cell>
          <cell r="M70">
            <v>1</v>
          </cell>
          <cell r="N70">
            <v>1</v>
          </cell>
          <cell r="O70">
            <v>1</v>
          </cell>
          <cell r="P70">
            <v>3</v>
          </cell>
          <cell r="Q70">
            <v>5</v>
          </cell>
          <cell r="R70">
            <v>8</v>
          </cell>
          <cell r="S70">
            <v>11</v>
          </cell>
          <cell r="T70">
            <v>20</v>
          </cell>
        </row>
        <row r="71">
          <cell r="A71" t="str">
            <v>bg_Bulgaria</v>
          </cell>
          <cell r="B71" t="str">
            <v>bg</v>
          </cell>
          <cell r="C71" t="str">
            <v>Bulgaria</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row>
        <row r="72">
          <cell r="A72" t="str">
            <v>cz_Czech Republic</v>
          </cell>
          <cell r="B72" t="str">
            <v>cz</v>
          </cell>
          <cell r="C72" t="str">
            <v>Czech Republic</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1</v>
          </cell>
          <cell r="T72">
            <v>2</v>
          </cell>
        </row>
        <row r="73">
          <cell r="A73" t="str">
            <v>dk_Denmark</v>
          </cell>
          <cell r="B73" t="str">
            <v>dk</v>
          </cell>
          <cell r="C73" t="str">
            <v>Denmark</v>
          </cell>
          <cell r="E73">
            <v>52</v>
          </cell>
          <cell r="F73">
            <v>64</v>
          </cell>
          <cell r="G73">
            <v>79</v>
          </cell>
          <cell r="H73">
            <v>89</v>
          </cell>
          <cell r="I73">
            <v>98</v>
          </cell>
          <cell r="J73">
            <v>101</v>
          </cell>
          <cell r="K73">
            <v>106</v>
          </cell>
          <cell r="L73">
            <v>166</v>
          </cell>
          <cell r="M73">
            <v>242</v>
          </cell>
          <cell r="N73">
            <v>260</v>
          </cell>
          <cell r="O73">
            <v>365</v>
          </cell>
          <cell r="P73">
            <v>370</v>
          </cell>
          <cell r="Q73">
            <v>419</v>
          </cell>
          <cell r="R73">
            <v>478</v>
          </cell>
          <cell r="S73">
            <v>566</v>
          </cell>
          <cell r="T73">
            <v>569</v>
          </cell>
        </row>
        <row r="74">
          <cell r="A74" t="str">
            <v>de_Germany (including ex-GDR from 1991)</v>
          </cell>
          <cell r="B74" t="str">
            <v>de</v>
          </cell>
          <cell r="C74" t="str">
            <v>Germany (including ex-GDR from 1991)</v>
          </cell>
          <cell r="E74">
            <v>6</v>
          </cell>
          <cell r="F74">
            <v>18</v>
          </cell>
          <cell r="G74">
            <v>25</v>
          </cell>
          <cell r="H74">
            <v>58</v>
          </cell>
          <cell r="I74">
            <v>123</v>
          </cell>
          <cell r="J74">
            <v>147</v>
          </cell>
          <cell r="K74">
            <v>179</v>
          </cell>
          <cell r="L74">
            <v>261</v>
          </cell>
          <cell r="M74">
            <v>395</v>
          </cell>
          <cell r="N74">
            <v>475</v>
          </cell>
          <cell r="O74">
            <v>804</v>
          </cell>
          <cell r="P74">
            <v>899</v>
          </cell>
          <cell r="Q74">
            <v>1363</v>
          </cell>
          <cell r="R74">
            <v>1622</v>
          </cell>
          <cell r="S74">
            <v>2193</v>
          </cell>
          <cell r="T74">
            <v>2341</v>
          </cell>
        </row>
        <row r="75">
          <cell r="A75" t="str">
            <v>ee_Estonia</v>
          </cell>
          <cell r="B75" t="str">
            <v>ee</v>
          </cell>
          <cell r="C75" t="str">
            <v>Estonia</v>
          </cell>
          <cell r="E75">
            <v>0</v>
          </cell>
          <cell r="F75">
            <v>0</v>
          </cell>
          <cell r="G75">
            <v>0</v>
          </cell>
          <cell r="H75">
            <v>0</v>
          </cell>
          <cell r="I75">
            <v>0</v>
          </cell>
          <cell r="J75">
            <v>0</v>
          </cell>
          <cell r="K75">
            <v>0</v>
          </cell>
          <cell r="L75">
            <v>0</v>
          </cell>
          <cell r="M75">
            <v>0</v>
          </cell>
          <cell r="N75">
            <v>0</v>
          </cell>
          <cell r="O75">
            <v>0</v>
          </cell>
          <cell r="P75">
            <v>0</v>
          </cell>
          <cell r="Q75">
            <v>0</v>
          </cell>
          <cell r="R75">
            <v>1</v>
          </cell>
          <cell r="S75">
            <v>1</v>
          </cell>
          <cell r="T75">
            <v>5</v>
          </cell>
        </row>
        <row r="76">
          <cell r="A76" t="str">
            <v>ie_Ireland</v>
          </cell>
          <cell r="B76" t="str">
            <v>ie</v>
          </cell>
          <cell r="C76" t="str">
            <v>Ireland</v>
          </cell>
          <cell r="E76">
            <v>0</v>
          </cell>
          <cell r="F76">
            <v>0</v>
          </cell>
          <cell r="G76">
            <v>0</v>
          </cell>
          <cell r="H76">
            <v>1</v>
          </cell>
          <cell r="I76">
            <v>2</v>
          </cell>
          <cell r="J76">
            <v>1</v>
          </cell>
          <cell r="K76">
            <v>1</v>
          </cell>
          <cell r="L76">
            <v>4</v>
          </cell>
          <cell r="M76">
            <v>15</v>
          </cell>
          <cell r="N76">
            <v>16</v>
          </cell>
          <cell r="O76">
            <v>21</v>
          </cell>
          <cell r="P76">
            <v>29</v>
          </cell>
          <cell r="Q76">
            <v>33</v>
          </cell>
          <cell r="R76">
            <v>39</v>
          </cell>
          <cell r="S76">
            <v>56</v>
          </cell>
          <cell r="T76">
            <v>96</v>
          </cell>
        </row>
        <row r="77">
          <cell r="A77" t="str">
            <v>gr_Greece</v>
          </cell>
          <cell r="B77" t="str">
            <v>gr</v>
          </cell>
          <cell r="C77" t="str">
            <v>Greece</v>
          </cell>
          <cell r="E77">
            <v>0</v>
          </cell>
          <cell r="F77">
            <v>0</v>
          </cell>
          <cell r="G77">
            <v>1</v>
          </cell>
          <cell r="H77">
            <v>4</v>
          </cell>
          <cell r="I77">
            <v>3</v>
          </cell>
          <cell r="J77">
            <v>3</v>
          </cell>
          <cell r="K77">
            <v>3</v>
          </cell>
          <cell r="L77">
            <v>3</v>
          </cell>
          <cell r="M77">
            <v>6</v>
          </cell>
          <cell r="N77">
            <v>14</v>
          </cell>
          <cell r="O77">
            <v>39</v>
          </cell>
          <cell r="P77">
            <v>65</v>
          </cell>
          <cell r="Q77">
            <v>56</v>
          </cell>
          <cell r="R77">
            <v>88</v>
          </cell>
          <cell r="S77">
            <v>96</v>
          </cell>
          <cell r="T77">
            <v>109</v>
          </cell>
        </row>
        <row r="78">
          <cell r="A78" t="str">
            <v>es_Spain</v>
          </cell>
          <cell r="B78" t="str">
            <v>es</v>
          </cell>
          <cell r="C78" t="str">
            <v>Spain</v>
          </cell>
          <cell r="E78">
            <v>1</v>
          </cell>
          <cell r="F78">
            <v>1</v>
          </cell>
          <cell r="G78">
            <v>9</v>
          </cell>
          <cell r="H78">
            <v>10</v>
          </cell>
          <cell r="I78">
            <v>15</v>
          </cell>
          <cell r="J78">
            <v>23</v>
          </cell>
          <cell r="K78">
            <v>29</v>
          </cell>
          <cell r="L78">
            <v>62</v>
          </cell>
          <cell r="M78">
            <v>116</v>
          </cell>
          <cell r="N78">
            <v>236</v>
          </cell>
          <cell r="O78">
            <v>406</v>
          </cell>
          <cell r="P78">
            <v>599</v>
          </cell>
          <cell r="Q78">
            <v>748</v>
          </cell>
          <cell r="R78">
            <v>1038</v>
          </cell>
          <cell r="S78">
            <v>1341</v>
          </cell>
          <cell r="T78">
            <v>1825</v>
          </cell>
        </row>
        <row r="79">
          <cell r="A79" t="str">
            <v>fr_France</v>
          </cell>
          <cell r="B79" t="str">
            <v>fr</v>
          </cell>
          <cell r="C79" t="str">
            <v>France</v>
          </cell>
          <cell r="E79">
            <v>0</v>
          </cell>
          <cell r="F79">
            <v>0</v>
          </cell>
          <cell r="G79">
            <v>0</v>
          </cell>
          <cell r="H79">
            <v>0</v>
          </cell>
          <cell r="I79">
            <v>0</v>
          </cell>
          <cell r="J79">
            <v>0</v>
          </cell>
          <cell r="K79">
            <v>1</v>
          </cell>
          <cell r="L79">
            <v>1</v>
          </cell>
          <cell r="M79">
            <v>2</v>
          </cell>
          <cell r="N79">
            <v>3</v>
          </cell>
          <cell r="O79">
            <v>7</v>
          </cell>
          <cell r="P79">
            <v>11</v>
          </cell>
          <cell r="Q79">
            <v>23</v>
          </cell>
          <cell r="R79">
            <v>34</v>
          </cell>
          <cell r="S79">
            <v>51</v>
          </cell>
          <cell r="T79">
            <v>82</v>
          </cell>
        </row>
        <row r="80">
          <cell r="A80" t="str">
            <v>it_Italy</v>
          </cell>
          <cell r="B80" t="str">
            <v>it</v>
          </cell>
          <cell r="C80" t="str">
            <v>Italy</v>
          </cell>
          <cell r="E80">
            <v>0</v>
          </cell>
          <cell r="F80">
            <v>0</v>
          </cell>
          <cell r="G80">
            <v>0</v>
          </cell>
          <cell r="H80">
            <v>0</v>
          </cell>
          <cell r="I80">
            <v>1</v>
          </cell>
          <cell r="J80">
            <v>1</v>
          </cell>
          <cell r="K80">
            <v>3</v>
          </cell>
          <cell r="L80">
            <v>10</v>
          </cell>
          <cell r="M80">
            <v>20</v>
          </cell>
          <cell r="N80">
            <v>35</v>
          </cell>
          <cell r="O80">
            <v>48</v>
          </cell>
          <cell r="P80">
            <v>101</v>
          </cell>
          <cell r="Q80">
            <v>121</v>
          </cell>
          <cell r="R80">
            <v>125</v>
          </cell>
          <cell r="S80">
            <v>159</v>
          </cell>
          <cell r="T80">
            <v>202</v>
          </cell>
        </row>
        <row r="81">
          <cell r="A81" t="str">
            <v>cy_Cyprus</v>
          </cell>
          <cell r="B81" t="str">
            <v>cy</v>
          </cell>
          <cell r="C81" t="str">
            <v>Cyprus</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row>
        <row r="82">
          <cell r="A82" t="str">
            <v>lv_Latvia</v>
          </cell>
          <cell r="B82" t="str">
            <v>lv</v>
          </cell>
          <cell r="C82" t="str">
            <v>Latvia</v>
          </cell>
          <cell r="E82">
            <v>0</v>
          </cell>
          <cell r="F82">
            <v>0</v>
          </cell>
          <cell r="G82">
            <v>0</v>
          </cell>
          <cell r="H82">
            <v>0</v>
          </cell>
          <cell r="I82">
            <v>0</v>
          </cell>
          <cell r="J82">
            <v>0</v>
          </cell>
          <cell r="K82">
            <v>0</v>
          </cell>
          <cell r="L82">
            <v>0</v>
          </cell>
          <cell r="M82">
            <v>0</v>
          </cell>
          <cell r="N82">
            <v>0</v>
          </cell>
          <cell r="O82">
            <v>0</v>
          </cell>
          <cell r="P82">
            <v>0</v>
          </cell>
          <cell r="Q82">
            <v>1</v>
          </cell>
          <cell r="R82">
            <v>4</v>
          </cell>
          <cell r="S82">
            <v>4</v>
          </cell>
          <cell r="T82">
            <v>4</v>
          </cell>
        </row>
        <row r="83">
          <cell r="A83" t="str">
            <v>lt_Lithuania</v>
          </cell>
          <cell r="B83" t="str">
            <v>lt</v>
          </cell>
          <cell r="C83" t="str">
            <v>Lithuania</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row>
        <row r="84">
          <cell r="A84" t="str">
            <v>lu_Luxembourg (Grand-Duché)</v>
          </cell>
          <cell r="B84" t="str">
            <v>lu</v>
          </cell>
          <cell r="C84" t="str">
            <v>Luxembourg (Grand-Duché)</v>
          </cell>
          <cell r="E84">
            <v>0</v>
          </cell>
          <cell r="F84">
            <v>0</v>
          </cell>
          <cell r="G84">
            <v>0</v>
          </cell>
          <cell r="H84">
            <v>0</v>
          </cell>
          <cell r="I84">
            <v>0</v>
          </cell>
          <cell r="J84">
            <v>0</v>
          </cell>
          <cell r="K84">
            <v>0</v>
          </cell>
          <cell r="L84">
            <v>0</v>
          </cell>
          <cell r="M84">
            <v>1</v>
          </cell>
          <cell r="N84">
            <v>2</v>
          </cell>
          <cell r="O84">
            <v>2</v>
          </cell>
          <cell r="P84">
            <v>2</v>
          </cell>
          <cell r="Q84">
            <v>2</v>
          </cell>
          <cell r="R84">
            <v>2</v>
          </cell>
          <cell r="S84">
            <v>3</v>
          </cell>
          <cell r="T84">
            <v>5</v>
          </cell>
        </row>
        <row r="85">
          <cell r="A85" t="str">
            <v>hu_Hungary</v>
          </cell>
          <cell r="B85" t="str">
            <v>hu</v>
          </cell>
          <cell r="C85" t="str">
            <v>Hungary</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1</v>
          </cell>
          <cell r="T85">
            <v>1</v>
          </cell>
        </row>
        <row r="86">
          <cell r="A86" t="str">
            <v>nl_Netherlands</v>
          </cell>
          <cell r="B86" t="str">
            <v>nl</v>
          </cell>
          <cell r="C86" t="str">
            <v>Netherlands</v>
          </cell>
          <cell r="E86">
            <v>5</v>
          </cell>
          <cell r="F86">
            <v>8</v>
          </cell>
          <cell r="G86">
            <v>13</v>
          </cell>
          <cell r="H86">
            <v>15</v>
          </cell>
          <cell r="I86">
            <v>20</v>
          </cell>
          <cell r="J86">
            <v>27</v>
          </cell>
          <cell r="K86">
            <v>38</v>
          </cell>
          <cell r="L86">
            <v>41</v>
          </cell>
          <cell r="M86">
            <v>55</v>
          </cell>
          <cell r="N86">
            <v>55</v>
          </cell>
          <cell r="O86">
            <v>71</v>
          </cell>
          <cell r="P86">
            <v>71</v>
          </cell>
          <cell r="Q86">
            <v>78</v>
          </cell>
          <cell r="R86">
            <v>114</v>
          </cell>
          <cell r="S86">
            <v>161</v>
          </cell>
          <cell r="T86">
            <v>178</v>
          </cell>
        </row>
        <row r="87">
          <cell r="A87" t="str">
            <v>at_Austria</v>
          </cell>
          <cell r="B87" t="str">
            <v>at</v>
          </cell>
          <cell r="C87" t="str">
            <v>Austria</v>
          </cell>
          <cell r="E87">
            <v>0</v>
          </cell>
          <cell r="F87">
            <v>0</v>
          </cell>
          <cell r="G87">
            <v>0</v>
          </cell>
          <cell r="H87">
            <v>0</v>
          </cell>
          <cell r="I87">
            <v>0</v>
          </cell>
          <cell r="J87">
            <v>0</v>
          </cell>
          <cell r="K87">
            <v>0</v>
          </cell>
          <cell r="L87">
            <v>2</v>
          </cell>
          <cell r="M87">
            <v>4</v>
          </cell>
          <cell r="N87">
            <v>4</v>
          </cell>
          <cell r="O87">
            <v>6</v>
          </cell>
          <cell r="P87">
            <v>15</v>
          </cell>
          <cell r="Q87">
            <v>17</v>
          </cell>
          <cell r="R87">
            <v>31</v>
          </cell>
          <cell r="S87">
            <v>79</v>
          </cell>
          <cell r="T87">
            <v>114</v>
          </cell>
        </row>
        <row r="88">
          <cell r="A88" t="str">
            <v>pl_Poland</v>
          </cell>
          <cell r="B88" t="str">
            <v>pl</v>
          </cell>
          <cell r="C88" t="str">
            <v>Poland</v>
          </cell>
          <cell r="E88">
            <v>0</v>
          </cell>
          <cell r="F88">
            <v>0</v>
          </cell>
          <cell r="G88">
            <v>0</v>
          </cell>
          <cell r="H88">
            <v>0</v>
          </cell>
          <cell r="I88">
            <v>0</v>
          </cell>
          <cell r="J88">
            <v>0</v>
          </cell>
          <cell r="K88">
            <v>0</v>
          </cell>
          <cell r="L88">
            <v>0</v>
          </cell>
          <cell r="M88">
            <v>0</v>
          </cell>
          <cell r="N88">
            <v>0</v>
          </cell>
          <cell r="O88">
            <v>0</v>
          </cell>
          <cell r="P88">
            <v>1</v>
          </cell>
          <cell r="Q88">
            <v>5</v>
          </cell>
          <cell r="R88">
            <v>11</v>
          </cell>
          <cell r="S88">
            <v>12</v>
          </cell>
          <cell r="T88">
            <v>12</v>
          </cell>
        </row>
        <row r="89">
          <cell r="A89" t="str">
            <v>pt_Portugal</v>
          </cell>
          <cell r="B89" t="str">
            <v>pt</v>
          </cell>
          <cell r="C89" t="str">
            <v>Portugal</v>
          </cell>
          <cell r="E89">
            <v>0</v>
          </cell>
          <cell r="F89">
            <v>0</v>
          </cell>
          <cell r="G89">
            <v>0</v>
          </cell>
          <cell r="H89">
            <v>1</v>
          </cell>
          <cell r="I89">
            <v>1</v>
          </cell>
          <cell r="J89">
            <v>1</v>
          </cell>
          <cell r="K89">
            <v>2</v>
          </cell>
          <cell r="L89">
            <v>3</v>
          </cell>
          <cell r="M89">
            <v>8</v>
          </cell>
          <cell r="N89">
            <v>11</v>
          </cell>
          <cell r="O89">
            <v>14</v>
          </cell>
          <cell r="P89">
            <v>22</v>
          </cell>
          <cell r="Q89">
            <v>31</v>
          </cell>
          <cell r="R89">
            <v>43</v>
          </cell>
          <cell r="S89">
            <v>70</v>
          </cell>
          <cell r="T89">
            <v>152</v>
          </cell>
        </row>
        <row r="90">
          <cell r="A90" t="str">
            <v>ro_Romania</v>
          </cell>
          <cell r="B90" t="str">
            <v>ro</v>
          </cell>
          <cell r="C90" t="str">
            <v>Romania</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row>
        <row r="91">
          <cell r="A91" t="str">
            <v>si_Slovenia</v>
          </cell>
          <cell r="B91" t="str">
            <v>si</v>
          </cell>
          <cell r="C91" t="str">
            <v>Slovenia</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row>
        <row r="92">
          <cell r="A92" t="str">
            <v>sk_Slovakia</v>
          </cell>
          <cell r="B92" t="str">
            <v>sk</v>
          </cell>
          <cell r="C92" t="str">
            <v>Slovakia</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1</v>
          </cell>
          <cell r="T92">
            <v>1</v>
          </cell>
        </row>
        <row r="93">
          <cell r="A93" t="str">
            <v>fi_Finland</v>
          </cell>
          <cell r="B93" t="str">
            <v>fi</v>
          </cell>
          <cell r="C93" t="str">
            <v>Finland</v>
          </cell>
          <cell r="E93">
            <v>0</v>
          </cell>
          <cell r="F93">
            <v>0</v>
          </cell>
          <cell r="G93">
            <v>0</v>
          </cell>
          <cell r="H93">
            <v>0</v>
          </cell>
          <cell r="I93">
            <v>1</v>
          </cell>
          <cell r="J93">
            <v>1</v>
          </cell>
          <cell r="K93">
            <v>1</v>
          </cell>
          <cell r="L93">
            <v>1</v>
          </cell>
          <cell r="M93">
            <v>2</v>
          </cell>
          <cell r="N93">
            <v>4</v>
          </cell>
          <cell r="O93">
            <v>7</v>
          </cell>
          <cell r="P93">
            <v>6</v>
          </cell>
          <cell r="Q93">
            <v>6</v>
          </cell>
          <cell r="R93">
            <v>8</v>
          </cell>
          <cell r="S93">
            <v>10</v>
          </cell>
          <cell r="T93">
            <v>15</v>
          </cell>
        </row>
        <row r="94">
          <cell r="A94" t="str">
            <v>se_Sweden</v>
          </cell>
          <cell r="B94" t="str">
            <v>se</v>
          </cell>
          <cell r="C94" t="str">
            <v>Sweden</v>
          </cell>
          <cell r="E94">
            <v>1</v>
          </cell>
          <cell r="F94">
            <v>1</v>
          </cell>
          <cell r="G94">
            <v>3</v>
          </cell>
          <cell r="H94">
            <v>4</v>
          </cell>
          <cell r="I94">
            <v>6</v>
          </cell>
          <cell r="J94">
            <v>9</v>
          </cell>
          <cell r="K94">
            <v>12</v>
          </cell>
          <cell r="L94">
            <v>17</v>
          </cell>
          <cell r="M94">
            <v>27</v>
          </cell>
          <cell r="N94">
            <v>31</v>
          </cell>
          <cell r="O94">
            <v>39</v>
          </cell>
          <cell r="P94">
            <v>41</v>
          </cell>
          <cell r="Q94">
            <v>52</v>
          </cell>
          <cell r="R94">
            <v>58</v>
          </cell>
          <cell r="S94">
            <v>73</v>
          </cell>
          <cell r="T94">
            <v>80</v>
          </cell>
        </row>
        <row r="95">
          <cell r="A95" t="str">
            <v>uk_United Kingdom</v>
          </cell>
          <cell r="B95" t="str">
            <v>uk</v>
          </cell>
          <cell r="C95" t="str">
            <v>United Kingdom</v>
          </cell>
          <cell r="E95">
            <v>1</v>
          </cell>
          <cell r="F95">
            <v>1</v>
          </cell>
          <cell r="G95">
            <v>3</v>
          </cell>
          <cell r="H95">
            <v>19</v>
          </cell>
          <cell r="I95">
            <v>30</v>
          </cell>
          <cell r="J95">
            <v>34</v>
          </cell>
          <cell r="K95">
            <v>42</v>
          </cell>
          <cell r="L95">
            <v>57</v>
          </cell>
          <cell r="M95">
            <v>75</v>
          </cell>
          <cell r="N95">
            <v>73</v>
          </cell>
          <cell r="O95">
            <v>81</v>
          </cell>
          <cell r="P95">
            <v>83</v>
          </cell>
          <cell r="Q95">
            <v>108</v>
          </cell>
          <cell r="R95">
            <v>110</v>
          </cell>
          <cell r="S95">
            <v>166</v>
          </cell>
          <cell r="T95">
            <v>250</v>
          </cell>
        </row>
        <row r="96">
          <cell r="A96" t="str">
            <v>hr_Croatia</v>
          </cell>
          <cell r="B96" t="str">
            <v>hr</v>
          </cell>
          <cell r="C96" t="str">
            <v>Croatia</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row>
        <row r="97">
          <cell r="A97" t="str">
            <v>tr_Turkey</v>
          </cell>
          <cell r="B97" t="str">
            <v>tr</v>
          </cell>
          <cell r="C97" t="str">
            <v>Turkey</v>
          </cell>
          <cell r="E97">
            <v>0</v>
          </cell>
          <cell r="F97">
            <v>0</v>
          </cell>
          <cell r="G97">
            <v>0</v>
          </cell>
          <cell r="H97">
            <v>0</v>
          </cell>
          <cell r="I97">
            <v>0</v>
          </cell>
          <cell r="J97">
            <v>0</v>
          </cell>
          <cell r="K97">
            <v>0</v>
          </cell>
          <cell r="L97">
            <v>0</v>
          </cell>
          <cell r="M97">
            <v>0</v>
          </cell>
          <cell r="N97">
            <v>2</v>
          </cell>
          <cell r="O97">
            <v>3</v>
          </cell>
          <cell r="P97">
            <v>5</v>
          </cell>
          <cell r="Q97">
            <v>4</v>
          </cell>
          <cell r="R97">
            <v>5</v>
          </cell>
          <cell r="S97">
            <v>5</v>
          </cell>
          <cell r="T97">
            <v>5</v>
          </cell>
        </row>
        <row r="98">
          <cell r="A98" t="str">
            <v>is_Iceland</v>
          </cell>
          <cell r="B98" t="str">
            <v>is</v>
          </cell>
          <cell r="C98" t="str">
            <v>Iceland</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row>
        <row r="99">
          <cell r="A99" t="str">
            <v>no_Norway</v>
          </cell>
          <cell r="B99" t="str">
            <v>no</v>
          </cell>
          <cell r="C99" t="str">
            <v>Norway</v>
          </cell>
          <cell r="E99">
            <v>0</v>
          </cell>
          <cell r="F99">
            <v>0</v>
          </cell>
          <cell r="G99">
            <v>0</v>
          </cell>
          <cell r="H99">
            <v>1</v>
          </cell>
          <cell r="I99">
            <v>1</v>
          </cell>
          <cell r="J99">
            <v>1</v>
          </cell>
          <cell r="K99">
            <v>1</v>
          </cell>
          <cell r="L99">
            <v>1</v>
          </cell>
          <cell r="M99">
            <v>1</v>
          </cell>
          <cell r="N99">
            <v>2</v>
          </cell>
          <cell r="O99">
            <v>3</v>
          </cell>
          <cell r="P99">
            <v>2</v>
          </cell>
          <cell r="Q99">
            <v>6</v>
          </cell>
          <cell r="R99">
            <v>19</v>
          </cell>
          <cell r="S99">
            <v>22</v>
          </cell>
          <cell r="T99">
            <v>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92"/>
  <sheetViews>
    <sheetView zoomScale="75" zoomScaleNormal="75" workbookViewId="0" topLeftCell="D1">
      <selection activeCell="A1" sqref="A1:IV16384"/>
    </sheetView>
  </sheetViews>
  <sheetFormatPr defaultColWidth="9.140625" defaultRowHeight="12.75"/>
  <cols>
    <col min="1" max="1" width="32.28125" style="2" customWidth="1"/>
    <col min="2" max="2" width="11.00390625" style="2" bestFit="1" customWidth="1"/>
    <col min="3" max="3" width="10.57421875" style="2" bestFit="1" customWidth="1"/>
    <col min="4" max="11" width="11.00390625" style="2" bestFit="1" customWidth="1"/>
    <col min="12" max="12" width="11.421875" style="2" bestFit="1" customWidth="1"/>
    <col min="13" max="13" width="11.00390625" style="2" bestFit="1" customWidth="1"/>
    <col min="14" max="19" width="11.421875" style="2" bestFit="1" customWidth="1"/>
    <col min="20" max="16384" width="9.140625" style="2" customWidth="1"/>
  </cols>
  <sheetData>
    <row r="1" spans="1:19" ht="12.75">
      <c r="A1" t="s">
        <v>202</v>
      </c>
      <c r="B1"/>
      <c r="C1"/>
      <c r="D1"/>
      <c r="E1" s="37">
        <v>40074</v>
      </c>
      <c r="F1"/>
      <c r="G1"/>
      <c r="H1"/>
      <c r="I1"/>
      <c r="J1"/>
      <c r="K1"/>
      <c r="L1"/>
      <c r="M1"/>
      <c r="N1"/>
      <c r="O1"/>
      <c r="P1"/>
      <c r="Q1"/>
      <c r="R1"/>
      <c r="S1"/>
    </row>
    <row r="2" spans="1:19" ht="13.5" thickBot="1">
      <c r="A2" s="38"/>
      <c r="B2" s="38"/>
      <c r="C2" s="38"/>
      <c r="D2" s="38"/>
      <c r="E2" s="38"/>
      <c r="F2" s="38"/>
      <c r="G2" s="38"/>
      <c r="H2" s="38"/>
      <c r="I2" s="38"/>
      <c r="J2" s="38"/>
      <c r="K2" s="38"/>
      <c r="L2" s="38"/>
      <c r="M2" s="38"/>
      <c r="N2" s="38"/>
      <c r="O2" s="38"/>
      <c r="P2" s="38"/>
      <c r="Q2" s="38"/>
      <c r="R2" s="38"/>
      <c r="S2" s="38"/>
    </row>
    <row r="3" spans="1:19" ht="12.75">
      <c r="A3" s="63" t="s">
        <v>159</v>
      </c>
      <c r="B3" s="64"/>
      <c r="C3" s="64"/>
      <c r="D3" s="27"/>
      <c r="E3"/>
      <c r="F3"/>
      <c r="G3"/>
      <c r="H3"/>
      <c r="I3"/>
      <c r="J3"/>
      <c r="K3"/>
      <c r="L3"/>
      <c r="M3"/>
      <c r="N3"/>
      <c r="O3"/>
      <c r="P3"/>
      <c r="Q3"/>
      <c r="R3"/>
      <c r="S3"/>
    </row>
    <row r="4" spans="1:19" ht="12.75">
      <c r="A4" s="63" t="s">
        <v>186</v>
      </c>
      <c r="B4" s="64"/>
      <c r="C4" s="64"/>
      <c r="D4" s="27"/>
      <c r="E4"/>
      <c r="F4"/>
      <c r="G4"/>
      <c r="H4"/>
      <c r="I4"/>
      <c r="J4"/>
      <c r="K4"/>
      <c r="L4"/>
      <c r="M4"/>
      <c r="N4"/>
      <c r="O4"/>
      <c r="P4"/>
      <c r="Q4"/>
      <c r="R4"/>
      <c r="S4" s="82" t="s">
        <v>211</v>
      </c>
    </row>
    <row r="5" spans="1:19" ht="13.5" thickBot="1">
      <c r="A5" s="63" t="s">
        <v>188</v>
      </c>
      <c r="B5" s="64"/>
      <c r="C5" s="64"/>
      <c r="D5" s="27"/>
      <c r="E5"/>
      <c r="F5"/>
      <c r="G5"/>
      <c r="H5"/>
      <c r="I5"/>
      <c r="J5"/>
      <c r="K5"/>
      <c r="L5"/>
      <c r="M5"/>
      <c r="N5"/>
      <c r="O5"/>
      <c r="P5"/>
      <c r="Q5"/>
      <c r="R5"/>
      <c r="S5"/>
    </row>
    <row r="6" spans="1:19" ht="34.5" thickBot="1">
      <c r="A6" s="65" t="s">
        <v>162</v>
      </c>
      <c r="B6" s="66" t="s">
        <v>99</v>
      </c>
      <c r="C6" s="66" t="s">
        <v>100</v>
      </c>
      <c r="D6" s="66" t="s">
        <v>101</v>
      </c>
      <c r="E6" s="66" t="s">
        <v>102</v>
      </c>
      <c r="F6" s="66" t="s">
        <v>103</v>
      </c>
      <c r="G6" s="66" t="s">
        <v>104</v>
      </c>
      <c r="H6" s="66" t="s">
        <v>105</v>
      </c>
      <c r="I6" s="66" t="s">
        <v>106</v>
      </c>
      <c r="J6" s="66" t="s">
        <v>107</v>
      </c>
      <c r="K6" s="66" t="s">
        <v>108</v>
      </c>
      <c r="L6" s="66" t="s">
        <v>109</v>
      </c>
      <c r="M6" s="66" t="s">
        <v>110</v>
      </c>
      <c r="N6" s="66" t="s">
        <v>111</v>
      </c>
      <c r="O6" s="66" t="s">
        <v>112</v>
      </c>
      <c r="P6" s="66" t="s">
        <v>113</v>
      </c>
      <c r="Q6" s="66" t="s">
        <v>114</v>
      </c>
      <c r="R6" s="66" t="s">
        <v>115</v>
      </c>
      <c r="S6" s="67" t="s">
        <v>116</v>
      </c>
    </row>
    <row r="7" spans="1:19" ht="13.5" thickBot="1">
      <c r="A7" s="68" t="s">
        <v>96</v>
      </c>
      <c r="B7" s="44" t="s">
        <v>117</v>
      </c>
      <c r="C7" s="44" t="s">
        <v>117</v>
      </c>
      <c r="D7" s="44" t="s">
        <v>117</v>
      </c>
      <c r="E7" s="44" t="s">
        <v>117</v>
      </c>
      <c r="F7" s="44" t="s">
        <v>117</v>
      </c>
      <c r="G7" s="44" t="s">
        <v>117</v>
      </c>
      <c r="H7" s="44" t="s">
        <v>117</v>
      </c>
      <c r="I7" s="44" t="s">
        <v>117</v>
      </c>
      <c r="J7" s="44" t="s">
        <v>117</v>
      </c>
      <c r="K7" s="44" t="s">
        <v>117</v>
      </c>
      <c r="L7" s="44" t="s">
        <v>117</v>
      </c>
      <c r="M7" s="44" t="s">
        <v>117</v>
      </c>
      <c r="N7" s="44" t="s">
        <v>117</v>
      </c>
      <c r="O7" s="44" t="s">
        <v>117</v>
      </c>
      <c r="P7" s="44" t="s">
        <v>117</v>
      </c>
      <c r="Q7" s="44" t="s">
        <v>117</v>
      </c>
      <c r="R7" s="44" t="s">
        <v>117</v>
      </c>
      <c r="S7" s="45" t="s">
        <v>117</v>
      </c>
    </row>
    <row r="8" spans="1:19" ht="13.5" thickBot="1">
      <c r="A8" s="69" t="s">
        <v>118</v>
      </c>
      <c r="B8" s="47">
        <v>330175</v>
      </c>
      <c r="C8" s="47">
        <v>330168</v>
      </c>
      <c r="D8" s="47">
        <v>318673</v>
      </c>
      <c r="E8" s="47">
        <v>303153</v>
      </c>
      <c r="F8" s="47">
        <v>307325</v>
      </c>
      <c r="G8" s="47">
        <v>315027</v>
      </c>
      <c r="H8" s="47">
        <v>328939</v>
      </c>
      <c r="I8" s="47">
        <v>316556</v>
      </c>
      <c r="J8" s="47">
        <v>323452</v>
      </c>
      <c r="K8" s="47">
        <v>322082</v>
      </c>
      <c r="L8" s="47">
        <v>343778</v>
      </c>
      <c r="M8" s="47">
        <v>352177</v>
      </c>
      <c r="N8" s="47">
        <v>359326</v>
      </c>
      <c r="O8" s="47">
        <v>371795</v>
      </c>
      <c r="P8" s="47">
        <v>369525</v>
      </c>
      <c r="Q8" s="47">
        <v>370389</v>
      </c>
      <c r="R8" s="47">
        <v>381414</v>
      </c>
      <c r="S8" s="48">
        <v>389257</v>
      </c>
    </row>
    <row r="9" spans="1:19" ht="13.5" thickBot="1">
      <c r="A9" s="69" t="s">
        <v>119</v>
      </c>
      <c r="B9" s="47">
        <v>298706</v>
      </c>
      <c r="C9" s="47">
        <v>301464</v>
      </c>
      <c r="D9" s="47">
        <v>295508</v>
      </c>
      <c r="E9" s="47">
        <v>279099</v>
      </c>
      <c r="F9" s="47">
        <v>284664</v>
      </c>
      <c r="G9" s="47">
        <v>291836</v>
      </c>
      <c r="H9" s="47">
        <v>305437</v>
      </c>
      <c r="I9" s="47">
        <v>296892</v>
      </c>
      <c r="J9" s="47">
        <v>306120</v>
      </c>
      <c r="K9" s="47">
        <v>306411</v>
      </c>
      <c r="L9" s="47">
        <v>327776</v>
      </c>
      <c r="M9" s="47">
        <v>334444</v>
      </c>
      <c r="N9" s="47">
        <v>343071</v>
      </c>
      <c r="O9" s="47">
        <v>353935</v>
      </c>
      <c r="P9" s="47">
        <v>353346</v>
      </c>
      <c r="Q9" s="47">
        <v>354801</v>
      </c>
      <c r="R9" s="47">
        <v>364591</v>
      </c>
      <c r="S9" s="48">
        <v>371768</v>
      </c>
    </row>
    <row r="10" spans="1:19" ht="13.5" thickBot="1">
      <c r="A10" s="69" t="s">
        <v>120</v>
      </c>
      <c r="B10" s="47">
        <v>231815</v>
      </c>
      <c r="C10" s="47">
        <v>235663</v>
      </c>
      <c r="D10" s="47">
        <v>232533</v>
      </c>
      <c r="E10" s="47">
        <v>220271</v>
      </c>
      <c r="F10" s="47">
        <v>226032</v>
      </c>
      <c r="G10" s="47">
        <v>231947</v>
      </c>
      <c r="H10" s="47">
        <v>240065</v>
      </c>
      <c r="I10" s="47">
        <v>232550</v>
      </c>
      <c r="J10" s="47">
        <v>242217</v>
      </c>
      <c r="K10" s="47">
        <v>243742</v>
      </c>
      <c r="L10" s="47">
        <v>265291</v>
      </c>
      <c r="M10" s="47">
        <v>270444</v>
      </c>
      <c r="N10" s="47">
        <v>281080</v>
      </c>
      <c r="O10" s="47">
        <v>288808</v>
      </c>
      <c r="P10" s="47">
        <v>288311</v>
      </c>
      <c r="Q10" s="47">
        <v>290280</v>
      </c>
      <c r="R10" s="47">
        <v>299103</v>
      </c>
      <c r="S10" s="48">
        <v>304581</v>
      </c>
    </row>
    <row r="11" spans="1:19" ht="13.5" thickBot="1">
      <c r="A11" s="69" t="s">
        <v>121</v>
      </c>
      <c r="B11" s="47">
        <v>163474</v>
      </c>
      <c r="C11" s="47">
        <v>165074</v>
      </c>
      <c r="D11" s="47">
        <v>163838</v>
      </c>
      <c r="E11" s="47">
        <v>155229</v>
      </c>
      <c r="F11" s="47">
        <v>159017</v>
      </c>
      <c r="G11" s="47">
        <v>165536</v>
      </c>
      <c r="H11" s="47">
        <v>168216</v>
      </c>
      <c r="I11" s="47">
        <v>167013</v>
      </c>
      <c r="J11" s="47">
        <v>172981</v>
      </c>
      <c r="K11" s="47">
        <v>178048</v>
      </c>
      <c r="L11" s="47">
        <v>196137</v>
      </c>
      <c r="M11" s="47">
        <v>209804</v>
      </c>
      <c r="N11" s="47">
        <v>221299</v>
      </c>
      <c r="O11" s="47">
        <v>224811</v>
      </c>
      <c r="P11" s="47">
        <v>225794</v>
      </c>
      <c r="Q11" s="47">
        <v>228628</v>
      </c>
      <c r="R11" s="47">
        <v>235037</v>
      </c>
      <c r="S11" s="48">
        <v>243203</v>
      </c>
    </row>
    <row r="12" spans="1:19" ht="13.5" thickBot="1">
      <c r="A12" s="69" t="s">
        <v>122</v>
      </c>
      <c r="B12" s="47">
        <v>173347</v>
      </c>
      <c r="C12" s="47">
        <v>174624</v>
      </c>
      <c r="D12" s="47">
        <v>174116</v>
      </c>
      <c r="E12" s="47">
        <v>165337</v>
      </c>
      <c r="F12" s="47">
        <v>169576</v>
      </c>
      <c r="G12" s="47">
        <v>176589</v>
      </c>
      <c r="H12" s="47">
        <v>179394</v>
      </c>
      <c r="I12" s="47">
        <v>177384</v>
      </c>
      <c r="J12" s="47">
        <v>184550</v>
      </c>
      <c r="K12" s="47">
        <v>189214</v>
      </c>
      <c r="L12" s="47">
        <v>208821</v>
      </c>
      <c r="M12" s="47">
        <v>211203</v>
      </c>
      <c r="N12" s="47">
        <v>222802</v>
      </c>
      <c r="O12" s="47">
        <v>226247</v>
      </c>
      <c r="P12" s="47">
        <v>227241</v>
      </c>
      <c r="Q12" s="47">
        <v>230078</v>
      </c>
      <c r="R12" s="47">
        <v>236538</v>
      </c>
      <c r="S12" s="48">
        <v>243203</v>
      </c>
    </row>
    <row r="13" spans="1:19" ht="13.5" thickBot="1">
      <c r="A13" s="69" t="s">
        <v>123</v>
      </c>
      <c r="B13" s="47">
        <v>5858</v>
      </c>
      <c r="C13" s="47">
        <v>6030</v>
      </c>
      <c r="D13" s="47">
        <v>5888</v>
      </c>
      <c r="E13" s="47">
        <v>5842</v>
      </c>
      <c r="F13" s="47">
        <v>6312</v>
      </c>
      <c r="G13" s="47">
        <v>6416</v>
      </c>
      <c r="H13" s="47">
        <v>6399</v>
      </c>
      <c r="I13" s="47">
        <v>6174</v>
      </c>
      <c r="J13" s="47">
        <v>6813</v>
      </c>
      <c r="K13" s="47">
        <v>6570</v>
      </c>
      <c r="L13" s="47">
        <v>7114</v>
      </c>
      <c r="M13" s="47">
        <v>6203</v>
      </c>
      <c r="N13" s="47">
        <v>6379</v>
      </c>
      <c r="O13" s="47">
        <v>7182</v>
      </c>
      <c r="P13" s="47">
        <v>7414</v>
      </c>
      <c r="Q13" s="47">
        <v>7451</v>
      </c>
      <c r="R13" s="47">
        <v>7297</v>
      </c>
      <c r="S13" s="48">
        <v>7223</v>
      </c>
    </row>
    <row r="14" spans="1:19" ht="13.5" thickBot="1">
      <c r="A14" s="69" t="s">
        <v>124</v>
      </c>
      <c r="B14" s="47">
        <v>9543</v>
      </c>
      <c r="C14" s="47">
        <v>8595</v>
      </c>
      <c r="D14" s="47">
        <v>7458</v>
      </c>
      <c r="E14" s="47">
        <v>7955</v>
      </c>
      <c r="F14" s="47">
        <v>7312</v>
      </c>
      <c r="G14" s="47">
        <v>7478</v>
      </c>
      <c r="H14" s="47">
        <v>7203</v>
      </c>
      <c r="I14" s="47">
        <v>6583</v>
      </c>
      <c r="J14" s="47">
        <v>6393</v>
      </c>
      <c r="K14" s="47">
        <v>5615</v>
      </c>
      <c r="L14" s="47">
        <v>5858</v>
      </c>
      <c r="M14" s="47">
        <v>6561</v>
      </c>
      <c r="N14" s="47">
        <v>5952</v>
      </c>
      <c r="O14" s="47">
        <v>6390</v>
      </c>
      <c r="P14" s="47">
        <v>6208</v>
      </c>
      <c r="Q14" s="47">
        <v>6103</v>
      </c>
      <c r="R14" s="47">
        <v>6164</v>
      </c>
      <c r="S14" s="48">
        <v>7075</v>
      </c>
    </row>
    <row r="15" spans="1:19" ht="13.5" thickBot="1">
      <c r="A15" s="69" t="s">
        <v>125</v>
      </c>
      <c r="B15" s="47">
        <v>13529</v>
      </c>
      <c r="C15" s="47">
        <v>13051</v>
      </c>
      <c r="D15" s="47">
        <v>12952</v>
      </c>
      <c r="E15" s="47">
        <v>9903</v>
      </c>
      <c r="F15" s="47">
        <v>9926</v>
      </c>
      <c r="G15" s="47">
        <v>10607</v>
      </c>
      <c r="H15" s="47">
        <v>14437</v>
      </c>
      <c r="I15" s="47">
        <v>13529</v>
      </c>
      <c r="J15" s="47">
        <v>13081</v>
      </c>
      <c r="K15" s="47">
        <v>12741</v>
      </c>
      <c r="L15" s="47">
        <v>13664</v>
      </c>
      <c r="M15" s="47">
        <v>14127</v>
      </c>
      <c r="N15" s="47">
        <v>13696</v>
      </c>
      <c r="O15" s="47">
        <v>13792</v>
      </c>
      <c r="P15" s="47">
        <v>13848</v>
      </c>
      <c r="Q15" s="47">
        <v>13805</v>
      </c>
      <c r="R15" s="47">
        <v>13651</v>
      </c>
      <c r="S15" s="48">
        <v>14687</v>
      </c>
    </row>
    <row r="16" spans="1:19" ht="13.5" thickBot="1">
      <c r="A16" s="69" t="s">
        <v>126</v>
      </c>
      <c r="B16" s="47">
        <v>5873</v>
      </c>
      <c r="C16" s="47">
        <v>8125</v>
      </c>
      <c r="D16" s="47">
        <v>6939</v>
      </c>
      <c r="E16" s="47">
        <v>7448</v>
      </c>
      <c r="F16" s="47">
        <v>8583</v>
      </c>
      <c r="G16" s="47">
        <v>8086</v>
      </c>
      <c r="H16" s="47">
        <v>11674</v>
      </c>
      <c r="I16" s="47">
        <v>9541</v>
      </c>
      <c r="J16" s="47">
        <v>8629</v>
      </c>
      <c r="K16" s="47">
        <v>7866</v>
      </c>
      <c r="L16" s="47">
        <v>7080</v>
      </c>
      <c r="M16" s="47">
        <v>7520</v>
      </c>
      <c r="N16" s="47">
        <v>7568</v>
      </c>
      <c r="O16" s="47">
        <v>8528</v>
      </c>
      <c r="P16" s="47">
        <v>7142</v>
      </c>
      <c r="Q16" s="47">
        <v>6278</v>
      </c>
      <c r="R16" s="47">
        <v>8266</v>
      </c>
      <c r="S16" s="48">
        <v>6909</v>
      </c>
    </row>
    <row r="17" spans="1:19" ht="13.5" thickBot="1">
      <c r="A17" s="69" t="s">
        <v>127</v>
      </c>
      <c r="B17" s="47">
        <v>73100</v>
      </c>
      <c r="C17" s="47">
        <v>72479</v>
      </c>
      <c r="D17" s="47">
        <v>69777</v>
      </c>
      <c r="E17" s="47">
        <v>68650</v>
      </c>
      <c r="F17" s="47">
        <v>70209</v>
      </c>
      <c r="G17" s="47">
        <v>70764</v>
      </c>
      <c r="H17" s="47">
        <v>72936</v>
      </c>
      <c r="I17" s="47">
        <v>69854</v>
      </c>
      <c r="J17" s="47">
        <v>72628</v>
      </c>
      <c r="K17" s="47">
        <v>73300</v>
      </c>
      <c r="L17" s="47">
        <v>75203</v>
      </c>
      <c r="M17" s="47">
        <v>79770</v>
      </c>
      <c r="N17" s="47">
        <v>80060</v>
      </c>
      <c r="O17" s="47">
        <v>80558</v>
      </c>
      <c r="P17" s="47">
        <v>80630</v>
      </c>
      <c r="Q17" s="47">
        <v>80044</v>
      </c>
      <c r="R17" s="47">
        <v>82718</v>
      </c>
      <c r="S17" s="48">
        <v>88253</v>
      </c>
    </row>
    <row r="18" spans="1:19" ht="13.5" thickBot="1">
      <c r="A18" s="69" t="s">
        <v>128</v>
      </c>
      <c r="B18" s="47">
        <v>5568</v>
      </c>
      <c r="C18" s="47">
        <v>4720</v>
      </c>
      <c r="D18" s="47">
        <v>3943</v>
      </c>
      <c r="E18" s="47">
        <v>3090</v>
      </c>
      <c r="F18" s="47">
        <v>2999</v>
      </c>
      <c r="G18" s="47">
        <v>2607</v>
      </c>
      <c r="H18" s="47">
        <v>2705</v>
      </c>
      <c r="I18" s="47">
        <v>2515</v>
      </c>
      <c r="J18" s="47">
        <v>2486</v>
      </c>
      <c r="K18" s="47">
        <v>2403</v>
      </c>
      <c r="L18" s="47">
        <v>2411</v>
      </c>
      <c r="M18" s="47">
        <v>2674</v>
      </c>
      <c r="N18" s="47">
        <v>2275</v>
      </c>
      <c r="O18" s="47">
        <v>2616</v>
      </c>
      <c r="P18" s="47">
        <v>2828</v>
      </c>
      <c r="Q18" s="47">
        <v>2511</v>
      </c>
      <c r="R18" s="47">
        <v>2351</v>
      </c>
      <c r="S18" s="48">
        <v>3176</v>
      </c>
    </row>
    <row r="19" spans="1:19" ht="13.5" thickBot="1">
      <c r="A19" s="69" t="s">
        <v>129</v>
      </c>
      <c r="B19" s="47">
        <v>2971</v>
      </c>
      <c r="C19" s="47">
        <v>3133</v>
      </c>
      <c r="D19" s="47">
        <v>3309</v>
      </c>
      <c r="E19" s="47">
        <v>3400</v>
      </c>
      <c r="F19" s="47">
        <v>3518</v>
      </c>
      <c r="G19" s="47">
        <v>3689</v>
      </c>
      <c r="H19" s="47">
        <v>3946</v>
      </c>
      <c r="I19" s="47">
        <v>4144</v>
      </c>
      <c r="J19" s="47">
        <v>4359</v>
      </c>
      <c r="K19" s="47">
        <v>4599</v>
      </c>
      <c r="L19" s="47">
        <v>4666</v>
      </c>
      <c r="M19" s="47">
        <v>5022</v>
      </c>
      <c r="N19" s="47">
        <v>4896</v>
      </c>
      <c r="O19" s="47">
        <v>4679</v>
      </c>
      <c r="P19" s="47">
        <v>4609</v>
      </c>
      <c r="Q19" s="47">
        <v>4636</v>
      </c>
      <c r="R19" s="47">
        <v>4777</v>
      </c>
      <c r="S19" s="48">
        <v>4467</v>
      </c>
    </row>
    <row r="20" spans="1:19" ht="13.5" thickBot="1">
      <c r="A20" s="69" t="s">
        <v>130</v>
      </c>
      <c r="B20" s="47">
        <v>8566</v>
      </c>
      <c r="C20" s="47">
        <v>8392</v>
      </c>
      <c r="D20" s="47">
        <v>8962</v>
      </c>
      <c r="E20" s="47">
        <v>8783</v>
      </c>
      <c r="F20" s="47">
        <v>9289</v>
      </c>
      <c r="G20" s="47">
        <v>9742</v>
      </c>
      <c r="H20" s="47">
        <v>9899</v>
      </c>
      <c r="I20" s="47">
        <v>9023</v>
      </c>
      <c r="J20" s="47">
        <v>10182</v>
      </c>
      <c r="K20" s="47">
        <v>9958</v>
      </c>
      <c r="L20" s="47">
        <v>11434</v>
      </c>
      <c r="M20" s="47">
        <v>11574</v>
      </c>
      <c r="N20" s="47">
        <v>12131</v>
      </c>
      <c r="O20" s="47">
        <v>11851</v>
      </c>
      <c r="P20" s="47">
        <v>11988</v>
      </c>
      <c r="Q20" s="47">
        <v>12263</v>
      </c>
      <c r="R20" s="47">
        <v>11865</v>
      </c>
      <c r="S20" s="48">
        <v>14794</v>
      </c>
    </row>
    <row r="21" spans="1:19" ht="13.5" thickBot="1">
      <c r="A21" s="69" t="s">
        <v>131</v>
      </c>
      <c r="B21" s="47">
        <v>15909</v>
      </c>
      <c r="C21" s="47">
        <v>16342</v>
      </c>
      <c r="D21" s="47">
        <v>19020</v>
      </c>
      <c r="E21" s="47">
        <v>16117</v>
      </c>
      <c r="F21" s="47">
        <v>15949</v>
      </c>
      <c r="G21" s="47">
        <v>16016</v>
      </c>
      <c r="H21" s="47">
        <v>15255</v>
      </c>
      <c r="I21" s="47">
        <v>18838</v>
      </c>
      <c r="J21" s="47">
        <v>17954</v>
      </c>
      <c r="K21" s="47">
        <v>21764</v>
      </c>
      <c r="L21" s="47">
        <v>23427</v>
      </c>
      <c r="M21" s="47">
        <v>21533</v>
      </c>
      <c r="N21" s="47">
        <v>25846</v>
      </c>
      <c r="O21" s="47">
        <v>24127</v>
      </c>
      <c r="P21" s="47">
        <v>27790</v>
      </c>
      <c r="Q21" s="47">
        <v>30869</v>
      </c>
      <c r="R21" s="47">
        <v>30462</v>
      </c>
      <c r="S21" s="48">
        <v>31397</v>
      </c>
    </row>
    <row r="22" spans="1:19" ht="13.5" thickBot="1">
      <c r="A22" s="69" t="s">
        <v>132</v>
      </c>
      <c r="B22" s="47">
        <v>6262</v>
      </c>
      <c r="C22" s="47">
        <v>8538</v>
      </c>
      <c r="D22" s="47">
        <v>7096</v>
      </c>
      <c r="E22" s="47">
        <v>3065</v>
      </c>
      <c r="F22" s="47">
        <v>3170</v>
      </c>
      <c r="G22" s="47">
        <v>4196</v>
      </c>
      <c r="H22" s="47">
        <v>4517</v>
      </c>
      <c r="I22" s="47">
        <v>4209</v>
      </c>
      <c r="J22" s="47">
        <v>7176</v>
      </c>
      <c r="K22" s="47">
        <v>6119</v>
      </c>
      <c r="L22" s="47">
        <v>9393</v>
      </c>
      <c r="M22" s="47">
        <v>8231</v>
      </c>
      <c r="N22" s="47">
        <v>9231</v>
      </c>
      <c r="O22" s="47">
        <v>9980</v>
      </c>
      <c r="P22" s="47">
        <v>9696</v>
      </c>
      <c r="Q22" s="47">
        <v>11188</v>
      </c>
      <c r="R22" s="47">
        <v>12513</v>
      </c>
      <c r="S22" s="48">
        <v>12946</v>
      </c>
    </row>
    <row r="23" spans="1:19" ht="13.5" thickBot="1">
      <c r="A23" s="69" t="s">
        <v>133</v>
      </c>
      <c r="B23" s="47">
        <v>36441</v>
      </c>
      <c r="C23" s="47">
        <v>34709</v>
      </c>
      <c r="D23" s="47">
        <v>35225</v>
      </c>
      <c r="E23" s="47">
        <v>34079</v>
      </c>
      <c r="F23" s="47">
        <v>34418</v>
      </c>
      <c r="G23" s="47">
        <v>37351</v>
      </c>
      <c r="H23" s="47">
        <v>36235</v>
      </c>
      <c r="I23" s="47">
        <v>35659</v>
      </c>
      <c r="J23" s="47">
        <v>36081</v>
      </c>
      <c r="K23" s="47">
        <v>35625</v>
      </c>
      <c r="L23" s="47">
        <v>47531</v>
      </c>
      <c r="M23" s="47">
        <v>45710</v>
      </c>
      <c r="N23" s="47">
        <v>48763</v>
      </c>
      <c r="O23" s="47">
        <v>50391</v>
      </c>
      <c r="P23" s="47">
        <v>47263</v>
      </c>
      <c r="Q23" s="47">
        <v>48237</v>
      </c>
      <c r="R23" s="47">
        <v>49746</v>
      </c>
      <c r="S23" s="48">
        <v>48351</v>
      </c>
    </row>
    <row r="24" spans="1:19" ht="13.5" thickBot="1">
      <c r="A24" s="69" t="s">
        <v>134</v>
      </c>
      <c r="B24" s="47">
        <v>516</v>
      </c>
      <c r="C24" s="47">
        <v>536</v>
      </c>
      <c r="D24" s="47">
        <v>616</v>
      </c>
      <c r="E24" s="47">
        <v>666</v>
      </c>
      <c r="F24" s="47">
        <v>697</v>
      </c>
      <c r="G24" s="47">
        <v>641</v>
      </c>
      <c r="H24" s="47">
        <v>678</v>
      </c>
      <c r="I24" s="47">
        <v>716</v>
      </c>
      <c r="J24" s="47">
        <v>787</v>
      </c>
      <c r="K24" s="47">
        <v>839</v>
      </c>
      <c r="L24" s="47">
        <v>862</v>
      </c>
      <c r="M24" s="47">
        <v>854</v>
      </c>
      <c r="N24" s="47">
        <v>890</v>
      </c>
      <c r="O24" s="47">
        <v>1046</v>
      </c>
      <c r="P24" s="47">
        <v>999</v>
      </c>
      <c r="Q24" s="47">
        <v>1071</v>
      </c>
      <c r="R24" s="47">
        <v>1093</v>
      </c>
      <c r="S24" s="48">
        <v>1138</v>
      </c>
    </row>
    <row r="25" spans="1:19" ht="13.5" thickBot="1">
      <c r="A25" s="69" t="s">
        <v>135</v>
      </c>
      <c r="B25" s="47">
        <v>754</v>
      </c>
      <c r="C25" s="47">
        <v>750</v>
      </c>
      <c r="D25" s="47">
        <v>570</v>
      </c>
      <c r="E25" s="47">
        <v>487</v>
      </c>
      <c r="F25" s="47">
        <v>537</v>
      </c>
      <c r="G25" s="47">
        <v>521</v>
      </c>
      <c r="H25" s="47">
        <v>528</v>
      </c>
      <c r="I25" s="47">
        <v>598</v>
      </c>
      <c r="J25" s="47">
        <v>572</v>
      </c>
      <c r="K25" s="47">
        <v>548</v>
      </c>
      <c r="L25" s="47">
        <v>487</v>
      </c>
      <c r="M25" s="47">
        <v>558</v>
      </c>
      <c r="N25" s="47">
        <v>571</v>
      </c>
      <c r="O25" s="47">
        <v>584</v>
      </c>
      <c r="P25" s="47">
        <v>562</v>
      </c>
      <c r="Q25" s="47">
        <v>553</v>
      </c>
      <c r="R25" s="47">
        <v>657</v>
      </c>
      <c r="S25" s="48">
        <v>624</v>
      </c>
    </row>
    <row r="26" spans="1:19" ht="13.5" thickBot="1">
      <c r="A26" s="69" t="s">
        <v>136</v>
      </c>
      <c r="B26" s="47">
        <v>2552</v>
      </c>
      <c r="C26" s="47">
        <v>2707</v>
      </c>
      <c r="D26" s="47">
        <v>1309</v>
      </c>
      <c r="E26" s="47">
        <v>964</v>
      </c>
      <c r="F26" s="47">
        <v>1034</v>
      </c>
      <c r="G26" s="47">
        <v>934</v>
      </c>
      <c r="H26" s="47">
        <v>1169</v>
      </c>
      <c r="I26" s="47">
        <v>933</v>
      </c>
      <c r="J26" s="47">
        <v>1251</v>
      </c>
      <c r="K26" s="47">
        <v>1065</v>
      </c>
      <c r="L26" s="47">
        <v>903</v>
      </c>
      <c r="M26" s="47">
        <v>980</v>
      </c>
      <c r="N26" s="47">
        <v>957</v>
      </c>
      <c r="O26" s="47">
        <v>1008</v>
      </c>
      <c r="P26" s="47">
        <v>1104</v>
      </c>
      <c r="Q26" s="47">
        <v>1188</v>
      </c>
      <c r="R26" s="47">
        <v>1136</v>
      </c>
      <c r="S26" s="48">
        <v>986</v>
      </c>
    </row>
    <row r="27" spans="1:19" ht="13.5" thickBot="1">
      <c r="A27" s="69" t="s">
        <v>137</v>
      </c>
      <c r="B27" s="47">
        <v>25</v>
      </c>
      <c r="C27" s="47">
        <v>26</v>
      </c>
      <c r="D27" s="47">
        <v>26</v>
      </c>
      <c r="E27" s="47">
        <v>25</v>
      </c>
      <c r="F27" s="47">
        <v>24</v>
      </c>
      <c r="G27" s="47">
        <v>23</v>
      </c>
      <c r="H27" s="47">
        <v>18</v>
      </c>
      <c r="I27" s="47">
        <v>23</v>
      </c>
      <c r="J27" s="47">
        <v>23</v>
      </c>
      <c r="K27" s="47">
        <v>20</v>
      </c>
      <c r="L27" s="47">
        <v>27</v>
      </c>
      <c r="M27" s="47">
        <v>28</v>
      </c>
      <c r="N27" s="47">
        <v>383</v>
      </c>
      <c r="O27" s="47">
        <v>382</v>
      </c>
      <c r="P27" s="47">
        <v>465</v>
      </c>
      <c r="Q27" s="47">
        <v>458</v>
      </c>
      <c r="R27" s="47">
        <v>480</v>
      </c>
      <c r="S27" s="48">
        <v>439</v>
      </c>
    </row>
    <row r="28" spans="1:19" ht="13.5" thickBot="1">
      <c r="A28" s="69" t="s">
        <v>138</v>
      </c>
      <c r="B28" s="47">
        <v>4733</v>
      </c>
      <c r="C28" s="47">
        <v>5295</v>
      </c>
      <c r="D28" s="47">
        <v>5596</v>
      </c>
      <c r="E28" s="47">
        <v>5834</v>
      </c>
      <c r="F28" s="47">
        <v>5800</v>
      </c>
      <c r="G28" s="47">
        <v>5856</v>
      </c>
      <c r="H28" s="47">
        <v>5935</v>
      </c>
      <c r="I28" s="47">
        <v>6384</v>
      </c>
      <c r="J28" s="47">
        <v>6455</v>
      </c>
      <c r="K28" s="47">
        <v>6492</v>
      </c>
      <c r="L28" s="47">
        <v>6013</v>
      </c>
      <c r="M28" s="47">
        <v>5946</v>
      </c>
      <c r="N28" s="47">
        <v>5793</v>
      </c>
      <c r="O28" s="47">
        <v>6300</v>
      </c>
      <c r="P28" s="47">
        <v>5699</v>
      </c>
      <c r="Q28" s="47">
        <v>5124</v>
      </c>
      <c r="R28" s="47">
        <v>5283</v>
      </c>
      <c r="S28" s="48">
        <v>5681</v>
      </c>
    </row>
    <row r="29" spans="1:19" ht="13.5" thickBot="1">
      <c r="A29" s="69" t="s">
        <v>182</v>
      </c>
      <c r="B29" s="47">
        <v>322</v>
      </c>
      <c r="C29" s="47">
        <v>314</v>
      </c>
      <c r="D29" s="47">
        <v>322</v>
      </c>
      <c r="E29" s="47">
        <v>426</v>
      </c>
      <c r="F29" s="47">
        <v>406</v>
      </c>
      <c r="G29" s="47">
        <v>449</v>
      </c>
      <c r="H29" s="47">
        <v>504</v>
      </c>
      <c r="I29" s="47">
        <v>496</v>
      </c>
      <c r="J29" s="47">
        <v>517</v>
      </c>
      <c r="K29" s="47">
        <v>557</v>
      </c>
      <c r="L29" s="47">
        <v>495</v>
      </c>
      <c r="M29" s="47">
        <v>488</v>
      </c>
      <c r="N29" s="47">
        <v>541</v>
      </c>
      <c r="O29" s="47">
        <v>567</v>
      </c>
      <c r="P29" s="47">
        <v>582</v>
      </c>
      <c r="Q29" s="47">
        <v>642</v>
      </c>
      <c r="R29" s="47">
        <v>622</v>
      </c>
      <c r="S29" s="48">
        <v>664</v>
      </c>
    </row>
    <row r="30" spans="1:19" ht="13.5" thickBot="1">
      <c r="A30" s="69" t="s">
        <v>139</v>
      </c>
      <c r="B30" s="47">
        <v>11772</v>
      </c>
      <c r="C30" s="47">
        <v>12177</v>
      </c>
      <c r="D30" s="47">
        <v>12411</v>
      </c>
      <c r="E30" s="47">
        <v>12746</v>
      </c>
      <c r="F30" s="47">
        <v>13180</v>
      </c>
      <c r="G30" s="47">
        <v>14184</v>
      </c>
      <c r="H30" s="47">
        <v>15092</v>
      </c>
      <c r="I30" s="47">
        <v>14895</v>
      </c>
      <c r="J30" s="47">
        <v>15323</v>
      </c>
      <c r="K30" s="47">
        <v>15375</v>
      </c>
      <c r="L30" s="47">
        <v>15035</v>
      </c>
      <c r="M30" s="47">
        <v>16160</v>
      </c>
      <c r="N30" s="47">
        <v>16555</v>
      </c>
      <c r="O30" s="47">
        <v>16435</v>
      </c>
      <c r="P30" s="47">
        <v>17172</v>
      </c>
      <c r="Q30" s="47">
        <v>16428</v>
      </c>
      <c r="R30" s="47">
        <v>15809</v>
      </c>
      <c r="S30" s="48">
        <v>16244</v>
      </c>
    </row>
    <row r="31" spans="1:19" ht="13.5" thickBot="1">
      <c r="A31" s="69" t="s">
        <v>140</v>
      </c>
      <c r="B31" s="47">
        <v>3003</v>
      </c>
      <c r="C31" s="47">
        <v>3161</v>
      </c>
      <c r="D31" s="47">
        <v>2337</v>
      </c>
      <c r="E31" s="47">
        <v>2325</v>
      </c>
      <c r="F31" s="47">
        <v>2467</v>
      </c>
      <c r="G31" s="47">
        <v>2713</v>
      </c>
      <c r="H31" s="47">
        <v>3189</v>
      </c>
      <c r="I31" s="47">
        <v>3118</v>
      </c>
      <c r="J31" s="47">
        <v>2994</v>
      </c>
      <c r="K31" s="47">
        <v>3055</v>
      </c>
      <c r="L31" s="47">
        <v>2789</v>
      </c>
      <c r="M31" s="47">
        <v>3293</v>
      </c>
      <c r="N31" s="47">
        <v>3098</v>
      </c>
      <c r="O31" s="47">
        <v>3918</v>
      </c>
      <c r="P31" s="47">
        <v>4016</v>
      </c>
      <c r="Q31" s="47">
        <v>4185</v>
      </c>
      <c r="R31" s="47">
        <v>4064</v>
      </c>
      <c r="S31" s="48">
        <v>3760</v>
      </c>
    </row>
    <row r="32" spans="1:19" ht="13.5" thickBot="1">
      <c r="A32" s="69" t="s">
        <v>141</v>
      </c>
      <c r="B32" s="47">
        <v>34870</v>
      </c>
      <c r="C32" s="47">
        <v>34492</v>
      </c>
      <c r="D32" s="47">
        <v>33582</v>
      </c>
      <c r="E32" s="47">
        <v>33343</v>
      </c>
      <c r="F32" s="47">
        <v>33450</v>
      </c>
      <c r="G32" s="47">
        <v>34195</v>
      </c>
      <c r="H32" s="47">
        <v>35319</v>
      </c>
      <c r="I32" s="47">
        <v>35038</v>
      </c>
      <c r="J32" s="47">
        <v>34488</v>
      </c>
      <c r="K32" s="47">
        <v>33890</v>
      </c>
      <c r="L32" s="47">
        <v>34155</v>
      </c>
      <c r="M32" s="47">
        <v>34414</v>
      </c>
      <c r="N32" s="47">
        <v>33667</v>
      </c>
      <c r="O32" s="47">
        <v>35336</v>
      </c>
      <c r="P32" s="47">
        <v>35762</v>
      </c>
      <c r="Q32" s="47">
        <v>36075</v>
      </c>
      <c r="R32" s="47">
        <v>37232</v>
      </c>
      <c r="S32" s="48">
        <v>36950</v>
      </c>
    </row>
    <row r="33" spans="1:19" ht="13.5" thickBot="1">
      <c r="A33" s="69" t="s">
        <v>142</v>
      </c>
      <c r="B33" s="47">
        <v>4008</v>
      </c>
      <c r="C33" s="47">
        <v>4229</v>
      </c>
      <c r="D33" s="47">
        <v>5103</v>
      </c>
      <c r="E33" s="47">
        <v>4498</v>
      </c>
      <c r="F33" s="47">
        <v>4022</v>
      </c>
      <c r="G33" s="47">
        <v>4894</v>
      </c>
      <c r="H33" s="47">
        <v>3698</v>
      </c>
      <c r="I33" s="47">
        <v>3865</v>
      </c>
      <c r="J33" s="47">
        <v>4651</v>
      </c>
      <c r="K33" s="47">
        <v>6395</v>
      </c>
      <c r="L33" s="47">
        <v>5661</v>
      </c>
      <c r="M33" s="47">
        <v>5658</v>
      </c>
      <c r="N33" s="47">
        <v>6683</v>
      </c>
      <c r="O33" s="47">
        <v>5278</v>
      </c>
      <c r="P33" s="47">
        <v>5820</v>
      </c>
      <c r="Q33" s="47">
        <v>6825</v>
      </c>
      <c r="R33" s="47">
        <v>5793</v>
      </c>
      <c r="S33" s="48">
        <v>5250</v>
      </c>
    </row>
    <row r="34" spans="1:19" ht="13.5" thickBot="1">
      <c r="A34" s="69" t="s">
        <v>143</v>
      </c>
      <c r="B34" s="47">
        <v>21926</v>
      </c>
      <c r="C34" s="47">
        <v>20109</v>
      </c>
      <c r="D34" s="47">
        <v>15707</v>
      </c>
      <c r="E34" s="47">
        <v>16099</v>
      </c>
      <c r="F34" s="47">
        <v>15349</v>
      </c>
      <c r="G34" s="47">
        <v>15712</v>
      </c>
      <c r="H34" s="47">
        <v>16299</v>
      </c>
      <c r="I34" s="47">
        <v>13081</v>
      </c>
      <c r="J34" s="47">
        <v>10939</v>
      </c>
      <c r="K34" s="47">
        <v>10056</v>
      </c>
      <c r="L34" s="47">
        <v>10145</v>
      </c>
      <c r="M34" s="47">
        <v>11172</v>
      </c>
      <c r="N34" s="47">
        <v>10304</v>
      </c>
      <c r="O34" s="47">
        <v>11470</v>
      </c>
      <c r="P34" s="47">
        <v>9970</v>
      </c>
      <c r="Q34" s="47">
        <v>9485</v>
      </c>
      <c r="R34" s="47">
        <v>10659</v>
      </c>
      <c r="S34" s="48">
        <v>10413</v>
      </c>
    </row>
    <row r="35" spans="1:19" ht="13.5" thickBot="1">
      <c r="A35" s="69" t="s">
        <v>144</v>
      </c>
      <c r="B35" s="47">
        <v>1307</v>
      </c>
      <c r="C35" s="47">
        <v>1158</v>
      </c>
      <c r="D35" s="47">
        <v>1316</v>
      </c>
      <c r="E35" s="47">
        <v>1325</v>
      </c>
      <c r="F35" s="47">
        <v>1270</v>
      </c>
      <c r="G35" s="47">
        <v>1311</v>
      </c>
      <c r="H35" s="47">
        <v>1279</v>
      </c>
      <c r="I35" s="47">
        <v>1348</v>
      </c>
      <c r="J35" s="47">
        <v>1387</v>
      </c>
      <c r="K35" s="47">
        <v>1208</v>
      </c>
      <c r="L35" s="47">
        <v>1250</v>
      </c>
      <c r="M35" s="47">
        <v>1399</v>
      </c>
      <c r="N35" s="47">
        <v>1503</v>
      </c>
      <c r="O35" s="47">
        <v>1436</v>
      </c>
      <c r="P35" s="47">
        <v>1447</v>
      </c>
      <c r="Q35" s="47">
        <v>1450</v>
      </c>
      <c r="R35" s="47">
        <v>1501</v>
      </c>
      <c r="S35" s="48">
        <v>1571</v>
      </c>
    </row>
    <row r="36" spans="1:19" ht="13.5" thickBot="1">
      <c r="A36" s="69" t="s">
        <v>145</v>
      </c>
      <c r="B36" s="47">
        <v>2739</v>
      </c>
      <c r="C36" s="47">
        <v>2777</v>
      </c>
      <c r="D36" s="47">
        <v>2769</v>
      </c>
      <c r="E36" s="47">
        <v>2788</v>
      </c>
      <c r="F36" s="47">
        <v>2513</v>
      </c>
      <c r="G36" s="47">
        <v>2769</v>
      </c>
      <c r="H36" s="47">
        <v>2819</v>
      </c>
      <c r="I36" s="47">
        <v>2786</v>
      </c>
      <c r="J36" s="47">
        <v>2877</v>
      </c>
      <c r="K36" s="47">
        <v>2928</v>
      </c>
      <c r="L36" s="47">
        <v>2244</v>
      </c>
      <c r="M36" s="47">
        <v>2560</v>
      </c>
      <c r="N36" s="47">
        <v>2098</v>
      </c>
      <c r="O36" s="47">
        <v>2442</v>
      </c>
      <c r="P36" s="47">
        <v>2204</v>
      </c>
      <c r="Q36" s="47">
        <v>2102</v>
      </c>
      <c r="R36" s="47">
        <v>1961</v>
      </c>
      <c r="S36" s="48">
        <v>1711</v>
      </c>
    </row>
    <row r="37" spans="1:19" ht="13.5" thickBot="1">
      <c r="A37" s="69" t="s">
        <v>146</v>
      </c>
      <c r="B37" s="47">
        <v>4126</v>
      </c>
      <c r="C37" s="47">
        <v>4252</v>
      </c>
      <c r="D37" s="47">
        <v>3646</v>
      </c>
      <c r="E37" s="47">
        <v>4484</v>
      </c>
      <c r="F37" s="47">
        <v>5747</v>
      </c>
      <c r="G37" s="47">
        <v>5289</v>
      </c>
      <c r="H37" s="47">
        <v>6931</v>
      </c>
      <c r="I37" s="47">
        <v>6232</v>
      </c>
      <c r="J37" s="47">
        <v>4979</v>
      </c>
      <c r="K37" s="47">
        <v>5226</v>
      </c>
      <c r="L37" s="47">
        <v>5289</v>
      </c>
      <c r="M37" s="47">
        <v>6621</v>
      </c>
      <c r="N37" s="47">
        <v>7275</v>
      </c>
      <c r="O37" s="47">
        <v>10030</v>
      </c>
      <c r="P37" s="47">
        <v>8930</v>
      </c>
      <c r="Q37" s="47">
        <v>6044</v>
      </c>
      <c r="R37" s="47">
        <v>9514</v>
      </c>
      <c r="S37" s="48">
        <v>8509</v>
      </c>
    </row>
    <row r="38" spans="1:19" ht="13.5" thickBot="1">
      <c r="A38" s="69" t="s">
        <v>147</v>
      </c>
      <c r="B38" s="47">
        <v>1203</v>
      </c>
      <c r="C38" s="47">
        <v>1657</v>
      </c>
      <c r="D38" s="47">
        <v>1892</v>
      </c>
      <c r="E38" s="47">
        <v>2117</v>
      </c>
      <c r="F38" s="47">
        <v>2373</v>
      </c>
      <c r="G38" s="47">
        <v>2465</v>
      </c>
      <c r="H38" s="47">
        <v>3487</v>
      </c>
      <c r="I38" s="47">
        <v>2367</v>
      </c>
      <c r="J38" s="47">
        <v>2644</v>
      </c>
      <c r="K38" s="47">
        <v>2513</v>
      </c>
      <c r="L38" s="47">
        <v>2273</v>
      </c>
      <c r="M38" s="47">
        <v>2519</v>
      </c>
      <c r="N38" s="47">
        <v>2890</v>
      </c>
      <c r="O38" s="47">
        <v>3321</v>
      </c>
      <c r="P38" s="47">
        <v>3205</v>
      </c>
      <c r="Q38" s="47">
        <v>3060</v>
      </c>
      <c r="R38" s="47">
        <v>3374</v>
      </c>
      <c r="S38" s="48">
        <v>3299</v>
      </c>
    </row>
    <row r="39" spans="1:19" ht="13.5" thickBot="1">
      <c r="A39" s="69" t="s">
        <v>148</v>
      </c>
      <c r="B39" s="47">
        <v>52700</v>
      </c>
      <c r="C39" s="47">
        <v>52415</v>
      </c>
      <c r="D39" s="47">
        <v>50902</v>
      </c>
      <c r="E39" s="47">
        <v>46694</v>
      </c>
      <c r="F39" s="47">
        <v>46771</v>
      </c>
      <c r="G39" s="47">
        <v>46119</v>
      </c>
      <c r="H39" s="47">
        <v>46789</v>
      </c>
      <c r="I39" s="47">
        <v>44606</v>
      </c>
      <c r="J39" s="47">
        <v>47781</v>
      </c>
      <c r="K39" s="47">
        <v>45357</v>
      </c>
      <c r="L39" s="47">
        <v>48367</v>
      </c>
      <c r="M39" s="47">
        <v>50601</v>
      </c>
      <c r="N39" s="47">
        <v>49322</v>
      </c>
      <c r="O39" s="47">
        <v>52148</v>
      </c>
      <c r="P39" s="47">
        <v>52170</v>
      </c>
      <c r="Q39" s="47">
        <v>52314</v>
      </c>
      <c r="R39" s="47">
        <v>52426</v>
      </c>
      <c r="S39" s="48">
        <v>52741</v>
      </c>
    </row>
    <row r="40" spans="1:19" ht="13.5" thickBot="1">
      <c r="A40" s="69" t="s">
        <v>149</v>
      </c>
      <c r="B40" s="47">
        <v>585</v>
      </c>
      <c r="C40" s="47">
        <v>843</v>
      </c>
      <c r="D40" s="47">
        <v>1184</v>
      </c>
      <c r="E40" s="47">
        <v>1284</v>
      </c>
      <c r="F40" s="47">
        <v>848</v>
      </c>
      <c r="G40" s="47">
        <v>902</v>
      </c>
      <c r="H40" s="47">
        <v>1035</v>
      </c>
      <c r="I40" s="47">
        <v>1114</v>
      </c>
      <c r="J40" s="47">
        <v>1339</v>
      </c>
      <c r="K40" s="47">
        <v>1364</v>
      </c>
      <c r="L40" s="47">
        <v>1156</v>
      </c>
      <c r="M40" s="47">
        <v>1377</v>
      </c>
      <c r="N40" s="47">
        <v>1601</v>
      </c>
      <c r="O40" s="47">
        <v>1740</v>
      </c>
      <c r="P40" s="47">
        <v>1427</v>
      </c>
      <c r="Q40" s="47">
        <v>1387</v>
      </c>
      <c r="R40" s="47">
        <v>1421</v>
      </c>
      <c r="S40" s="48">
        <v>1757</v>
      </c>
    </row>
    <row r="41" spans="1:19" ht="13.5" thickBot="1">
      <c r="A41" s="69" t="s">
        <v>150</v>
      </c>
      <c r="B41" s="47">
        <v>7589</v>
      </c>
      <c r="C41" s="47">
        <v>8133</v>
      </c>
      <c r="D41" s="47">
        <v>9104</v>
      </c>
      <c r="E41" s="47">
        <v>8758</v>
      </c>
      <c r="F41" s="47">
        <v>10266</v>
      </c>
      <c r="G41" s="47">
        <v>10688</v>
      </c>
      <c r="H41" s="47">
        <v>12067</v>
      </c>
      <c r="I41" s="47">
        <v>13143</v>
      </c>
      <c r="J41" s="47">
        <v>13992</v>
      </c>
      <c r="K41" s="47">
        <v>15600</v>
      </c>
      <c r="L41" s="47">
        <v>16826</v>
      </c>
      <c r="M41" s="47">
        <v>17129</v>
      </c>
      <c r="N41" s="47">
        <v>15529</v>
      </c>
      <c r="O41" s="47">
        <v>15327</v>
      </c>
      <c r="P41" s="47">
        <v>16038</v>
      </c>
      <c r="Q41" s="47">
        <v>20094</v>
      </c>
      <c r="R41" s="47">
        <v>22850</v>
      </c>
      <c r="S41" s="48">
        <v>27521</v>
      </c>
    </row>
    <row r="42" spans="1:19" ht="13.5" thickBot="1">
      <c r="A42" s="69" t="s">
        <v>151</v>
      </c>
      <c r="B42" s="47">
        <v>423</v>
      </c>
      <c r="C42" s="47">
        <v>510</v>
      </c>
      <c r="D42" s="47">
        <v>450</v>
      </c>
      <c r="E42" s="47">
        <v>539</v>
      </c>
      <c r="F42" s="47">
        <v>531</v>
      </c>
      <c r="G42" s="47">
        <v>598</v>
      </c>
      <c r="H42" s="47">
        <v>661</v>
      </c>
      <c r="I42" s="47">
        <v>687</v>
      </c>
      <c r="J42" s="47">
        <v>770</v>
      </c>
      <c r="K42" s="47">
        <v>1067</v>
      </c>
      <c r="L42" s="47">
        <v>1109</v>
      </c>
      <c r="M42" s="47">
        <v>1245</v>
      </c>
      <c r="N42" s="47">
        <v>1247</v>
      </c>
      <c r="O42" s="47">
        <v>1198</v>
      </c>
      <c r="P42" s="47">
        <v>1238</v>
      </c>
      <c r="Q42" s="47">
        <v>1418</v>
      </c>
      <c r="R42" s="47">
        <v>2018</v>
      </c>
      <c r="S42" s="199">
        <v>2018</v>
      </c>
    </row>
    <row r="43" spans="1:19" ht="13.5" thickBot="1">
      <c r="A43" s="69" t="s">
        <v>152</v>
      </c>
      <c r="B43" s="47">
        <v>69</v>
      </c>
      <c r="C43" s="47">
        <v>72</v>
      </c>
      <c r="D43" s="47">
        <v>72</v>
      </c>
      <c r="E43" s="47">
        <v>75</v>
      </c>
      <c r="F43" s="47">
        <v>79</v>
      </c>
      <c r="G43" s="47">
        <v>80</v>
      </c>
      <c r="H43" s="47">
        <v>79</v>
      </c>
      <c r="I43" s="47">
        <v>86</v>
      </c>
      <c r="J43" s="47">
        <v>78</v>
      </c>
      <c r="K43" s="47">
        <v>82</v>
      </c>
      <c r="L43" s="47">
        <v>79</v>
      </c>
      <c r="M43" s="47">
        <v>79</v>
      </c>
      <c r="N43" s="47">
        <v>85</v>
      </c>
      <c r="O43" s="47">
        <v>110</v>
      </c>
      <c r="P43" s="47">
        <v>126</v>
      </c>
      <c r="Q43" s="47">
        <v>121</v>
      </c>
      <c r="R43" s="47">
        <v>123</v>
      </c>
      <c r="S43" s="48">
        <v>187</v>
      </c>
    </row>
    <row r="44" spans="1:19" ht="13.5" thickBot="1">
      <c r="A44" s="69" t="s">
        <v>153</v>
      </c>
      <c r="B44" s="47">
        <v>150</v>
      </c>
      <c r="C44" s="47">
        <v>209</v>
      </c>
      <c r="D44" s="47">
        <v>260</v>
      </c>
      <c r="E44" s="47">
        <v>125</v>
      </c>
      <c r="F44" s="47">
        <v>102</v>
      </c>
      <c r="G44" s="47">
        <v>105</v>
      </c>
      <c r="H44" s="47">
        <v>137</v>
      </c>
      <c r="I44" s="47">
        <v>101</v>
      </c>
      <c r="J44" s="47">
        <v>178</v>
      </c>
      <c r="K44" s="47">
        <v>76</v>
      </c>
      <c r="L44" s="47">
        <v>46</v>
      </c>
      <c r="M44" s="47">
        <v>48</v>
      </c>
      <c r="N44" s="47">
        <v>43</v>
      </c>
      <c r="O44" s="47">
        <v>59</v>
      </c>
      <c r="P44" s="47">
        <v>51</v>
      </c>
      <c r="Q44" s="47">
        <v>53</v>
      </c>
      <c r="R44" s="47">
        <v>49</v>
      </c>
      <c r="S44" s="48">
        <v>48</v>
      </c>
    </row>
    <row r="45" spans="1:19" ht="13.5" thickBot="1">
      <c r="A45" s="69" t="s">
        <v>154</v>
      </c>
      <c r="B45" s="47">
        <v>172040</v>
      </c>
      <c r="C45" s="47">
        <v>173466</v>
      </c>
      <c r="D45" s="47">
        <v>172800</v>
      </c>
      <c r="E45" s="47">
        <v>164012</v>
      </c>
      <c r="F45" s="47">
        <v>168306</v>
      </c>
      <c r="G45" s="47">
        <v>175278</v>
      </c>
      <c r="H45" s="47">
        <v>178115</v>
      </c>
      <c r="I45" s="47">
        <v>176036</v>
      </c>
      <c r="J45" s="47">
        <v>183163</v>
      </c>
      <c r="K45" s="47">
        <v>188006</v>
      </c>
      <c r="L45" s="47">
        <v>207571</v>
      </c>
      <c r="M45" s="47">
        <v>209804</v>
      </c>
      <c r="N45" s="47">
        <v>221299</v>
      </c>
      <c r="O45" s="47">
        <v>224811</v>
      </c>
      <c r="P45" s="47">
        <v>225794</v>
      </c>
      <c r="Q45" s="47">
        <v>228628</v>
      </c>
      <c r="R45" s="47">
        <v>235037</v>
      </c>
      <c r="S45" s="48">
        <v>241633</v>
      </c>
    </row>
    <row r="46" spans="1:19" ht="13.5" thickBot="1">
      <c r="A46" s="69" t="s">
        <v>155</v>
      </c>
      <c r="B46" s="47">
        <v>174185</v>
      </c>
      <c r="C46" s="47">
        <v>175474</v>
      </c>
      <c r="D46" s="47">
        <v>175054</v>
      </c>
      <c r="E46" s="47">
        <v>166429</v>
      </c>
      <c r="F46" s="47">
        <v>170679</v>
      </c>
      <c r="G46" s="47">
        <v>177679</v>
      </c>
      <c r="H46" s="47">
        <v>180576</v>
      </c>
      <c r="I46" s="47">
        <v>178596</v>
      </c>
      <c r="J46" s="47">
        <v>185854</v>
      </c>
      <c r="K46" s="47">
        <v>190611</v>
      </c>
      <c r="L46" s="47">
        <v>210178</v>
      </c>
      <c r="M46" s="47">
        <v>212545</v>
      </c>
      <c r="N46" s="47">
        <v>224234</v>
      </c>
      <c r="O46" s="47">
        <v>227860</v>
      </c>
      <c r="P46" s="47">
        <v>228823</v>
      </c>
      <c r="Q46" s="47">
        <v>231791</v>
      </c>
      <c r="R46" s="47">
        <v>238253</v>
      </c>
      <c r="S46" s="48">
        <v>245005</v>
      </c>
    </row>
    <row r="47" spans="1:19" ht="13.5" thickBot="1">
      <c r="A47" s="69" t="s">
        <v>156</v>
      </c>
      <c r="B47" s="47">
        <v>176924</v>
      </c>
      <c r="C47" s="47">
        <v>178252</v>
      </c>
      <c r="D47" s="47">
        <v>177823</v>
      </c>
      <c r="E47" s="47">
        <v>169217</v>
      </c>
      <c r="F47" s="47">
        <v>173192</v>
      </c>
      <c r="G47" s="47">
        <v>180447</v>
      </c>
      <c r="H47" s="47">
        <v>183394</v>
      </c>
      <c r="I47" s="47">
        <v>181382</v>
      </c>
      <c r="J47" s="47">
        <v>188731</v>
      </c>
      <c r="K47" s="47">
        <v>193538</v>
      </c>
      <c r="L47" s="47">
        <v>212422</v>
      </c>
      <c r="M47" s="47">
        <v>215105</v>
      </c>
      <c r="N47" s="47">
        <v>226331</v>
      </c>
      <c r="O47" s="47">
        <v>230302</v>
      </c>
      <c r="P47" s="47">
        <v>231027</v>
      </c>
      <c r="Q47" s="47">
        <v>233893</v>
      </c>
      <c r="R47" s="47">
        <v>240213</v>
      </c>
      <c r="S47" s="48">
        <v>246716</v>
      </c>
    </row>
    <row r="48" spans="1:19" ht="13.5" thickBot="1">
      <c r="A48" s="69" t="s">
        <v>157</v>
      </c>
      <c r="B48" s="47">
        <v>232307</v>
      </c>
      <c r="C48" s="47">
        <v>236245</v>
      </c>
      <c r="D48" s="47">
        <v>233055</v>
      </c>
      <c r="E48" s="47">
        <v>220885</v>
      </c>
      <c r="F48" s="47">
        <v>226643</v>
      </c>
      <c r="G48" s="47">
        <v>232625</v>
      </c>
      <c r="H48" s="47">
        <v>240806</v>
      </c>
      <c r="I48" s="47">
        <v>233323</v>
      </c>
      <c r="J48" s="47">
        <v>243064</v>
      </c>
      <c r="K48" s="47">
        <v>244890</v>
      </c>
      <c r="L48" s="47">
        <v>266478</v>
      </c>
      <c r="M48" s="47">
        <v>271768</v>
      </c>
      <c r="N48" s="47">
        <v>282412</v>
      </c>
      <c r="O48" s="47">
        <v>290116</v>
      </c>
      <c r="P48" s="47">
        <v>289675</v>
      </c>
      <c r="Q48" s="47">
        <v>291819</v>
      </c>
      <c r="R48" s="47">
        <v>301245</v>
      </c>
      <c r="S48" s="48" t="s">
        <v>98</v>
      </c>
    </row>
    <row r="49" spans="1:19" ht="13.5" thickBot="1">
      <c r="A49" s="70" t="s">
        <v>158</v>
      </c>
      <c r="B49" s="50">
        <v>66891</v>
      </c>
      <c r="C49" s="50">
        <v>65801</v>
      </c>
      <c r="D49" s="50">
        <v>62974</v>
      </c>
      <c r="E49" s="50">
        <v>58827</v>
      </c>
      <c r="F49" s="50">
        <v>58631</v>
      </c>
      <c r="G49" s="50">
        <v>59889</v>
      </c>
      <c r="H49" s="50">
        <v>65371</v>
      </c>
      <c r="I49" s="50">
        <v>64343</v>
      </c>
      <c r="J49" s="50">
        <v>63903</v>
      </c>
      <c r="K49" s="50">
        <v>62670</v>
      </c>
      <c r="L49" s="50">
        <v>62485</v>
      </c>
      <c r="M49" s="50">
        <v>64000</v>
      </c>
      <c r="N49" s="50">
        <v>61991</v>
      </c>
      <c r="O49" s="50">
        <v>65127</v>
      </c>
      <c r="P49" s="50">
        <v>65035</v>
      </c>
      <c r="Q49" s="50">
        <v>64521</v>
      </c>
      <c r="R49" s="50">
        <v>65488</v>
      </c>
      <c r="S49" s="51">
        <v>67187</v>
      </c>
    </row>
    <row r="50" spans="1:19" ht="12.75">
      <c r="A50"/>
      <c r="B50" s="83"/>
      <c r="C50" s="83"/>
      <c r="D50" s="83"/>
      <c r="E50" s="83"/>
      <c r="F50" s="83"/>
      <c r="G50" s="83"/>
      <c r="H50" s="83"/>
      <c r="I50" s="83"/>
      <c r="J50" s="83"/>
      <c r="K50" s="83"/>
      <c r="L50" s="83"/>
      <c r="M50" s="83"/>
      <c r="N50" s="83"/>
      <c r="O50" s="83"/>
      <c r="P50" s="83"/>
      <c r="Q50" s="83"/>
      <c r="R50" s="83"/>
      <c r="S50" s="83"/>
    </row>
    <row r="51" spans="1:19" ht="12.75">
      <c r="A51" s="84"/>
      <c r="B51" s="83"/>
      <c r="C51" s="83"/>
      <c r="D51" s="83"/>
      <c r="E51" s="83"/>
      <c r="F51" s="83"/>
      <c r="G51" s="83"/>
      <c r="H51" s="83"/>
      <c r="I51" s="83"/>
      <c r="J51" s="83"/>
      <c r="K51" s="83"/>
      <c r="L51" s="83"/>
      <c r="M51" s="83"/>
      <c r="N51" s="83"/>
      <c r="O51" s="83"/>
      <c r="P51" s="83"/>
      <c r="Q51" s="83"/>
      <c r="R51" s="83"/>
      <c r="S51" s="83"/>
    </row>
    <row r="52" spans="1:19" ht="13.5" thickBot="1">
      <c r="A52" s="38"/>
      <c r="B52" s="38"/>
      <c r="C52" s="38"/>
      <c r="D52" s="38"/>
      <c r="E52" s="38"/>
      <c r="F52" s="38"/>
      <c r="G52" s="38"/>
      <c r="H52" s="38"/>
      <c r="I52" s="38"/>
      <c r="J52" s="38"/>
      <c r="K52" s="38"/>
      <c r="L52" s="38"/>
      <c r="M52" s="38"/>
      <c r="N52" s="38"/>
      <c r="O52" s="38"/>
      <c r="P52" s="38"/>
      <c r="Q52" s="38"/>
      <c r="R52" s="38"/>
      <c r="S52" s="38"/>
    </row>
    <row r="53" spans="1:19" ht="12.75">
      <c r="A53" s="85" t="s">
        <v>159</v>
      </c>
      <c r="B53" s="86"/>
      <c r="C53" s="86"/>
      <c r="D53" s="86"/>
      <c r="E53" s="54"/>
      <c r="F53" s="54"/>
      <c r="G53" s="54"/>
      <c r="H53" s="54"/>
      <c r="I53" s="54"/>
      <c r="J53" s="54"/>
      <c r="K53" s="54"/>
      <c r="L53" s="54"/>
      <c r="M53" s="54"/>
      <c r="N53" s="54"/>
      <c r="O53" s="54"/>
      <c r="P53" s="54"/>
      <c r="Q53" s="54"/>
      <c r="R53" s="54"/>
      <c r="S53" s="54"/>
    </row>
    <row r="54" spans="1:19" ht="12.75">
      <c r="A54" s="85" t="s">
        <v>186</v>
      </c>
      <c r="B54" s="86"/>
      <c r="C54" s="86"/>
      <c r="D54" s="86"/>
      <c r="E54" s="54"/>
      <c r="F54" s="54"/>
      <c r="G54" s="54"/>
      <c r="H54" s="54"/>
      <c r="I54" s="54"/>
      <c r="J54" s="54"/>
      <c r="K54" s="54"/>
      <c r="L54" s="54"/>
      <c r="M54" s="54"/>
      <c r="N54" s="54"/>
      <c r="O54" s="54"/>
      <c r="P54" s="54"/>
      <c r="Q54" s="54"/>
      <c r="R54" s="54"/>
      <c r="S54" s="54"/>
    </row>
    <row r="55" spans="1:19" ht="13.5" thickBot="1">
      <c r="A55" s="85" t="s">
        <v>199</v>
      </c>
      <c r="B55" s="86"/>
      <c r="C55" s="86"/>
      <c r="D55" s="86"/>
      <c r="E55" s="54"/>
      <c r="F55" s="54"/>
      <c r="G55" s="54"/>
      <c r="H55" s="54"/>
      <c r="I55" s="54"/>
      <c r="J55" s="54"/>
      <c r="K55" s="54"/>
      <c r="L55" s="54"/>
      <c r="M55" s="54"/>
      <c r="N55" s="54"/>
      <c r="O55" s="54"/>
      <c r="P55" s="54"/>
      <c r="Q55" s="54"/>
      <c r="R55" s="54"/>
      <c r="S55" s="54"/>
    </row>
    <row r="56" spans="1:19" ht="26.25" thickBot="1">
      <c r="A56" s="87" t="s">
        <v>162</v>
      </c>
      <c r="B56" s="88" t="s">
        <v>99</v>
      </c>
      <c r="C56" s="88" t="s">
        <v>100</v>
      </c>
      <c r="D56" s="88" t="s">
        <v>101</v>
      </c>
      <c r="E56" s="88" t="s">
        <v>102</v>
      </c>
      <c r="F56" s="88" t="s">
        <v>103</v>
      </c>
      <c r="G56" s="88" t="s">
        <v>104</v>
      </c>
      <c r="H56" s="88" t="s">
        <v>105</v>
      </c>
      <c r="I56" s="88" t="s">
        <v>106</v>
      </c>
      <c r="J56" s="88" t="s">
        <v>107</v>
      </c>
      <c r="K56" s="88" t="s">
        <v>108</v>
      </c>
      <c r="L56" s="88" t="s">
        <v>109</v>
      </c>
      <c r="M56" s="88" t="s">
        <v>110</v>
      </c>
      <c r="N56" s="88" t="s">
        <v>111</v>
      </c>
      <c r="O56" s="88" t="s">
        <v>112</v>
      </c>
      <c r="P56" s="88" t="s">
        <v>113</v>
      </c>
      <c r="Q56" s="88" t="s">
        <v>114</v>
      </c>
      <c r="R56" s="88" t="s">
        <v>115</v>
      </c>
      <c r="S56" s="89" t="s">
        <v>116</v>
      </c>
    </row>
    <row r="57" spans="1:19" ht="13.5" thickBot="1">
      <c r="A57" s="90" t="s">
        <v>96</v>
      </c>
      <c r="B57" s="59" t="s">
        <v>117</v>
      </c>
      <c r="C57" s="59" t="s">
        <v>117</v>
      </c>
      <c r="D57" s="59" t="s">
        <v>117</v>
      </c>
      <c r="E57" s="59" t="s">
        <v>117</v>
      </c>
      <c r="F57" s="59" t="s">
        <v>117</v>
      </c>
      <c r="G57" s="59" t="s">
        <v>117</v>
      </c>
      <c r="H57" s="59" t="s">
        <v>117</v>
      </c>
      <c r="I57" s="59" t="s">
        <v>117</v>
      </c>
      <c r="J57" s="59" t="s">
        <v>117</v>
      </c>
      <c r="K57" s="59" t="s">
        <v>117</v>
      </c>
      <c r="L57" s="59" t="s">
        <v>117</v>
      </c>
      <c r="M57" s="59" t="s">
        <v>117</v>
      </c>
      <c r="N57" s="59" t="s">
        <v>117</v>
      </c>
      <c r="O57" s="59" t="s">
        <v>117</v>
      </c>
      <c r="P57" s="59" t="s">
        <v>117</v>
      </c>
      <c r="Q57" s="59" t="s">
        <v>117</v>
      </c>
      <c r="R57" s="59" t="s">
        <v>117</v>
      </c>
      <c r="S57" s="60" t="s">
        <v>117</v>
      </c>
    </row>
    <row r="58" spans="1:19" ht="13.5" thickBot="1">
      <c r="A58" s="91" t="s">
        <v>118</v>
      </c>
      <c r="B58" s="47">
        <v>4641</v>
      </c>
      <c r="C58" s="47">
        <v>4757</v>
      </c>
      <c r="D58" s="47">
        <v>5174</v>
      </c>
      <c r="E58" s="47">
        <v>5621</v>
      </c>
      <c r="F58" s="47">
        <v>5685</v>
      </c>
      <c r="G58" s="47">
        <v>6111</v>
      </c>
      <c r="H58" s="47">
        <v>6845</v>
      </c>
      <c r="I58" s="47">
        <v>7274</v>
      </c>
      <c r="J58" s="47">
        <v>7817</v>
      </c>
      <c r="K58" s="47">
        <v>8568</v>
      </c>
      <c r="L58" s="47">
        <v>8567</v>
      </c>
      <c r="M58" s="47">
        <v>9423</v>
      </c>
      <c r="N58" s="47">
        <v>10604</v>
      </c>
      <c r="O58" s="47">
        <v>14306</v>
      </c>
      <c r="P58" s="47">
        <v>17088</v>
      </c>
      <c r="Q58" s="47">
        <v>18431</v>
      </c>
      <c r="R58" s="47">
        <v>20770</v>
      </c>
      <c r="S58" s="48">
        <v>25478</v>
      </c>
    </row>
    <row r="59" spans="1:19" ht="13.5" thickBot="1">
      <c r="A59" s="91" t="s">
        <v>119</v>
      </c>
      <c r="B59" s="47">
        <v>4641</v>
      </c>
      <c r="C59" s="47">
        <v>4757</v>
      </c>
      <c r="D59" s="47">
        <v>5174</v>
      </c>
      <c r="E59" s="47">
        <v>5621</v>
      </c>
      <c r="F59" s="47">
        <v>5685</v>
      </c>
      <c r="G59" s="47">
        <v>6110</v>
      </c>
      <c r="H59" s="47">
        <v>6844</v>
      </c>
      <c r="I59" s="47">
        <v>7272</v>
      </c>
      <c r="J59" s="47">
        <v>7817</v>
      </c>
      <c r="K59" s="47">
        <v>8568</v>
      </c>
      <c r="L59" s="47">
        <v>8567</v>
      </c>
      <c r="M59" s="47">
        <v>9423</v>
      </c>
      <c r="N59" s="47">
        <v>10604</v>
      </c>
      <c r="O59" s="47">
        <v>14306</v>
      </c>
      <c r="P59" s="47">
        <v>17088</v>
      </c>
      <c r="Q59" s="47">
        <v>18431</v>
      </c>
      <c r="R59" s="47">
        <v>20770</v>
      </c>
      <c r="S59" s="48">
        <v>25477</v>
      </c>
    </row>
    <row r="60" spans="1:19" ht="13.5" thickBot="1">
      <c r="A60" s="91" t="s">
        <v>120</v>
      </c>
      <c r="B60" s="47">
        <v>4618</v>
      </c>
      <c r="C60" s="47">
        <v>4718</v>
      </c>
      <c r="D60" s="47">
        <v>5123</v>
      </c>
      <c r="E60" s="47">
        <v>5559</v>
      </c>
      <c r="F60" s="47">
        <v>5614</v>
      </c>
      <c r="G60" s="47">
        <v>6036</v>
      </c>
      <c r="H60" s="47">
        <v>6731</v>
      </c>
      <c r="I60" s="47">
        <v>7144</v>
      </c>
      <c r="J60" s="47">
        <v>7614</v>
      </c>
      <c r="K60" s="47">
        <v>8386</v>
      </c>
      <c r="L60" s="47">
        <v>8409</v>
      </c>
      <c r="M60" s="47">
        <v>9256</v>
      </c>
      <c r="N60" s="47">
        <v>10455</v>
      </c>
      <c r="O60" s="47">
        <v>13981</v>
      </c>
      <c r="P60" s="47">
        <v>16493</v>
      </c>
      <c r="Q60" s="47">
        <v>18020</v>
      </c>
      <c r="R60" s="47">
        <v>20190</v>
      </c>
      <c r="S60" s="48">
        <v>24741</v>
      </c>
    </row>
    <row r="61" spans="1:19" ht="13.5" thickBot="1">
      <c r="A61" s="91" t="s">
        <v>121</v>
      </c>
      <c r="B61" s="47">
        <v>4358</v>
      </c>
      <c r="C61" s="47">
        <v>4335</v>
      </c>
      <c r="D61" s="47">
        <v>4659</v>
      </c>
      <c r="E61" s="47">
        <v>4876</v>
      </c>
      <c r="F61" s="47">
        <v>4753</v>
      </c>
      <c r="G61" s="47">
        <v>4848</v>
      </c>
      <c r="H61" s="47">
        <v>5337</v>
      </c>
      <c r="I61" s="47">
        <v>5727</v>
      </c>
      <c r="J61" s="47">
        <v>6130</v>
      </c>
      <c r="K61" s="47">
        <v>6737</v>
      </c>
      <c r="L61" s="47">
        <v>6549</v>
      </c>
      <c r="M61" s="47">
        <v>7176</v>
      </c>
      <c r="N61" s="47">
        <v>8361</v>
      </c>
      <c r="O61" s="47">
        <v>11432</v>
      </c>
      <c r="P61" s="47">
        <v>13599</v>
      </c>
      <c r="Q61" s="47">
        <v>14818</v>
      </c>
      <c r="R61" s="47">
        <v>16888</v>
      </c>
      <c r="S61" s="48">
        <v>21405</v>
      </c>
    </row>
    <row r="62" spans="1:19" ht="13.5" thickBot="1">
      <c r="A62" s="91" t="s">
        <v>122</v>
      </c>
      <c r="B62" s="47">
        <v>4358</v>
      </c>
      <c r="C62" s="47">
        <v>4335</v>
      </c>
      <c r="D62" s="47">
        <v>4659</v>
      </c>
      <c r="E62" s="47">
        <v>4876</v>
      </c>
      <c r="F62" s="47">
        <v>4753</v>
      </c>
      <c r="G62" s="47">
        <v>4848</v>
      </c>
      <c r="H62" s="47">
        <v>5337</v>
      </c>
      <c r="I62" s="47">
        <v>5727</v>
      </c>
      <c r="J62" s="47">
        <v>6130</v>
      </c>
      <c r="K62" s="47">
        <v>6737</v>
      </c>
      <c r="L62" s="47">
        <v>6549</v>
      </c>
      <c r="M62" s="47">
        <v>7176</v>
      </c>
      <c r="N62" s="47">
        <v>8368</v>
      </c>
      <c r="O62" s="47">
        <v>11441</v>
      </c>
      <c r="P62" s="47">
        <v>13604</v>
      </c>
      <c r="Q62" s="47">
        <v>14821</v>
      </c>
      <c r="R62" s="47">
        <v>16898</v>
      </c>
      <c r="S62" s="48">
        <v>21405</v>
      </c>
    </row>
    <row r="63" spans="1:19" ht="13.5" thickBot="1">
      <c r="A63" s="91" t="s">
        <v>123</v>
      </c>
      <c r="B63" s="47">
        <v>277</v>
      </c>
      <c r="C63" s="47">
        <v>284</v>
      </c>
      <c r="D63" s="47">
        <v>295</v>
      </c>
      <c r="E63" s="47">
        <v>308</v>
      </c>
      <c r="F63" s="47">
        <v>295</v>
      </c>
      <c r="G63" s="47">
        <v>323</v>
      </c>
      <c r="H63" s="47">
        <v>319</v>
      </c>
      <c r="I63" s="47">
        <v>338</v>
      </c>
      <c r="J63" s="47">
        <v>320</v>
      </c>
      <c r="K63" s="47">
        <v>317</v>
      </c>
      <c r="L63" s="47">
        <v>339</v>
      </c>
      <c r="M63" s="47">
        <v>372</v>
      </c>
      <c r="N63" s="47">
        <v>366</v>
      </c>
      <c r="O63" s="47">
        <v>519</v>
      </c>
      <c r="P63" s="47">
        <v>546</v>
      </c>
      <c r="Q63" s="47">
        <v>694</v>
      </c>
      <c r="R63" s="47">
        <v>928</v>
      </c>
      <c r="S63" s="48">
        <v>826</v>
      </c>
    </row>
    <row r="64" spans="1:19" ht="13.5" thickBot="1">
      <c r="A64" s="91" t="s">
        <v>124</v>
      </c>
      <c r="B64" s="47" t="s">
        <v>97</v>
      </c>
      <c r="C64" s="47" t="s">
        <v>97</v>
      </c>
      <c r="D64" s="47" t="s">
        <v>97</v>
      </c>
      <c r="E64" s="47" t="s">
        <v>97</v>
      </c>
      <c r="F64" s="47" t="s">
        <v>97</v>
      </c>
      <c r="G64" s="47" t="s">
        <v>97</v>
      </c>
      <c r="H64" s="47" t="s">
        <v>97</v>
      </c>
      <c r="I64" s="47" t="s">
        <v>97</v>
      </c>
      <c r="J64" s="47" t="s">
        <v>97</v>
      </c>
      <c r="K64" s="47" t="s">
        <v>97</v>
      </c>
      <c r="L64" s="47" t="s">
        <v>97</v>
      </c>
      <c r="M64" s="47" t="s">
        <v>97</v>
      </c>
      <c r="N64" s="47" t="s">
        <v>97</v>
      </c>
      <c r="O64" s="47" t="s">
        <v>97</v>
      </c>
      <c r="P64" s="47" t="s">
        <v>97</v>
      </c>
      <c r="Q64" s="47" t="s">
        <v>97</v>
      </c>
      <c r="R64" s="47" t="s">
        <v>97</v>
      </c>
      <c r="S64" s="48" t="s">
        <v>97</v>
      </c>
    </row>
    <row r="65" spans="1:19" ht="13.5" thickBot="1">
      <c r="A65" s="91" t="s">
        <v>125</v>
      </c>
      <c r="B65" s="47">
        <v>0</v>
      </c>
      <c r="C65" s="47">
        <v>0</v>
      </c>
      <c r="D65" s="47">
        <v>0</v>
      </c>
      <c r="E65" s="47">
        <v>12</v>
      </c>
      <c r="F65" s="47">
        <v>12</v>
      </c>
      <c r="G65" s="47">
        <v>20</v>
      </c>
      <c r="H65" s="47">
        <v>26</v>
      </c>
      <c r="I65" s="47">
        <v>41</v>
      </c>
      <c r="J65" s="47">
        <v>107</v>
      </c>
      <c r="K65" s="47">
        <v>86</v>
      </c>
      <c r="L65" s="47">
        <v>59</v>
      </c>
      <c r="M65" s="47">
        <v>61</v>
      </c>
      <c r="N65" s="47">
        <v>60</v>
      </c>
      <c r="O65" s="47">
        <v>191</v>
      </c>
      <c r="P65" s="47">
        <v>249</v>
      </c>
      <c r="Q65" s="47">
        <v>93</v>
      </c>
      <c r="R65" s="47">
        <v>118</v>
      </c>
      <c r="S65" s="48">
        <v>143</v>
      </c>
    </row>
    <row r="66" spans="1:19" ht="13.5" thickBot="1">
      <c r="A66" s="91" t="s">
        <v>126</v>
      </c>
      <c r="B66" s="47">
        <v>17</v>
      </c>
      <c r="C66" s="47">
        <v>64</v>
      </c>
      <c r="D66" s="47">
        <v>96</v>
      </c>
      <c r="E66" s="47">
        <v>160</v>
      </c>
      <c r="F66" s="47">
        <v>173</v>
      </c>
      <c r="G66" s="47">
        <v>213</v>
      </c>
      <c r="H66" s="47">
        <v>286</v>
      </c>
      <c r="I66" s="47">
        <v>318</v>
      </c>
      <c r="J66" s="47">
        <v>334</v>
      </c>
      <c r="K66" s="47">
        <v>349</v>
      </c>
      <c r="L66" s="47">
        <v>340</v>
      </c>
      <c r="M66" s="47">
        <v>429</v>
      </c>
      <c r="N66" s="47">
        <v>554</v>
      </c>
      <c r="O66" s="47">
        <v>692</v>
      </c>
      <c r="P66" s="47">
        <v>784</v>
      </c>
      <c r="Q66" s="47">
        <v>826</v>
      </c>
      <c r="R66" s="47">
        <v>794</v>
      </c>
      <c r="S66" s="48">
        <v>785</v>
      </c>
    </row>
    <row r="67" spans="1:19" ht="13.5" thickBot="1">
      <c r="A67" s="91" t="s">
        <v>127</v>
      </c>
      <c r="B67" s="47">
        <v>1153</v>
      </c>
      <c r="C67" s="47">
        <v>1122</v>
      </c>
      <c r="D67" s="47">
        <v>1193</v>
      </c>
      <c r="E67" s="47">
        <v>1203</v>
      </c>
      <c r="F67" s="47">
        <v>1231</v>
      </c>
      <c r="G67" s="47">
        <v>1248</v>
      </c>
      <c r="H67" s="47">
        <v>1342</v>
      </c>
      <c r="I67" s="47">
        <v>1281</v>
      </c>
      <c r="J67" s="47">
        <v>1389</v>
      </c>
      <c r="K67" s="47">
        <v>1707</v>
      </c>
      <c r="L67" s="47">
        <v>1816</v>
      </c>
      <c r="M67" s="47">
        <v>1978</v>
      </c>
      <c r="N67" s="47">
        <v>2314</v>
      </c>
      <c r="O67" s="47">
        <v>3012</v>
      </c>
      <c r="P67" s="47">
        <v>3704</v>
      </c>
      <c r="Q67" s="47">
        <v>4006</v>
      </c>
      <c r="R67" s="47">
        <v>5123</v>
      </c>
      <c r="S67" s="48">
        <v>9757</v>
      </c>
    </row>
    <row r="68" spans="1:19" ht="13.5" thickBot="1">
      <c r="A68" s="91" t="s">
        <v>128</v>
      </c>
      <c r="B68" s="47">
        <v>0</v>
      </c>
      <c r="C68" s="47">
        <v>0</v>
      </c>
      <c r="D68" s="47">
        <v>0</v>
      </c>
      <c r="E68" s="47">
        <v>0</v>
      </c>
      <c r="F68" s="47">
        <v>0</v>
      </c>
      <c r="G68" s="47">
        <v>0</v>
      </c>
      <c r="H68" s="47">
        <v>0</v>
      </c>
      <c r="I68" s="47">
        <v>0</v>
      </c>
      <c r="J68" s="47">
        <v>0</v>
      </c>
      <c r="K68" s="47">
        <v>0</v>
      </c>
      <c r="L68" s="47">
        <v>0</v>
      </c>
      <c r="M68" s="47">
        <v>0</v>
      </c>
      <c r="N68" s="47">
        <v>0</v>
      </c>
      <c r="O68" s="47">
        <v>0</v>
      </c>
      <c r="P68" s="47">
        <v>0</v>
      </c>
      <c r="Q68" s="47">
        <v>0</v>
      </c>
      <c r="R68" s="47">
        <v>0</v>
      </c>
      <c r="S68" s="48">
        <v>0</v>
      </c>
    </row>
    <row r="69" spans="1:19" ht="13.5" thickBot="1">
      <c r="A69" s="91" t="s">
        <v>129</v>
      </c>
      <c r="B69" s="47">
        <v>0</v>
      </c>
      <c r="C69" s="47">
        <v>0</v>
      </c>
      <c r="D69" s="47">
        <v>0</v>
      </c>
      <c r="E69" s="47">
        <v>0</v>
      </c>
      <c r="F69" s="47">
        <v>0</v>
      </c>
      <c r="G69" s="47">
        <v>0</v>
      </c>
      <c r="H69" s="47">
        <v>7</v>
      </c>
      <c r="I69" s="47">
        <v>22</v>
      </c>
      <c r="J69" s="47">
        <v>21</v>
      </c>
      <c r="K69" s="47">
        <v>23</v>
      </c>
      <c r="L69" s="47">
        <v>24</v>
      </c>
      <c r="M69" s="47">
        <v>24</v>
      </c>
      <c r="N69" s="47">
        <v>19</v>
      </c>
      <c r="O69" s="47">
        <v>16</v>
      </c>
      <c r="P69" s="47">
        <v>20</v>
      </c>
      <c r="Q69" s="47">
        <v>25</v>
      </c>
      <c r="R69" s="47">
        <v>25</v>
      </c>
      <c r="S69" s="48">
        <v>24</v>
      </c>
    </row>
    <row r="70" spans="1:19" ht="13.5" thickBot="1">
      <c r="A70" s="91" t="s">
        <v>130</v>
      </c>
      <c r="B70" s="47">
        <v>0</v>
      </c>
      <c r="C70" s="47">
        <v>0</v>
      </c>
      <c r="D70" s="47">
        <v>0</v>
      </c>
      <c r="E70" s="47">
        <v>0</v>
      </c>
      <c r="F70" s="47">
        <v>0</v>
      </c>
      <c r="G70" s="47">
        <v>0</v>
      </c>
      <c r="H70" s="47">
        <v>0</v>
      </c>
      <c r="I70" s="47">
        <v>0</v>
      </c>
      <c r="J70" s="47">
        <v>0</v>
      </c>
      <c r="K70" s="47">
        <v>0</v>
      </c>
      <c r="L70" s="47">
        <v>0</v>
      </c>
      <c r="M70" s="47">
        <v>31</v>
      </c>
      <c r="N70" s="47">
        <v>47</v>
      </c>
      <c r="O70" s="47">
        <v>31</v>
      </c>
      <c r="P70" s="47">
        <v>33</v>
      </c>
      <c r="Q70" s="47">
        <v>28</v>
      </c>
      <c r="R70" s="47">
        <v>23</v>
      </c>
      <c r="S70" s="48">
        <v>30</v>
      </c>
    </row>
    <row r="71" spans="1:19" ht="13.5" thickBot="1">
      <c r="A71" s="91" t="s">
        <v>131</v>
      </c>
      <c r="B71" s="47">
        <v>0</v>
      </c>
      <c r="C71" s="47">
        <v>0</v>
      </c>
      <c r="D71" s="47">
        <v>0</v>
      </c>
      <c r="E71" s="47">
        <v>0</v>
      </c>
      <c r="F71" s="47">
        <v>0</v>
      </c>
      <c r="G71" s="47">
        <v>0</v>
      </c>
      <c r="H71" s="47">
        <v>0</v>
      </c>
      <c r="I71" s="47">
        <v>153</v>
      </c>
      <c r="J71" s="47">
        <v>147</v>
      </c>
      <c r="K71" s="47">
        <v>145</v>
      </c>
      <c r="L71" s="47">
        <v>230</v>
      </c>
      <c r="M71" s="47">
        <v>279</v>
      </c>
      <c r="N71" s="47">
        <v>368</v>
      </c>
      <c r="O71" s="47">
        <v>408</v>
      </c>
      <c r="P71" s="47">
        <v>532</v>
      </c>
      <c r="Q71" s="47">
        <v>688</v>
      </c>
      <c r="R71" s="47">
        <v>187</v>
      </c>
      <c r="S71" s="48">
        <v>227</v>
      </c>
    </row>
    <row r="72" spans="1:19" ht="13.5" thickBot="1">
      <c r="A72" s="91" t="s">
        <v>132</v>
      </c>
      <c r="B72" s="47">
        <v>0</v>
      </c>
      <c r="C72" s="47">
        <v>0</v>
      </c>
      <c r="D72" s="47">
        <v>0</v>
      </c>
      <c r="E72" s="47">
        <v>0</v>
      </c>
      <c r="F72" s="47">
        <v>0</v>
      </c>
      <c r="G72" s="47">
        <v>0</v>
      </c>
      <c r="H72" s="47">
        <v>0</v>
      </c>
      <c r="I72" s="47">
        <v>0</v>
      </c>
      <c r="J72" s="47">
        <v>0</v>
      </c>
      <c r="K72" s="47">
        <v>0</v>
      </c>
      <c r="L72" s="47">
        <v>150</v>
      </c>
      <c r="M72" s="47">
        <v>137</v>
      </c>
      <c r="N72" s="47">
        <v>152</v>
      </c>
      <c r="O72" s="47">
        <v>128</v>
      </c>
      <c r="P72" s="47">
        <v>131</v>
      </c>
      <c r="Q72" s="47">
        <v>193</v>
      </c>
      <c r="R72" s="47">
        <v>175</v>
      </c>
      <c r="S72" s="48">
        <v>206</v>
      </c>
    </row>
    <row r="73" spans="1:19" ht="13.5" thickBot="1">
      <c r="A73" s="91" t="s">
        <v>133</v>
      </c>
      <c r="B73" s="47">
        <v>2771</v>
      </c>
      <c r="C73" s="47">
        <v>2739</v>
      </c>
      <c r="D73" s="47">
        <v>2978</v>
      </c>
      <c r="E73" s="47">
        <v>3158</v>
      </c>
      <c r="F73" s="47">
        <v>2947</v>
      </c>
      <c r="G73" s="47">
        <v>2971</v>
      </c>
      <c r="H73" s="47">
        <v>3287</v>
      </c>
      <c r="I73" s="47">
        <v>3455</v>
      </c>
      <c r="J73" s="47">
        <v>3756</v>
      </c>
      <c r="K73" s="47">
        <v>3962</v>
      </c>
      <c r="L73" s="47">
        <v>3227</v>
      </c>
      <c r="M73" s="47">
        <v>3381</v>
      </c>
      <c r="N73" s="47">
        <v>3815</v>
      </c>
      <c r="O73" s="47">
        <v>5625</v>
      </c>
      <c r="P73" s="47">
        <v>6596</v>
      </c>
      <c r="Q73" s="47">
        <v>6708</v>
      </c>
      <c r="R73" s="47">
        <v>7087</v>
      </c>
      <c r="S73" s="48">
        <v>7251</v>
      </c>
    </row>
    <row r="74" spans="1:19" ht="13.5" thickBot="1">
      <c r="A74" s="91" t="s">
        <v>134</v>
      </c>
      <c r="B74" s="47" t="s">
        <v>97</v>
      </c>
      <c r="C74" s="47" t="s">
        <v>97</v>
      </c>
      <c r="D74" s="47" t="s">
        <v>97</v>
      </c>
      <c r="E74" s="47" t="s">
        <v>97</v>
      </c>
      <c r="F74" s="47" t="s">
        <v>97</v>
      </c>
      <c r="G74" s="47" t="s">
        <v>97</v>
      </c>
      <c r="H74" s="47" t="s">
        <v>97</v>
      </c>
      <c r="I74" s="47" t="s">
        <v>97</v>
      </c>
      <c r="J74" s="47" t="s">
        <v>97</v>
      </c>
      <c r="K74" s="47" t="s">
        <v>97</v>
      </c>
      <c r="L74" s="47" t="s">
        <v>97</v>
      </c>
      <c r="M74" s="47" t="s">
        <v>97</v>
      </c>
      <c r="N74" s="47" t="s">
        <v>97</v>
      </c>
      <c r="O74" s="47" t="s">
        <v>97</v>
      </c>
      <c r="P74" s="47" t="s">
        <v>97</v>
      </c>
      <c r="Q74" s="47" t="s">
        <v>97</v>
      </c>
      <c r="R74" s="47" t="s">
        <v>97</v>
      </c>
      <c r="S74" s="48" t="s">
        <v>97</v>
      </c>
    </row>
    <row r="75" spans="1:19" ht="13.5" thickBot="1">
      <c r="A75" s="91" t="s">
        <v>135</v>
      </c>
      <c r="B75" s="47">
        <v>0</v>
      </c>
      <c r="C75" s="47">
        <v>0</v>
      </c>
      <c r="D75" s="47">
        <v>0</v>
      </c>
      <c r="E75" s="47">
        <v>0</v>
      </c>
      <c r="F75" s="47">
        <v>0</v>
      </c>
      <c r="G75" s="47">
        <v>0</v>
      </c>
      <c r="H75" s="47">
        <v>0</v>
      </c>
      <c r="I75" s="47">
        <v>0</v>
      </c>
      <c r="J75" s="47">
        <v>0</v>
      </c>
      <c r="K75" s="47">
        <v>0</v>
      </c>
      <c r="L75" s="47">
        <v>0</v>
      </c>
      <c r="M75" s="47">
        <v>3</v>
      </c>
      <c r="N75" s="47">
        <v>7</v>
      </c>
      <c r="O75" s="47">
        <v>10</v>
      </c>
      <c r="P75" s="47">
        <v>18</v>
      </c>
      <c r="Q75" s="47">
        <v>17</v>
      </c>
      <c r="R75" s="47">
        <v>18</v>
      </c>
      <c r="S75" s="48">
        <v>16</v>
      </c>
    </row>
    <row r="76" spans="1:19" ht="13.5" thickBot="1">
      <c r="A76" s="91" t="s">
        <v>136</v>
      </c>
      <c r="B76" s="47">
        <v>0</v>
      </c>
      <c r="C76" s="47">
        <v>0</v>
      </c>
      <c r="D76" s="47">
        <v>0</v>
      </c>
      <c r="E76" s="47">
        <v>0</v>
      </c>
      <c r="F76" s="47">
        <v>0</v>
      </c>
      <c r="G76" s="47">
        <v>0</v>
      </c>
      <c r="H76" s="47">
        <v>0</v>
      </c>
      <c r="I76" s="47">
        <v>0</v>
      </c>
      <c r="J76" s="47">
        <v>0</v>
      </c>
      <c r="K76" s="47">
        <v>0</v>
      </c>
      <c r="L76" s="47">
        <v>0</v>
      </c>
      <c r="M76" s="47">
        <v>0</v>
      </c>
      <c r="N76" s="47">
        <v>0</v>
      </c>
      <c r="O76" s="47">
        <v>0</v>
      </c>
      <c r="P76" s="47">
        <v>0</v>
      </c>
      <c r="Q76" s="47">
        <v>0</v>
      </c>
      <c r="R76" s="47">
        <v>19</v>
      </c>
      <c r="S76" s="48">
        <v>39</v>
      </c>
    </row>
    <row r="77" spans="1:19" ht="13.5" thickBot="1">
      <c r="A77" s="91" t="s">
        <v>137</v>
      </c>
      <c r="B77" s="47">
        <v>25</v>
      </c>
      <c r="C77" s="47">
        <v>26</v>
      </c>
      <c r="D77" s="47">
        <v>26</v>
      </c>
      <c r="E77" s="47">
        <v>25</v>
      </c>
      <c r="F77" s="47">
        <v>24</v>
      </c>
      <c r="G77" s="47">
        <v>23</v>
      </c>
      <c r="H77" s="47">
        <v>18</v>
      </c>
      <c r="I77" s="47">
        <v>23</v>
      </c>
      <c r="J77" s="47">
        <v>23</v>
      </c>
      <c r="K77" s="47">
        <v>20</v>
      </c>
      <c r="L77" s="47">
        <v>27</v>
      </c>
      <c r="M77" s="47">
        <v>28</v>
      </c>
      <c r="N77" s="47">
        <v>27</v>
      </c>
      <c r="O77" s="47">
        <v>31</v>
      </c>
      <c r="P77" s="47">
        <v>38</v>
      </c>
      <c r="Q77" s="47">
        <v>36</v>
      </c>
      <c r="R77" s="47">
        <v>38</v>
      </c>
      <c r="S77" s="48">
        <v>39</v>
      </c>
    </row>
    <row r="78" spans="1:19" ht="13.5" thickBot="1">
      <c r="A78" s="91" t="s">
        <v>138</v>
      </c>
      <c r="B78" s="47">
        <v>24</v>
      </c>
      <c r="C78" s="47">
        <v>39</v>
      </c>
      <c r="D78" s="47">
        <v>51</v>
      </c>
      <c r="E78" s="47">
        <v>51</v>
      </c>
      <c r="F78" s="47">
        <v>59</v>
      </c>
      <c r="G78" s="47">
        <v>52</v>
      </c>
      <c r="H78" s="47">
        <v>57</v>
      </c>
      <c r="I78" s="47">
        <v>57</v>
      </c>
      <c r="J78" s="47">
        <v>60</v>
      </c>
      <c r="K78" s="47">
        <v>59</v>
      </c>
      <c r="L78" s="47">
        <v>58</v>
      </c>
      <c r="M78" s="47">
        <v>62</v>
      </c>
      <c r="N78" s="47">
        <v>48</v>
      </c>
      <c r="O78" s="47">
        <v>68</v>
      </c>
      <c r="P78" s="47">
        <v>229</v>
      </c>
      <c r="Q78" s="47">
        <v>66</v>
      </c>
      <c r="R78" s="47">
        <v>94</v>
      </c>
      <c r="S78" s="48">
        <v>108</v>
      </c>
    </row>
    <row r="79" spans="1:19" ht="13.5" thickBot="1">
      <c r="A79" s="91" t="s">
        <v>139</v>
      </c>
      <c r="B79" s="47">
        <v>16</v>
      </c>
      <c r="C79" s="47">
        <v>20</v>
      </c>
      <c r="D79" s="47">
        <v>22</v>
      </c>
      <c r="E79" s="47">
        <v>29</v>
      </c>
      <c r="F79" s="47">
        <v>42</v>
      </c>
      <c r="G79" s="47">
        <v>41</v>
      </c>
      <c r="H79" s="47">
        <v>51</v>
      </c>
      <c r="I79" s="47">
        <v>48</v>
      </c>
      <c r="J79" s="47">
        <v>61</v>
      </c>
      <c r="K79" s="47">
        <v>86</v>
      </c>
      <c r="L79" s="47">
        <v>153</v>
      </c>
      <c r="M79" s="47">
        <v>246</v>
      </c>
      <c r="N79" s="47">
        <v>348</v>
      </c>
      <c r="O79" s="47">
        <v>278</v>
      </c>
      <c r="P79" s="47">
        <v>443</v>
      </c>
      <c r="Q79" s="47">
        <v>827</v>
      </c>
      <c r="R79" s="47">
        <v>806</v>
      </c>
      <c r="S79" s="48">
        <v>484</v>
      </c>
    </row>
    <row r="80" spans="1:19" ht="13.5" thickBot="1">
      <c r="A80" s="91" t="s">
        <v>140</v>
      </c>
      <c r="B80" s="47">
        <v>41</v>
      </c>
      <c r="C80" s="47">
        <v>50</v>
      </c>
      <c r="D80" s="47">
        <v>54</v>
      </c>
      <c r="E80" s="47">
        <v>50</v>
      </c>
      <c r="F80" s="47">
        <v>53</v>
      </c>
      <c r="G80" s="47">
        <v>55</v>
      </c>
      <c r="H80" s="47">
        <v>63</v>
      </c>
      <c r="I80" s="47">
        <v>68</v>
      </c>
      <c r="J80" s="47">
        <v>66</v>
      </c>
      <c r="K80" s="47">
        <v>84</v>
      </c>
      <c r="L80" s="47">
        <v>78</v>
      </c>
      <c r="M80" s="47">
        <v>107</v>
      </c>
      <c r="N80" s="47">
        <v>115</v>
      </c>
      <c r="O80" s="47">
        <v>162</v>
      </c>
      <c r="P80" s="47">
        <v>280</v>
      </c>
      <c r="Q80" s="47">
        <v>339</v>
      </c>
      <c r="R80" s="47">
        <v>517</v>
      </c>
      <c r="S80" s="48">
        <v>692</v>
      </c>
    </row>
    <row r="81" spans="1:19" ht="13.5" thickBot="1">
      <c r="A81" s="91" t="s">
        <v>141</v>
      </c>
      <c r="B81" s="47">
        <v>0</v>
      </c>
      <c r="C81" s="47">
        <v>0</v>
      </c>
      <c r="D81" s="47">
        <v>0</v>
      </c>
      <c r="E81" s="47">
        <v>0</v>
      </c>
      <c r="F81" s="47">
        <v>0</v>
      </c>
      <c r="G81" s="47">
        <v>3</v>
      </c>
      <c r="H81" s="47">
        <v>31</v>
      </c>
      <c r="I81" s="47">
        <v>29</v>
      </c>
      <c r="J81" s="47">
        <v>37</v>
      </c>
      <c r="K81" s="47">
        <v>37</v>
      </c>
      <c r="L81" s="47">
        <v>40</v>
      </c>
      <c r="M81" s="47">
        <v>41</v>
      </c>
      <c r="N81" s="47">
        <v>27</v>
      </c>
      <c r="O81" s="47">
        <v>48</v>
      </c>
      <c r="P81" s="47">
        <v>93</v>
      </c>
      <c r="Q81" s="47">
        <v>231</v>
      </c>
      <c r="R81" s="47">
        <v>321</v>
      </c>
      <c r="S81" s="48">
        <v>418</v>
      </c>
    </row>
    <row r="82" spans="1:19" ht="13.5" thickBot="1">
      <c r="A82" s="91" t="s">
        <v>142</v>
      </c>
      <c r="B82" s="47">
        <v>3</v>
      </c>
      <c r="C82" s="47">
        <v>4</v>
      </c>
      <c r="D82" s="47">
        <v>4</v>
      </c>
      <c r="E82" s="47">
        <v>4</v>
      </c>
      <c r="F82" s="47">
        <v>37</v>
      </c>
      <c r="G82" s="47">
        <v>37</v>
      </c>
      <c r="H82" s="47">
        <v>42</v>
      </c>
      <c r="I82" s="47">
        <v>45</v>
      </c>
      <c r="J82" s="47">
        <v>51</v>
      </c>
      <c r="K82" s="47">
        <v>72</v>
      </c>
      <c r="L82" s="47">
        <v>53</v>
      </c>
      <c r="M82" s="47">
        <v>73</v>
      </c>
      <c r="N82" s="47">
        <v>98</v>
      </c>
      <c r="O82" s="47">
        <v>96</v>
      </c>
      <c r="P82" s="47">
        <v>97</v>
      </c>
      <c r="Q82" s="47">
        <v>85</v>
      </c>
      <c r="R82" s="47">
        <v>101</v>
      </c>
      <c r="S82" s="48">
        <v>233</v>
      </c>
    </row>
    <row r="83" spans="1:19" ht="13.5" thickBot="1">
      <c r="A83" s="91" t="s">
        <v>143</v>
      </c>
      <c r="B83" s="47">
        <v>0</v>
      </c>
      <c r="C83" s="47">
        <v>0</v>
      </c>
      <c r="D83" s="47">
        <v>0</v>
      </c>
      <c r="E83" s="47">
        <v>0</v>
      </c>
      <c r="F83" s="47">
        <v>0</v>
      </c>
      <c r="G83" s="47">
        <v>1</v>
      </c>
      <c r="H83" s="47">
        <v>1</v>
      </c>
      <c r="I83" s="47">
        <v>2</v>
      </c>
      <c r="J83" s="47">
        <v>0</v>
      </c>
      <c r="K83" s="47">
        <v>0</v>
      </c>
      <c r="L83" s="47">
        <v>0</v>
      </c>
      <c r="M83" s="47">
        <v>0</v>
      </c>
      <c r="N83" s="47">
        <v>1</v>
      </c>
      <c r="O83" s="47">
        <v>0</v>
      </c>
      <c r="P83" s="47">
        <v>0</v>
      </c>
      <c r="Q83" s="47">
        <v>0</v>
      </c>
      <c r="R83" s="47">
        <v>0</v>
      </c>
      <c r="S83" s="48">
        <v>1</v>
      </c>
    </row>
    <row r="84" spans="1:19" ht="13.5" thickBot="1">
      <c r="A84" s="91" t="s">
        <v>144</v>
      </c>
      <c r="B84" s="47">
        <v>0</v>
      </c>
      <c r="C84" s="47">
        <v>0</v>
      </c>
      <c r="D84" s="47">
        <v>0</v>
      </c>
      <c r="E84" s="47">
        <v>0</v>
      </c>
      <c r="F84" s="47">
        <v>0</v>
      </c>
      <c r="G84" s="47">
        <v>0</v>
      </c>
      <c r="H84" s="47">
        <v>0</v>
      </c>
      <c r="I84" s="47">
        <v>0</v>
      </c>
      <c r="J84" s="47">
        <v>0</v>
      </c>
      <c r="K84" s="47">
        <v>0</v>
      </c>
      <c r="L84" s="47">
        <v>0</v>
      </c>
      <c r="M84" s="47">
        <v>0</v>
      </c>
      <c r="N84" s="47">
        <v>7</v>
      </c>
      <c r="O84" s="47">
        <v>8</v>
      </c>
      <c r="P84" s="47">
        <v>6</v>
      </c>
      <c r="Q84" s="47">
        <v>4</v>
      </c>
      <c r="R84" s="47">
        <v>10</v>
      </c>
      <c r="S84" s="48">
        <v>12</v>
      </c>
    </row>
    <row r="85" spans="1:19" ht="13.5" thickBot="1">
      <c r="A85" s="91" t="s">
        <v>145</v>
      </c>
      <c r="B85" s="47" t="s">
        <v>97</v>
      </c>
      <c r="C85" s="47" t="s">
        <v>97</v>
      </c>
      <c r="D85" s="47" t="s">
        <v>97</v>
      </c>
      <c r="E85" s="47" t="s">
        <v>97</v>
      </c>
      <c r="F85" s="47" t="s">
        <v>97</v>
      </c>
      <c r="G85" s="47" t="s">
        <v>97</v>
      </c>
      <c r="H85" s="47" t="s">
        <v>97</v>
      </c>
      <c r="I85" s="47" t="s">
        <v>97</v>
      </c>
      <c r="J85" s="47" t="s">
        <v>97</v>
      </c>
      <c r="K85" s="47" t="s">
        <v>97</v>
      </c>
      <c r="L85" s="47" t="s">
        <v>97</v>
      </c>
      <c r="M85" s="47" t="s">
        <v>97</v>
      </c>
      <c r="N85" s="47" t="s">
        <v>97</v>
      </c>
      <c r="O85" s="47" t="s">
        <v>97</v>
      </c>
      <c r="P85" s="47" t="s">
        <v>97</v>
      </c>
      <c r="Q85" s="47" t="s">
        <v>97</v>
      </c>
      <c r="R85" s="47" t="s">
        <v>97</v>
      </c>
      <c r="S85" s="48" t="s">
        <v>97</v>
      </c>
    </row>
    <row r="86" spans="1:19" ht="13.5" thickBot="1">
      <c r="A86" s="91" t="s">
        <v>146</v>
      </c>
      <c r="B86" s="47">
        <v>72</v>
      </c>
      <c r="C86" s="47">
        <v>90</v>
      </c>
      <c r="D86" s="47">
        <v>87</v>
      </c>
      <c r="E86" s="47">
        <v>99</v>
      </c>
      <c r="F86" s="47">
        <v>124</v>
      </c>
      <c r="G86" s="47">
        <v>149</v>
      </c>
      <c r="H86" s="47">
        <v>208</v>
      </c>
      <c r="I86" s="47">
        <v>293</v>
      </c>
      <c r="J86" s="47">
        <v>296</v>
      </c>
      <c r="K86" s="47">
        <v>321</v>
      </c>
      <c r="L86" s="47">
        <v>452</v>
      </c>
      <c r="M86" s="47">
        <v>520</v>
      </c>
      <c r="N86" s="47">
        <v>691</v>
      </c>
      <c r="O86" s="47">
        <v>1124</v>
      </c>
      <c r="P86" s="47">
        <v>1178</v>
      </c>
      <c r="Q86" s="47">
        <v>1189</v>
      </c>
      <c r="R86" s="47">
        <v>1878</v>
      </c>
      <c r="S86" s="48">
        <v>1625</v>
      </c>
    </row>
    <row r="87" spans="1:19" ht="13.5" thickBot="1">
      <c r="A87" s="91" t="s">
        <v>147</v>
      </c>
      <c r="B87" s="47">
        <v>242</v>
      </c>
      <c r="C87" s="47">
        <v>319</v>
      </c>
      <c r="D87" s="47">
        <v>353</v>
      </c>
      <c r="E87" s="47">
        <v>474</v>
      </c>
      <c r="F87" s="47">
        <v>593</v>
      </c>
      <c r="G87" s="47">
        <v>863</v>
      </c>
      <c r="H87" s="47">
        <v>997</v>
      </c>
      <c r="I87" s="47">
        <v>984</v>
      </c>
      <c r="J87" s="47">
        <v>1027</v>
      </c>
      <c r="K87" s="47">
        <v>1137</v>
      </c>
      <c r="L87" s="47">
        <v>1257</v>
      </c>
      <c r="M87" s="47">
        <v>1426</v>
      </c>
      <c r="N87" s="47">
        <v>1385</v>
      </c>
      <c r="O87" s="47">
        <v>1611</v>
      </c>
      <c r="P87" s="47">
        <v>1733</v>
      </c>
      <c r="Q87" s="47">
        <v>1888</v>
      </c>
      <c r="R87" s="47">
        <v>2052</v>
      </c>
      <c r="S87" s="48">
        <v>2208</v>
      </c>
    </row>
    <row r="88" spans="1:19" ht="13.5" thickBot="1">
      <c r="A88" s="91" t="s">
        <v>148</v>
      </c>
      <c r="B88" s="47">
        <v>0</v>
      </c>
      <c r="C88" s="47">
        <v>1</v>
      </c>
      <c r="D88" s="47">
        <v>15</v>
      </c>
      <c r="E88" s="47">
        <v>49</v>
      </c>
      <c r="F88" s="47">
        <v>96</v>
      </c>
      <c r="G88" s="47">
        <v>112</v>
      </c>
      <c r="H88" s="47">
        <v>110</v>
      </c>
      <c r="I88" s="47">
        <v>116</v>
      </c>
      <c r="J88" s="47">
        <v>123</v>
      </c>
      <c r="K88" s="47">
        <v>162</v>
      </c>
      <c r="L88" s="47">
        <v>264</v>
      </c>
      <c r="M88" s="47">
        <v>225</v>
      </c>
      <c r="N88" s="47">
        <v>155</v>
      </c>
      <c r="O88" s="47">
        <v>246</v>
      </c>
      <c r="P88" s="47">
        <v>377</v>
      </c>
      <c r="Q88" s="47">
        <v>489</v>
      </c>
      <c r="R88" s="47">
        <v>456</v>
      </c>
      <c r="S88" s="48">
        <v>354</v>
      </c>
    </row>
    <row r="89" spans="1:19" ht="13.5" thickBot="1">
      <c r="A89" s="91" t="s">
        <v>149</v>
      </c>
      <c r="B89" s="47">
        <v>0</v>
      </c>
      <c r="C89" s="47">
        <v>0</v>
      </c>
      <c r="D89" s="47">
        <v>0</v>
      </c>
      <c r="E89" s="47">
        <v>0</v>
      </c>
      <c r="F89" s="47">
        <v>0</v>
      </c>
      <c r="G89" s="47">
        <v>0</v>
      </c>
      <c r="H89" s="47">
        <v>0</v>
      </c>
      <c r="I89" s="47">
        <v>0</v>
      </c>
      <c r="J89" s="47">
        <v>0</v>
      </c>
      <c r="K89" s="47">
        <v>0</v>
      </c>
      <c r="L89" s="47">
        <v>0</v>
      </c>
      <c r="M89" s="47">
        <v>0</v>
      </c>
      <c r="N89" s="47">
        <v>0</v>
      </c>
      <c r="O89" s="47">
        <v>0</v>
      </c>
      <c r="P89" s="47">
        <v>0</v>
      </c>
      <c r="Q89" s="47">
        <v>3</v>
      </c>
      <c r="R89" s="47">
        <v>1</v>
      </c>
      <c r="S89" s="48">
        <v>2</v>
      </c>
    </row>
    <row r="90" spans="1:19" ht="13.5" thickBot="1">
      <c r="A90" s="91" t="s">
        <v>150</v>
      </c>
      <c r="B90" s="47">
        <v>69</v>
      </c>
      <c r="C90" s="47">
        <v>70</v>
      </c>
      <c r="D90" s="47">
        <v>60</v>
      </c>
      <c r="E90" s="47">
        <v>67</v>
      </c>
      <c r="F90" s="47">
        <v>68</v>
      </c>
      <c r="G90" s="47">
        <v>74</v>
      </c>
      <c r="H90" s="47">
        <v>72</v>
      </c>
      <c r="I90" s="47">
        <v>71</v>
      </c>
      <c r="J90" s="47">
        <v>73</v>
      </c>
      <c r="K90" s="47">
        <v>70</v>
      </c>
      <c r="L90" s="47">
        <v>65</v>
      </c>
      <c r="M90" s="47">
        <v>77</v>
      </c>
      <c r="N90" s="47">
        <v>90</v>
      </c>
      <c r="O90" s="47">
        <v>76</v>
      </c>
      <c r="P90" s="47">
        <v>80</v>
      </c>
      <c r="Q90" s="47">
        <v>81</v>
      </c>
      <c r="R90" s="47">
        <v>82</v>
      </c>
      <c r="S90" s="48">
        <v>142</v>
      </c>
    </row>
    <row r="91" spans="1:19" ht="13.5" thickBot="1">
      <c r="A91" s="91" t="s">
        <v>151</v>
      </c>
      <c r="B91" s="47">
        <v>422</v>
      </c>
      <c r="C91" s="47">
        <v>509</v>
      </c>
      <c r="D91" s="47">
        <v>449</v>
      </c>
      <c r="E91" s="47">
        <v>538</v>
      </c>
      <c r="F91" s="47">
        <v>530</v>
      </c>
      <c r="G91" s="47">
        <v>596</v>
      </c>
      <c r="H91" s="47">
        <v>660</v>
      </c>
      <c r="I91" s="47">
        <v>686</v>
      </c>
      <c r="J91" s="47">
        <v>769</v>
      </c>
      <c r="K91" s="47">
        <v>1066</v>
      </c>
      <c r="L91" s="47">
        <v>1108</v>
      </c>
      <c r="M91" s="47">
        <v>1245</v>
      </c>
      <c r="N91" s="47">
        <v>1246</v>
      </c>
      <c r="O91" s="47">
        <v>1197</v>
      </c>
      <c r="P91" s="47">
        <v>1237</v>
      </c>
      <c r="Q91" s="47">
        <v>1417</v>
      </c>
      <c r="R91" s="47">
        <v>2017</v>
      </c>
      <c r="S91" s="199">
        <v>2017</v>
      </c>
    </row>
    <row r="92" spans="1:19" ht="13.5" thickBot="1">
      <c r="A92" s="91" t="s">
        <v>152</v>
      </c>
      <c r="B92" s="47">
        <v>47</v>
      </c>
      <c r="C92" s="47">
        <v>47</v>
      </c>
      <c r="D92" s="47">
        <v>46</v>
      </c>
      <c r="E92" s="47">
        <v>50</v>
      </c>
      <c r="F92" s="47">
        <v>51</v>
      </c>
      <c r="G92" s="47">
        <v>54</v>
      </c>
      <c r="H92" s="47">
        <v>52</v>
      </c>
      <c r="I92" s="47">
        <v>63</v>
      </c>
      <c r="J92" s="47">
        <v>55</v>
      </c>
      <c r="K92" s="47">
        <v>57</v>
      </c>
      <c r="L92" s="47">
        <v>57</v>
      </c>
      <c r="M92" s="47">
        <v>52</v>
      </c>
      <c r="N92" s="47">
        <v>57</v>
      </c>
      <c r="O92" s="47">
        <v>85</v>
      </c>
      <c r="P92" s="47">
        <v>100</v>
      </c>
      <c r="Q92" s="47">
        <v>93</v>
      </c>
      <c r="R92" s="47">
        <v>95</v>
      </c>
      <c r="S92" s="48">
        <v>97</v>
      </c>
    </row>
    <row r="93" spans="1:19" ht="13.5" thickBot="1">
      <c r="A93" s="91" t="s">
        <v>153</v>
      </c>
      <c r="B93" s="47">
        <v>0</v>
      </c>
      <c r="C93" s="47">
        <v>0</v>
      </c>
      <c r="D93" s="47">
        <v>0</v>
      </c>
      <c r="E93" s="47">
        <v>0</v>
      </c>
      <c r="F93" s="47">
        <v>0</v>
      </c>
      <c r="G93" s="47">
        <v>0</v>
      </c>
      <c r="H93" s="47">
        <v>0</v>
      </c>
      <c r="I93" s="47">
        <v>1</v>
      </c>
      <c r="J93" s="47">
        <v>1</v>
      </c>
      <c r="K93" s="47">
        <v>1</v>
      </c>
      <c r="L93" s="47">
        <v>2</v>
      </c>
      <c r="M93" s="47">
        <v>3</v>
      </c>
      <c r="N93" s="47">
        <v>8</v>
      </c>
      <c r="O93" s="47">
        <v>14</v>
      </c>
      <c r="P93" s="47">
        <v>13</v>
      </c>
      <c r="Q93" s="47">
        <v>12</v>
      </c>
      <c r="R93" s="47">
        <v>12</v>
      </c>
      <c r="S93" s="48">
        <v>35</v>
      </c>
    </row>
    <row r="94" spans="1:19" ht="13.5" thickBot="1">
      <c r="A94" s="91" t="s">
        <v>154</v>
      </c>
      <c r="B94" s="47">
        <v>4358</v>
      </c>
      <c r="C94" s="47">
        <v>4335</v>
      </c>
      <c r="D94" s="47">
        <v>4659</v>
      </c>
      <c r="E94" s="47">
        <v>4876</v>
      </c>
      <c r="F94" s="47">
        <v>4753</v>
      </c>
      <c r="G94" s="47">
        <v>4848</v>
      </c>
      <c r="H94" s="47">
        <v>5337</v>
      </c>
      <c r="I94" s="47">
        <v>5727</v>
      </c>
      <c r="J94" s="47">
        <v>6130</v>
      </c>
      <c r="K94" s="47">
        <v>6737</v>
      </c>
      <c r="L94" s="47">
        <v>6549</v>
      </c>
      <c r="M94" s="47">
        <v>7176</v>
      </c>
      <c r="N94" s="47">
        <v>8361</v>
      </c>
      <c r="O94" s="47">
        <v>11432</v>
      </c>
      <c r="P94" s="47">
        <v>13599</v>
      </c>
      <c r="Q94" s="47">
        <v>14818</v>
      </c>
      <c r="R94" s="47">
        <v>16888</v>
      </c>
      <c r="S94" s="48">
        <v>21393</v>
      </c>
    </row>
    <row r="95" spans="1:19" ht="13.5" thickBot="1">
      <c r="A95" s="91" t="s">
        <v>155</v>
      </c>
      <c r="B95" s="47">
        <v>4358</v>
      </c>
      <c r="C95" s="47">
        <v>4335</v>
      </c>
      <c r="D95" s="47">
        <v>4659</v>
      </c>
      <c r="E95" s="47">
        <v>4876</v>
      </c>
      <c r="F95" s="47">
        <v>4753</v>
      </c>
      <c r="G95" s="47">
        <v>4848</v>
      </c>
      <c r="H95" s="47">
        <v>5337</v>
      </c>
      <c r="I95" s="47">
        <v>5727</v>
      </c>
      <c r="J95" s="47">
        <v>6130</v>
      </c>
      <c r="K95" s="47">
        <v>6737</v>
      </c>
      <c r="L95" s="47">
        <v>6549</v>
      </c>
      <c r="M95" s="47">
        <v>7176</v>
      </c>
      <c r="N95" s="47">
        <v>8368</v>
      </c>
      <c r="O95" s="47">
        <v>11441</v>
      </c>
      <c r="P95" s="47">
        <v>13604</v>
      </c>
      <c r="Q95" s="47">
        <v>14821</v>
      </c>
      <c r="R95" s="47">
        <v>16898</v>
      </c>
      <c r="S95" s="48">
        <v>21405</v>
      </c>
    </row>
    <row r="96" spans="1:19" ht="13.5" thickBot="1">
      <c r="A96" s="91" t="s">
        <v>156</v>
      </c>
      <c r="B96" s="47">
        <v>4358</v>
      </c>
      <c r="C96" s="47">
        <v>4335</v>
      </c>
      <c r="D96" s="47">
        <v>4659</v>
      </c>
      <c r="E96" s="47">
        <v>4876</v>
      </c>
      <c r="F96" s="47">
        <v>4753</v>
      </c>
      <c r="G96" s="47">
        <v>4848</v>
      </c>
      <c r="H96" s="47">
        <v>5337</v>
      </c>
      <c r="I96" s="47">
        <v>5727</v>
      </c>
      <c r="J96" s="47">
        <v>6130</v>
      </c>
      <c r="K96" s="47">
        <v>6737</v>
      </c>
      <c r="L96" s="47">
        <v>6549</v>
      </c>
      <c r="M96" s="47">
        <v>7176</v>
      </c>
      <c r="N96" s="47">
        <v>8368</v>
      </c>
      <c r="O96" s="47">
        <v>11441</v>
      </c>
      <c r="P96" s="47">
        <v>13604</v>
      </c>
      <c r="Q96" s="47">
        <v>14821</v>
      </c>
      <c r="R96" s="47">
        <v>16898</v>
      </c>
      <c r="S96" s="48">
        <v>21405</v>
      </c>
    </row>
    <row r="97" spans="1:19" ht="13.5" thickBot="1">
      <c r="A97" s="91" t="s">
        <v>157</v>
      </c>
      <c r="B97" s="47">
        <v>5087</v>
      </c>
      <c r="C97" s="47">
        <v>5274</v>
      </c>
      <c r="D97" s="47">
        <v>5617</v>
      </c>
      <c r="E97" s="47">
        <v>6147</v>
      </c>
      <c r="F97" s="47">
        <v>6196</v>
      </c>
      <c r="G97" s="47">
        <v>6685</v>
      </c>
      <c r="H97" s="47">
        <v>7443</v>
      </c>
      <c r="I97" s="47">
        <v>7893</v>
      </c>
      <c r="J97" s="47">
        <v>8437</v>
      </c>
      <c r="K97" s="47">
        <v>9508</v>
      </c>
      <c r="L97" s="47">
        <v>9574</v>
      </c>
      <c r="M97" s="47">
        <v>10553</v>
      </c>
      <c r="N97" s="47">
        <v>11758</v>
      </c>
      <c r="O97" s="47">
        <v>15263</v>
      </c>
      <c r="P97" s="47">
        <v>17830</v>
      </c>
      <c r="Q97" s="47">
        <v>19530</v>
      </c>
      <c r="R97" s="47">
        <v>22302</v>
      </c>
      <c r="S97" s="48" t="s">
        <v>98</v>
      </c>
    </row>
    <row r="98" spans="1:19" ht="13.5" thickBot="1">
      <c r="A98" s="92" t="s">
        <v>158</v>
      </c>
      <c r="B98" s="50">
        <v>24</v>
      </c>
      <c r="C98" s="50">
        <v>39</v>
      </c>
      <c r="D98" s="50">
        <v>51</v>
      </c>
      <c r="E98" s="50">
        <v>62</v>
      </c>
      <c r="F98" s="50">
        <v>71</v>
      </c>
      <c r="G98" s="50">
        <v>74</v>
      </c>
      <c r="H98" s="50">
        <v>113</v>
      </c>
      <c r="I98" s="50">
        <v>128</v>
      </c>
      <c r="J98" s="50">
        <v>204</v>
      </c>
      <c r="K98" s="50">
        <v>182</v>
      </c>
      <c r="L98" s="50">
        <v>158</v>
      </c>
      <c r="M98" s="50">
        <v>167</v>
      </c>
      <c r="N98" s="50">
        <v>149</v>
      </c>
      <c r="O98" s="50">
        <v>326</v>
      </c>
      <c r="P98" s="50">
        <v>595</v>
      </c>
      <c r="Q98" s="50">
        <v>411</v>
      </c>
      <c r="R98" s="50">
        <v>580</v>
      </c>
      <c r="S98" s="51">
        <v>736</v>
      </c>
    </row>
    <row r="99" spans="1:19" ht="13.5" thickBot="1">
      <c r="A99" s="38"/>
      <c r="B99" s="38"/>
      <c r="C99" s="38"/>
      <c r="D99" s="38"/>
      <c r="E99" s="38"/>
      <c r="F99" s="38"/>
      <c r="G99" s="38"/>
      <c r="H99" s="38"/>
      <c r="I99" s="38"/>
      <c r="J99" s="38"/>
      <c r="K99" s="38"/>
      <c r="L99" s="38"/>
      <c r="M99" s="38"/>
      <c r="N99" s="38"/>
      <c r="O99" s="38"/>
      <c r="P99" s="38"/>
      <c r="Q99" s="38"/>
      <c r="R99" s="38"/>
      <c r="S99" s="38"/>
    </row>
    <row r="100" spans="1:19" ht="13.5" thickBot="1">
      <c r="A100" s="38"/>
      <c r="B100" s="38"/>
      <c r="C100" s="38"/>
      <c r="D100" s="38"/>
      <c r="E100" s="38"/>
      <c r="F100" s="38"/>
      <c r="G100" s="38"/>
      <c r="H100" s="38"/>
      <c r="I100" s="38"/>
      <c r="J100" s="38"/>
      <c r="K100" s="38"/>
      <c r="L100" s="38"/>
      <c r="M100" s="38"/>
      <c r="N100" s="38"/>
      <c r="O100" s="38"/>
      <c r="P100" s="38"/>
      <c r="Q100" s="38"/>
      <c r="R100" s="38"/>
      <c r="S100" s="38"/>
    </row>
    <row r="101" spans="1:19" ht="13.5" thickBot="1">
      <c r="A101" s="38"/>
      <c r="B101" s="38"/>
      <c r="C101" s="38"/>
      <c r="D101" s="38"/>
      <c r="E101" s="38"/>
      <c r="F101" s="38"/>
      <c r="G101" s="38"/>
      <c r="H101" s="38"/>
      <c r="I101" s="38"/>
      <c r="J101" s="38"/>
      <c r="K101" s="38"/>
      <c r="L101" s="38"/>
      <c r="M101" s="38"/>
      <c r="N101" s="38"/>
      <c r="O101" s="38"/>
      <c r="P101" s="38"/>
      <c r="Q101" s="38"/>
      <c r="R101" s="38"/>
      <c r="S101" s="38"/>
    </row>
    <row r="102" spans="1:19" ht="12.75">
      <c r="A102" s="115" t="s">
        <v>159</v>
      </c>
      <c r="B102" s="116"/>
      <c r="C102" s="116"/>
      <c r="D102" s="116"/>
      <c r="E102" s="54"/>
      <c r="F102" s="54"/>
      <c r="G102" s="54"/>
      <c r="H102" s="54"/>
      <c r="I102" s="54"/>
      <c r="J102" s="54"/>
      <c r="K102" s="54"/>
      <c r="L102" s="54"/>
      <c r="M102" s="54"/>
      <c r="N102" s="54"/>
      <c r="O102" s="54"/>
      <c r="P102" s="54"/>
      <c r="Q102" s="54"/>
      <c r="R102" s="54"/>
      <c r="S102" s="54"/>
    </row>
    <row r="103" spans="1:19" ht="12.75">
      <c r="A103" s="115" t="s">
        <v>195</v>
      </c>
      <c r="B103" s="116"/>
      <c r="C103" s="116"/>
      <c r="D103" s="116"/>
      <c r="E103" s="54"/>
      <c r="F103" s="54"/>
      <c r="G103" s="54"/>
      <c r="H103" s="54"/>
      <c r="I103" s="54"/>
      <c r="J103" s="54"/>
      <c r="K103" s="54"/>
      <c r="L103" s="54"/>
      <c r="M103" s="54"/>
      <c r="N103" s="54"/>
      <c r="O103" s="54"/>
      <c r="P103" s="54"/>
      <c r="Q103" s="54"/>
      <c r="R103" s="54"/>
      <c r="S103" s="54"/>
    </row>
    <row r="104" spans="1:19" ht="13.5" thickBot="1">
      <c r="A104" s="115" t="s">
        <v>188</v>
      </c>
      <c r="B104" s="116"/>
      <c r="C104" s="116"/>
      <c r="D104" s="116"/>
      <c r="E104" s="54"/>
      <c r="F104" s="54"/>
      <c r="G104" s="54"/>
      <c r="H104" s="54"/>
      <c r="I104" s="54"/>
      <c r="J104" s="54"/>
      <c r="K104" s="54"/>
      <c r="L104" s="54"/>
      <c r="M104" s="54"/>
      <c r="N104" s="54"/>
      <c r="O104" s="54"/>
      <c r="P104" s="54"/>
      <c r="Q104" s="54"/>
      <c r="R104" s="54"/>
      <c r="S104" s="54"/>
    </row>
    <row r="105" spans="1:19" ht="26.25" thickBot="1">
      <c r="A105" s="117" t="s">
        <v>162</v>
      </c>
      <c r="B105" s="118" t="s">
        <v>99</v>
      </c>
      <c r="C105" s="118" t="s">
        <v>100</v>
      </c>
      <c r="D105" s="118" t="s">
        <v>101</v>
      </c>
      <c r="E105" s="118" t="s">
        <v>102</v>
      </c>
      <c r="F105" s="118" t="s">
        <v>103</v>
      </c>
      <c r="G105" s="118" t="s">
        <v>104</v>
      </c>
      <c r="H105" s="118" t="s">
        <v>105</v>
      </c>
      <c r="I105" s="118" t="s">
        <v>106</v>
      </c>
      <c r="J105" s="118" t="s">
        <v>107</v>
      </c>
      <c r="K105" s="118" t="s">
        <v>108</v>
      </c>
      <c r="L105" s="118" t="s">
        <v>109</v>
      </c>
      <c r="M105" s="118" t="s">
        <v>110</v>
      </c>
      <c r="N105" s="118" t="s">
        <v>111</v>
      </c>
      <c r="O105" s="118" t="s">
        <v>112</v>
      </c>
      <c r="P105" s="118" t="s">
        <v>113</v>
      </c>
      <c r="Q105" s="118" t="s">
        <v>114</v>
      </c>
      <c r="R105" s="118" t="s">
        <v>115</v>
      </c>
      <c r="S105" s="119" t="s">
        <v>116</v>
      </c>
    </row>
    <row r="106" spans="1:19" ht="13.5" thickBot="1">
      <c r="A106" s="120" t="s">
        <v>96</v>
      </c>
      <c r="B106" s="59" t="s">
        <v>117</v>
      </c>
      <c r="C106" s="59" t="s">
        <v>117</v>
      </c>
      <c r="D106" s="59" t="s">
        <v>117</v>
      </c>
      <c r="E106" s="59" t="s">
        <v>117</v>
      </c>
      <c r="F106" s="59" t="s">
        <v>117</v>
      </c>
      <c r="G106" s="59" t="s">
        <v>117</v>
      </c>
      <c r="H106" s="59" t="s">
        <v>117</v>
      </c>
      <c r="I106" s="59" t="s">
        <v>117</v>
      </c>
      <c r="J106" s="59" t="s">
        <v>117</v>
      </c>
      <c r="K106" s="59" t="s">
        <v>117</v>
      </c>
      <c r="L106" s="59" t="s">
        <v>117</v>
      </c>
      <c r="M106" s="59" t="s">
        <v>117</v>
      </c>
      <c r="N106" s="59" t="s">
        <v>117</v>
      </c>
      <c r="O106" s="59" t="s">
        <v>117</v>
      </c>
      <c r="P106" s="59" t="s">
        <v>117</v>
      </c>
      <c r="Q106" s="59" t="s">
        <v>117</v>
      </c>
      <c r="R106" s="59" t="s">
        <v>117</v>
      </c>
      <c r="S106" s="60" t="s">
        <v>117</v>
      </c>
    </row>
    <row r="107" spans="1:19" ht="13.5" thickBot="1">
      <c r="A107" s="121" t="s">
        <v>118</v>
      </c>
      <c r="B107" s="47">
        <v>383508</v>
      </c>
      <c r="C107" s="47">
        <v>383618</v>
      </c>
      <c r="D107" s="47">
        <v>374411</v>
      </c>
      <c r="E107" s="47">
        <v>359495</v>
      </c>
      <c r="F107" s="47">
        <v>361591</v>
      </c>
      <c r="G107" s="47">
        <v>362320</v>
      </c>
      <c r="H107" s="47">
        <v>377754</v>
      </c>
      <c r="I107" s="47">
        <v>367042</v>
      </c>
      <c r="J107" s="47">
        <v>373995</v>
      </c>
      <c r="K107" s="47">
        <v>374662</v>
      </c>
      <c r="L107" s="47">
        <v>382613</v>
      </c>
      <c r="M107" s="47">
        <v>391448</v>
      </c>
      <c r="N107" s="47">
        <v>401114</v>
      </c>
      <c r="O107" s="47">
        <v>422755</v>
      </c>
      <c r="P107" s="47">
        <v>423323</v>
      </c>
      <c r="Q107" s="47">
        <v>424210</v>
      </c>
      <c r="R107" s="47">
        <v>432516</v>
      </c>
      <c r="S107" s="48">
        <v>442486</v>
      </c>
    </row>
    <row r="108" spans="1:19" ht="13.5" thickBot="1">
      <c r="A108" s="121" t="s">
        <v>119</v>
      </c>
      <c r="B108" s="47">
        <v>349889</v>
      </c>
      <c r="C108" s="47">
        <v>353276</v>
      </c>
      <c r="D108" s="47">
        <v>346292</v>
      </c>
      <c r="E108" s="47">
        <v>331147</v>
      </c>
      <c r="F108" s="47">
        <v>336121</v>
      </c>
      <c r="G108" s="47">
        <v>336686</v>
      </c>
      <c r="H108" s="47">
        <v>351660</v>
      </c>
      <c r="I108" s="47">
        <v>345779</v>
      </c>
      <c r="J108" s="47">
        <v>355551</v>
      </c>
      <c r="K108" s="47">
        <v>357925</v>
      </c>
      <c r="L108" s="47">
        <v>365694</v>
      </c>
      <c r="M108" s="47">
        <v>372909</v>
      </c>
      <c r="N108" s="47">
        <v>383951</v>
      </c>
      <c r="O108" s="47">
        <v>403798</v>
      </c>
      <c r="P108" s="47">
        <v>406023</v>
      </c>
      <c r="Q108" s="47">
        <v>407588</v>
      </c>
      <c r="R108" s="47">
        <v>414562</v>
      </c>
      <c r="S108" s="48">
        <v>423855</v>
      </c>
    </row>
    <row r="109" spans="1:19" ht="13.5" thickBot="1">
      <c r="A109" s="121" t="s">
        <v>120</v>
      </c>
      <c r="B109" s="47">
        <v>271516</v>
      </c>
      <c r="C109" s="47">
        <v>276473</v>
      </c>
      <c r="D109" s="47">
        <v>272479</v>
      </c>
      <c r="E109" s="47">
        <v>261425</v>
      </c>
      <c r="F109" s="47">
        <v>266366</v>
      </c>
      <c r="G109" s="47">
        <v>272776</v>
      </c>
      <c r="H109" s="47">
        <v>280854</v>
      </c>
      <c r="I109" s="47">
        <v>276252</v>
      </c>
      <c r="J109" s="47">
        <v>287794</v>
      </c>
      <c r="K109" s="47">
        <v>290991</v>
      </c>
      <c r="L109" s="47">
        <v>298738</v>
      </c>
      <c r="M109" s="47">
        <v>304531</v>
      </c>
      <c r="N109" s="47">
        <v>317256</v>
      </c>
      <c r="O109" s="47">
        <v>333814</v>
      </c>
      <c r="P109" s="47">
        <v>336397</v>
      </c>
      <c r="Q109" s="47">
        <v>338011</v>
      </c>
      <c r="R109" s="47">
        <v>343974</v>
      </c>
      <c r="S109" s="48">
        <v>352029</v>
      </c>
    </row>
    <row r="110" spans="1:19" ht="13.5" thickBot="1">
      <c r="A110" s="121" t="s">
        <v>121</v>
      </c>
      <c r="B110" s="47">
        <v>199066</v>
      </c>
      <c r="C110" s="47">
        <v>201709</v>
      </c>
      <c r="D110" s="47">
        <v>198374</v>
      </c>
      <c r="E110" s="47">
        <v>190808</v>
      </c>
      <c r="F110" s="47">
        <v>194655</v>
      </c>
      <c r="G110" s="47">
        <v>201209</v>
      </c>
      <c r="H110" s="47">
        <v>202859</v>
      </c>
      <c r="I110" s="47">
        <v>202913</v>
      </c>
      <c r="J110" s="47">
        <v>210995</v>
      </c>
      <c r="K110" s="47">
        <v>217135</v>
      </c>
      <c r="L110" s="47">
        <v>220576</v>
      </c>
      <c r="M110" s="47">
        <v>234594</v>
      </c>
      <c r="N110" s="47">
        <v>248133</v>
      </c>
      <c r="O110" s="47">
        <v>259774</v>
      </c>
      <c r="P110" s="47">
        <v>263513</v>
      </c>
      <c r="Q110" s="47">
        <v>265376</v>
      </c>
      <c r="R110" s="47">
        <v>269174</v>
      </c>
      <c r="S110" s="48">
        <v>279855</v>
      </c>
    </row>
    <row r="111" spans="1:19" ht="13.5" thickBot="1">
      <c r="A111" s="121" t="s">
        <v>122</v>
      </c>
      <c r="B111" s="47">
        <v>209228</v>
      </c>
      <c r="C111" s="47">
        <v>211623</v>
      </c>
      <c r="D111" s="47">
        <v>209120</v>
      </c>
      <c r="E111" s="47">
        <v>201348</v>
      </c>
      <c r="F111" s="47">
        <v>205688</v>
      </c>
      <c r="G111" s="47">
        <v>212670</v>
      </c>
      <c r="H111" s="47">
        <v>214415</v>
      </c>
      <c r="I111" s="47">
        <v>214459</v>
      </c>
      <c r="J111" s="47">
        <v>222860</v>
      </c>
      <c r="K111" s="47">
        <v>228575</v>
      </c>
      <c r="L111" s="47">
        <v>233610</v>
      </c>
      <c r="M111" s="47">
        <v>236080</v>
      </c>
      <c r="N111" s="47">
        <v>249693</v>
      </c>
      <c r="O111" s="47">
        <v>261262</v>
      </c>
      <c r="P111" s="47">
        <v>265018</v>
      </c>
      <c r="Q111" s="47">
        <v>266883</v>
      </c>
      <c r="R111" s="47">
        <v>270724</v>
      </c>
      <c r="S111" s="48">
        <v>279855</v>
      </c>
    </row>
    <row r="112" spans="1:19" ht="13.5" thickBot="1">
      <c r="A112" s="121" t="s">
        <v>123</v>
      </c>
      <c r="B112" s="47">
        <v>6544</v>
      </c>
      <c r="C112" s="47">
        <v>6748</v>
      </c>
      <c r="D112" s="47">
        <v>6655</v>
      </c>
      <c r="E112" s="47">
        <v>6450</v>
      </c>
      <c r="F112" s="47">
        <v>6965</v>
      </c>
      <c r="G112" s="47">
        <v>7182</v>
      </c>
      <c r="H112" s="47">
        <v>7123</v>
      </c>
      <c r="I112" s="47">
        <v>6799</v>
      </c>
      <c r="J112" s="47">
        <v>7539</v>
      </c>
      <c r="K112" s="47">
        <v>7294</v>
      </c>
      <c r="L112" s="47">
        <v>7493</v>
      </c>
      <c r="M112" s="47">
        <v>6522</v>
      </c>
      <c r="N112" s="47">
        <v>6681</v>
      </c>
      <c r="O112" s="47">
        <v>7536</v>
      </c>
      <c r="P112" s="47">
        <v>7709</v>
      </c>
      <c r="Q112" s="47">
        <v>7733</v>
      </c>
      <c r="R112" s="47">
        <v>7665</v>
      </c>
      <c r="S112" s="48">
        <v>7640</v>
      </c>
    </row>
    <row r="113" spans="1:19" ht="13.5" thickBot="1">
      <c r="A113" s="121" t="s">
        <v>124</v>
      </c>
      <c r="B113" s="47">
        <v>10103</v>
      </c>
      <c r="C113" s="47">
        <v>10149</v>
      </c>
      <c r="D113" s="47">
        <v>9259</v>
      </c>
      <c r="E113" s="47">
        <v>9767</v>
      </c>
      <c r="F113" s="47">
        <v>9047</v>
      </c>
      <c r="G113" s="47">
        <v>9160</v>
      </c>
      <c r="H113" s="47">
        <v>9152</v>
      </c>
      <c r="I113" s="47">
        <v>7589</v>
      </c>
      <c r="J113" s="47">
        <v>6941</v>
      </c>
      <c r="K113" s="47">
        <v>6122</v>
      </c>
      <c r="L113" s="47">
        <v>6281</v>
      </c>
      <c r="M113" s="47">
        <v>6930</v>
      </c>
      <c r="N113" s="47">
        <v>6322</v>
      </c>
      <c r="O113" s="47">
        <v>6929</v>
      </c>
      <c r="P113" s="47">
        <v>6607</v>
      </c>
      <c r="Q113" s="47">
        <v>6520</v>
      </c>
      <c r="R113" s="47">
        <v>6594</v>
      </c>
      <c r="S113" s="48">
        <v>7424</v>
      </c>
    </row>
    <row r="114" spans="1:19" ht="13.5" thickBot="1">
      <c r="A114" s="121" t="s">
        <v>125</v>
      </c>
      <c r="B114" s="47">
        <v>15273</v>
      </c>
      <c r="C114" s="47">
        <v>14757</v>
      </c>
      <c r="D114" s="47">
        <v>14722</v>
      </c>
      <c r="E114" s="47">
        <v>11698</v>
      </c>
      <c r="F114" s="47">
        <v>12342</v>
      </c>
      <c r="G114" s="47">
        <v>11006</v>
      </c>
      <c r="H114" s="47">
        <v>16539</v>
      </c>
      <c r="I114" s="47">
        <v>15626</v>
      </c>
      <c r="J114" s="47">
        <v>14386</v>
      </c>
      <c r="K114" s="47">
        <v>14527</v>
      </c>
      <c r="L114" s="47">
        <v>15753</v>
      </c>
      <c r="M114" s="47">
        <v>16174</v>
      </c>
      <c r="N114" s="47">
        <v>15841</v>
      </c>
      <c r="O114" s="47">
        <v>15622</v>
      </c>
      <c r="P114" s="47">
        <v>15701</v>
      </c>
      <c r="Q114" s="47">
        <v>15729</v>
      </c>
      <c r="R114" s="47">
        <v>15592</v>
      </c>
      <c r="S114" s="48">
        <v>16428</v>
      </c>
    </row>
    <row r="115" spans="1:19" ht="13.5" thickBot="1">
      <c r="A115" s="121" t="s">
        <v>126</v>
      </c>
      <c r="B115" s="47">
        <v>6016</v>
      </c>
      <c r="C115" s="47">
        <v>8306</v>
      </c>
      <c r="D115" s="47">
        <v>7162</v>
      </c>
      <c r="E115" s="47">
        <v>7700</v>
      </c>
      <c r="F115" s="47">
        <v>8864</v>
      </c>
      <c r="G115" s="47">
        <v>8423</v>
      </c>
      <c r="H115" s="47">
        <v>12145</v>
      </c>
      <c r="I115" s="47">
        <v>10038</v>
      </c>
      <c r="J115" s="47">
        <v>9229</v>
      </c>
      <c r="K115" s="47">
        <v>8565</v>
      </c>
      <c r="L115" s="47">
        <v>7822</v>
      </c>
      <c r="M115" s="47">
        <v>8241</v>
      </c>
      <c r="N115" s="47">
        <v>8302</v>
      </c>
      <c r="O115" s="47">
        <v>9289</v>
      </c>
      <c r="P115" s="47">
        <v>7954</v>
      </c>
      <c r="Q115" s="47">
        <v>7125</v>
      </c>
      <c r="R115" s="47">
        <v>9083</v>
      </c>
      <c r="S115" s="48">
        <v>7720</v>
      </c>
    </row>
    <row r="116" spans="1:19" ht="13.5" thickBot="1">
      <c r="A116" s="121" t="s">
        <v>127</v>
      </c>
      <c r="B116" s="47">
        <v>92914</v>
      </c>
      <c r="C116" s="47">
        <v>92768</v>
      </c>
      <c r="D116" s="47">
        <v>88519</v>
      </c>
      <c r="E116" s="47">
        <v>86827</v>
      </c>
      <c r="F116" s="47">
        <v>87863</v>
      </c>
      <c r="G116" s="47">
        <v>85884</v>
      </c>
      <c r="H116" s="47">
        <v>86592</v>
      </c>
      <c r="I116" s="47">
        <v>82273</v>
      </c>
      <c r="J116" s="47">
        <v>84625</v>
      </c>
      <c r="K116" s="47">
        <v>83670</v>
      </c>
      <c r="L116" s="47">
        <v>85258</v>
      </c>
      <c r="M116" s="47">
        <v>89342</v>
      </c>
      <c r="N116" s="47">
        <v>90383</v>
      </c>
      <c r="O116" s="47">
        <v>95708</v>
      </c>
      <c r="P116" s="47">
        <v>95002</v>
      </c>
      <c r="Q116" s="47">
        <v>92517</v>
      </c>
      <c r="R116" s="47">
        <v>95112</v>
      </c>
      <c r="S116" s="48">
        <v>102441</v>
      </c>
    </row>
    <row r="117" spans="1:19" ht="13.5" thickBot="1">
      <c r="A117" s="121" t="s">
        <v>128</v>
      </c>
      <c r="B117" s="47">
        <v>5654</v>
      </c>
      <c r="C117" s="47">
        <v>4786</v>
      </c>
      <c r="D117" s="47">
        <v>3974</v>
      </c>
      <c r="E117" s="47">
        <v>3119</v>
      </c>
      <c r="F117" s="47">
        <v>3107</v>
      </c>
      <c r="G117" s="47">
        <v>2676</v>
      </c>
      <c r="H117" s="47">
        <v>2769</v>
      </c>
      <c r="I117" s="47">
        <v>2552</v>
      </c>
      <c r="J117" s="47">
        <v>2520</v>
      </c>
      <c r="K117" s="47">
        <v>2419</v>
      </c>
      <c r="L117" s="47">
        <v>2439</v>
      </c>
      <c r="M117" s="47">
        <v>2453</v>
      </c>
      <c r="N117" s="47">
        <v>2323</v>
      </c>
      <c r="O117" s="47">
        <v>2658</v>
      </c>
      <c r="P117" s="47">
        <v>2960</v>
      </c>
      <c r="Q117" s="47">
        <v>2539</v>
      </c>
      <c r="R117" s="47">
        <v>2374</v>
      </c>
      <c r="S117" s="48">
        <v>3210</v>
      </c>
    </row>
    <row r="118" spans="1:19" ht="13.5" thickBot="1">
      <c r="A118" s="121" t="s">
        <v>129</v>
      </c>
      <c r="B118" s="47">
        <v>3019</v>
      </c>
      <c r="C118" s="47">
        <v>3179</v>
      </c>
      <c r="D118" s="47">
        <v>3359</v>
      </c>
      <c r="E118" s="47">
        <v>3457</v>
      </c>
      <c r="F118" s="47">
        <v>3578</v>
      </c>
      <c r="G118" s="47">
        <v>3711</v>
      </c>
      <c r="H118" s="47">
        <v>4013</v>
      </c>
      <c r="I118" s="47">
        <v>4227</v>
      </c>
      <c r="J118" s="47">
        <v>4464</v>
      </c>
      <c r="K118" s="47">
        <v>4713</v>
      </c>
      <c r="L118" s="47">
        <v>4792</v>
      </c>
      <c r="M118" s="47">
        <v>5153</v>
      </c>
      <c r="N118" s="47">
        <v>5022</v>
      </c>
      <c r="O118" s="47">
        <v>4796</v>
      </c>
      <c r="P118" s="47">
        <v>4726</v>
      </c>
      <c r="Q118" s="47">
        <v>4747</v>
      </c>
      <c r="R118" s="47">
        <v>4984</v>
      </c>
      <c r="S118" s="48">
        <v>4718</v>
      </c>
    </row>
    <row r="119" spans="1:19" ht="13.5" thickBot="1">
      <c r="A119" s="121" t="s">
        <v>130</v>
      </c>
      <c r="B119" s="47">
        <v>8619</v>
      </c>
      <c r="C119" s="47">
        <v>8572</v>
      </c>
      <c r="D119" s="47">
        <v>9205</v>
      </c>
      <c r="E119" s="47">
        <v>9005</v>
      </c>
      <c r="F119" s="47">
        <v>9557</v>
      </c>
      <c r="G119" s="47">
        <v>9938</v>
      </c>
      <c r="H119" s="47">
        <v>10077</v>
      </c>
      <c r="I119" s="47">
        <v>10117</v>
      </c>
      <c r="J119" s="47">
        <v>10354</v>
      </c>
      <c r="K119" s="47">
        <v>10139</v>
      </c>
      <c r="L119" s="47">
        <v>11693</v>
      </c>
      <c r="M119" s="47">
        <v>11742</v>
      </c>
      <c r="N119" s="47">
        <v>12312</v>
      </c>
      <c r="O119" s="47">
        <v>12018</v>
      </c>
      <c r="P119" s="47">
        <v>12154</v>
      </c>
      <c r="Q119" s="47">
        <v>12405</v>
      </c>
      <c r="R119" s="47">
        <v>11975</v>
      </c>
      <c r="S119" s="48">
        <v>14864</v>
      </c>
    </row>
    <row r="120" spans="1:19" ht="13.5" thickBot="1">
      <c r="A120" s="121" t="s">
        <v>131</v>
      </c>
      <c r="B120" s="47">
        <v>16681</v>
      </c>
      <c r="C120" s="47">
        <v>17034</v>
      </c>
      <c r="D120" s="47">
        <v>19793</v>
      </c>
      <c r="E120" s="47">
        <v>16971</v>
      </c>
      <c r="F120" s="47">
        <v>17366</v>
      </c>
      <c r="G120" s="47">
        <v>18602</v>
      </c>
      <c r="H120" s="47">
        <v>17377</v>
      </c>
      <c r="I120" s="47">
        <v>21463</v>
      </c>
      <c r="J120" s="47">
        <v>20877</v>
      </c>
      <c r="K120" s="47">
        <v>26300</v>
      </c>
      <c r="L120" s="47">
        <v>26463</v>
      </c>
      <c r="M120" s="47">
        <v>24978</v>
      </c>
      <c r="N120" s="47">
        <v>29855</v>
      </c>
      <c r="O120" s="47">
        <v>28266</v>
      </c>
      <c r="P120" s="47">
        <v>32292</v>
      </c>
      <c r="Q120" s="47">
        <v>35421</v>
      </c>
      <c r="R120" s="47">
        <v>35336</v>
      </c>
      <c r="S120" s="48">
        <v>36322</v>
      </c>
    </row>
    <row r="121" spans="1:19" ht="13.5" thickBot="1">
      <c r="A121" s="121" t="s">
        <v>132</v>
      </c>
      <c r="B121" s="47">
        <v>10983</v>
      </c>
      <c r="C121" s="47">
        <v>13218</v>
      </c>
      <c r="D121" s="47">
        <v>10960</v>
      </c>
      <c r="E121" s="47">
        <v>7249</v>
      </c>
      <c r="F121" s="47">
        <v>6982</v>
      </c>
      <c r="G121" s="47">
        <v>8553</v>
      </c>
      <c r="H121" s="47">
        <v>9070</v>
      </c>
      <c r="I121" s="47">
        <v>8992</v>
      </c>
      <c r="J121" s="47">
        <v>12785</v>
      </c>
      <c r="K121" s="47">
        <v>11796</v>
      </c>
      <c r="L121" s="47">
        <v>13122</v>
      </c>
      <c r="M121" s="47">
        <v>12276</v>
      </c>
      <c r="N121" s="47">
        <v>13681</v>
      </c>
      <c r="O121" s="47">
        <v>14610</v>
      </c>
      <c r="P121" s="47">
        <v>14508</v>
      </c>
      <c r="Q121" s="47">
        <v>16669</v>
      </c>
      <c r="R121" s="47">
        <v>15393</v>
      </c>
      <c r="S121" s="48">
        <v>15864</v>
      </c>
    </row>
    <row r="122" spans="1:19" ht="13.5" thickBot="1">
      <c r="A122" s="121" t="s">
        <v>133</v>
      </c>
      <c r="B122" s="47">
        <v>40328</v>
      </c>
      <c r="C122" s="47">
        <v>39156</v>
      </c>
      <c r="D122" s="47">
        <v>39711</v>
      </c>
      <c r="E122" s="47">
        <v>39270</v>
      </c>
      <c r="F122" s="47">
        <v>39900</v>
      </c>
      <c r="G122" s="47">
        <v>43578</v>
      </c>
      <c r="H122" s="47">
        <v>43041</v>
      </c>
      <c r="I122" s="47">
        <v>43912</v>
      </c>
      <c r="J122" s="47">
        <v>45455</v>
      </c>
      <c r="K122" s="47">
        <v>45800</v>
      </c>
      <c r="L122" s="47">
        <v>47763</v>
      </c>
      <c r="M122" s="47">
        <v>45945</v>
      </c>
      <c r="N122" s="47">
        <v>49055</v>
      </c>
      <c r="O122" s="47">
        <v>53517</v>
      </c>
      <c r="P122" s="47">
        <v>53487</v>
      </c>
      <c r="Q122" s="47">
        <v>54689</v>
      </c>
      <c r="R122" s="47">
        <v>55504</v>
      </c>
      <c r="S122" s="48">
        <v>54433</v>
      </c>
    </row>
    <row r="123" spans="1:19" ht="13.5" thickBot="1">
      <c r="A123" s="121" t="s">
        <v>134</v>
      </c>
      <c r="B123" s="47">
        <v>516</v>
      </c>
      <c r="C123" s="47">
        <v>536</v>
      </c>
      <c r="D123" s="47">
        <v>616</v>
      </c>
      <c r="E123" s="47">
        <v>666</v>
      </c>
      <c r="F123" s="47">
        <v>697</v>
      </c>
      <c r="G123" s="47">
        <v>641</v>
      </c>
      <c r="H123" s="47">
        <v>678</v>
      </c>
      <c r="I123" s="47">
        <v>716</v>
      </c>
      <c r="J123" s="47">
        <v>787</v>
      </c>
      <c r="K123" s="47">
        <v>839</v>
      </c>
      <c r="L123" s="47">
        <v>884</v>
      </c>
      <c r="M123" s="47">
        <v>854</v>
      </c>
      <c r="N123" s="47">
        <v>890</v>
      </c>
      <c r="O123" s="47">
        <v>1046</v>
      </c>
      <c r="P123" s="47">
        <v>999</v>
      </c>
      <c r="Q123" s="47">
        <v>1077</v>
      </c>
      <c r="R123" s="47">
        <v>1100</v>
      </c>
      <c r="S123" s="48">
        <v>1156</v>
      </c>
    </row>
    <row r="124" spans="1:19" ht="13.5" thickBot="1">
      <c r="A124" s="121" t="s">
        <v>135</v>
      </c>
      <c r="B124" s="47">
        <v>887</v>
      </c>
      <c r="C124" s="47">
        <v>867</v>
      </c>
      <c r="D124" s="47">
        <v>681</v>
      </c>
      <c r="E124" s="47">
        <v>534</v>
      </c>
      <c r="F124" s="47">
        <v>569</v>
      </c>
      <c r="G124" s="47">
        <v>592</v>
      </c>
      <c r="H124" s="47">
        <v>593</v>
      </c>
      <c r="I124" s="47">
        <v>645</v>
      </c>
      <c r="J124" s="47">
        <v>590</v>
      </c>
      <c r="K124" s="47">
        <v>569</v>
      </c>
      <c r="L124" s="47">
        <v>513</v>
      </c>
      <c r="M124" s="47">
        <v>577</v>
      </c>
      <c r="N124" s="47">
        <v>592</v>
      </c>
      <c r="O124" s="47">
        <v>609</v>
      </c>
      <c r="P124" s="47">
        <v>582</v>
      </c>
      <c r="Q124" s="47">
        <v>576</v>
      </c>
      <c r="R124" s="47">
        <v>678</v>
      </c>
      <c r="S124" s="48">
        <v>644</v>
      </c>
    </row>
    <row r="125" spans="1:19" ht="13.5" thickBot="1">
      <c r="A125" s="121" t="s">
        <v>136</v>
      </c>
      <c r="B125" s="47">
        <v>2610</v>
      </c>
      <c r="C125" s="47">
        <v>2755</v>
      </c>
      <c r="D125" s="47">
        <v>1342</v>
      </c>
      <c r="E125" s="47">
        <v>978</v>
      </c>
      <c r="F125" s="47">
        <v>1047</v>
      </c>
      <c r="G125" s="47">
        <v>950</v>
      </c>
      <c r="H125" s="47">
        <v>1184</v>
      </c>
      <c r="I125" s="47">
        <v>943</v>
      </c>
      <c r="J125" s="47">
        <v>1262</v>
      </c>
      <c r="K125" s="47">
        <v>1074</v>
      </c>
      <c r="L125" s="47">
        <v>912</v>
      </c>
      <c r="M125" s="47">
        <v>1002</v>
      </c>
      <c r="N125" s="47">
        <v>983</v>
      </c>
      <c r="O125" s="47">
        <v>1033</v>
      </c>
      <c r="P125" s="47">
        <v>1141</v>
      </c>
      <c r="Q125" s="47">
        <v>1221</v>
      </c>
      <c r="R125" s="47">
        <v>1161</v>
      </c>
      <c r="S125" s="48">
        <v>1008</v>
      </c>
    </row>
    <row r="126" spans="1:19" ht="13.5" thickBot="1">
      <c r="A126" s="121" t="s">
        <v>137</v>
      </c>
      <c r="B126" s="47">
        <v>189</v>
      </c>
      <c r="C126" s="47">
        <v>204</v>
      </c>
      <c r="D126" s="47">
        <v>202</v>
      </c>
      <c r="E126" s="47">
        <v>197</v>
      </c>
      <c r="F126" s="47">
        <v>163</v>
      </c>
      <c r="G126" s="47">
        <v>131</v>
      </c>
      <c r="H126" s="47">
        <v>123</v>
      </c>
      <c r="I126" s="47">
        <v>101</v>
      </c>
      <c r="J126" s="47">
        <v>63</v>
      </c>
      <c r="K126" s="47">
        <v>63</v>
      </c>
      <c r="L126" s="47">
        <v>75</v>
      </c>
      <c r="M126" s="47">
        <v>87</v>
      </c>
      <c r="N126" s="47">
        <v>449</v>
      </c>
      <c r="O126" s="47">
        <v>466</v>
      </c>
      <c r="P126" s="47">
        <v>563</v>
      </c>
      <c r="Q126" s="47">
        <v>568</v>
      </c>
      <c r="R126" s="47">
        <v>597</v>
      </c>
      <c r="S126" s="48">
        <v>538</v>
      </c>
    </row>
    <row r="127" spans="1:19" ht="13.5" thickBot="1">
      <c r="A127" s="121" t="s">
        <v>138</v>
      </c>
      <c r="B127" s="47">
        <v>4970</v>
      </c>
      <c r="C127" s="47">
        <v>5535</v>
      </c>
      <c r="D127" s="47">
        <v>5842</v>
      </c>
      <c r="E127" s="47">
        <v>6086</v>
      </c>
      <c r="F127" s="47">
        <v>6057</v>
      </c>
      <c r="G127" s="47">
        <v>6113</v>
      </c>
      <c r="H127" s="47">
        <v>6216</v>
      </c>
      <c r="I127" s="47">
        <v>6585</v>
      </c>
      <c r="J127" s="47">
        <v>6610</v>
      </c>
      <c r="K127" s="47">
        <v>6608</v>
      </c>
      <c r="L127" s="47">
        <v>6107</v>
      </c>
      <c r="M127" s="47">
        <v>6108</v>
      </c>
      <c r="N127" s="47">
        <v>5921</v>
      </c>
      <c r="O127" s="47">
        <v>6386</v>
      </c>
      <c r="P127" s="47">
        <v>5757</v>
      </c>
      <c r="Q127" s="47">
        <v>5659</v>
      </c>
      <c r="R127" s="47">
        <v>5613</v>
      </c>
      <c r="S127" s="48">
        <v>6139</v>
      </c>
    </row>
    <row r="128" spans="1:19" ht="13.5" thickBot="1">
      <c r="A128" s="121" t="s">
        <v>182</v>
      </c>
      <c r="B128" s="47">
        <v>322</v>
      </c>
      <c r="C128" s="47">
        <v>314</v>
      </c>
      <c r="D128" s="47">
        <v>322</v>
      </c>
      <c r="E128" s="47">
        <v>426</v>
      </c>
      <c r="F128" s="47">
        <v>406</v>
      </c>
      <c r="G128" s="47">
        <v>449</v>
      </c>
      <c r="H128" s="47">
        <v>504</v>
      </c>
      <c r="I128" s="47">
        <v>496</v>
      </c>
      <c r="J128" s="47">
        <v>517</v>
      </c>
      <c r="K128" s="47">
        <v>557</v>
      </c>
      <c r="L128" s="47">
        <v>495</v>
      </c>
      <c r="M128" s="47">
        <v>488</v>
      </c>
      <c r="N128" s="47">
        <v>541</v>
      </c>
      <c r="O128" s="47">
        <v>567</v>
      </c>
      <c r="P128" s="47">
        <v>582</v>
      </c>
      <c r="Q128" s="47">
        <v>642</v>
      </c>
      <c r="R128" s="47">
        <v>622</v>
      </c>
      <c r="S128" s="48">
        <v>664</v>
      </c>
    </row>
    <row r="129" spans="1:19" ht="13.5" thickBot="1">
      <c r="A129" s="121" t="s">
        <v>139</v>
      </c>
      <c r="B129" s="47">
        <v>14646</v>
      </c>
      <c r="C129" s="47">
        <v>15088</v>
      </c>
      <c r="D129" s="47">
        <v>15493</v>
      </c>
      <c r="E129" s="47">
        <v>16070</v>
      </c>
      <c r="F129" s="47">
        <v>16145</v>
      </c>
      <c r="G129" s="47">
        <v>17053</v>
      </c>
      <c r="H129" s="47">
        <v>18189</v>
      </c>
      <c r="I129" s="47">
        <v>18073</v>
      </c>
      <c r="J129" s="47">
        <v>18666</v>
      </c>
      <c r="K129" s="47">
        <v>18781</v>
      </c>
      <c r="L129" s="47">
        <v>18277</v>
      </c>
      <c r="M129" s="47">
        <v>19437</v>
      </c>
      <c r="N129" s="47">
        <v>19790</v>
      </c>
      <c r="O129" s="47">
        <v>19722</v>
      </c>
      <c r="P129" s="47">
        <v>20284</v>
      </c>
      <c r="Q129" s="47">
        <v>19614</v>
      </c>
      <c r="R129" s="47">
        <v>18920</v>
      </c>
      <c r="S129" s="48">
        <v>19460</v>
      </c>
    </row>
    <row r="130" spans="1:19" ht="13.5" thickBot="1">
      <c r="A130" s="121" t="s">
        <v>140</v>
      </c>
      <c r="B130" s="47">
        <v>4007</v>
      </c>
      <c r="C130" s="47">
        <v>4309</v>
      </c>
      <c r="D130" s="47">
        <v>3493</v>
      </c>
      <c r="E130" s="47">
        <v>3585</v>
      </c>
      <c r="F130" s="47">
        <v>4029</v>
      </c>
      <c r="G130" s="47">
        <v>4309</v>
      </c>
      <c r="H130" s="47">
        <v>4586</v>
      </c>
      <c r="I130" s="47">
        <v>4545</v>
      </c>
      <c r="J130" s="47">
        <v>4365</v>
      </c>
      <c r="K130" s="47">
        <v>4423</v>
      </c>
      <c r="L130" s="47">
        <v>3900</v>
      </c>
      <c r="M130" s="47">
        <v>4357</v>
      </c>
      <c r="N130" s="47">
        <v>4265</v>
      </c>
      <c r="O130" s="47">
        <v>5142</v>
      </c>
      <c r="P130" s="47">
        <v>5265</v>
      </c>
      <c r="Q130" s="47">
        <v>5473</v>
      </c>
      <c r="R130" s="47">
        <v>5406</v>
      </c>
      <c r="S130" s="48">
        <v>5181</v>
      </c>
    </row>
    <row r="131" spans="1:19" ht="13.5" thickBot="1">
      <c r="A131" s="121" t="s">
        <v>141</v>
      </c>
      <c r="B131" s="47">
        <v>43419</v>
      </c>
      <c r="C131" s="47">
        <v>42718</v>
      </c>
      <c r="D131" s="47">
        <v>41608</v>
      </c>
      <c r="E131" s="47">
        <v>41566</v>
      </c>
      <c r="F131" s="47">
        <v>41218</v>
      </c>
      <c r="G131" s="47">
        <v>36847</v>
      </c>
      <c r="H131" s="47">
        <v>37663</v>
      </c>
      <c r="I131" s="47">
        <v>37353</v>
      </c>
      <c r="J131" s="47">
        <v>36404</v>
      </c>
      <c r="K131" s="47">
        <v>35833</v>
      </c>
      <c r="L131" s="47">
        <v>35960</v>
      </c>
      <c r="M131" s="47">
        <v>36231</v>
      </c>
      <c r="N131" s="47">
        <v>35612</v>
      </c>
      <c r="O131" s="47">
        <v>37717</v>
      </c>
      <c r="P131" s="47">
        <v>37827</v>
      </c>
      <c r="Q131" s="47">
        <v>38149</v>
      </c>
      <c r="R131" s="47">
        <v>39522</v>
      </c>
      <c r="S131" s="48">
        <v>38824</v>
      </c>
    </row>
    <row r="132" spans="1:19" ht="13.5" thickBot="1">
      <c r="A132" s="121" t="s">
        <v>142</v>
      </c>
      <c r="B132" s="47">
        <v>4304</v>
      </c>
      <c r="C132" s="47">
        <v>4578</v>
      </c>
      <c r="D132" s="47">
        <v>5425</v>
      </c>
      <c r="E132" s="47">
        <v>4924</v>
      </c>
      <c r="F132" s="47">
        <v>4483</v>
      </c>
      <c r="G132" s="47">
        <v>5493</v>
      </c>
      <c r="H132" s="47">
        <v>4305</v>
      </c>
      <c r="I132" s="47">
        <v>4608</v>
      </c>
      <c r="J132" s="47">
        <v>5384</v>
      </c>
      <c r="K132" s="47">
        <v>7196</v>
      </c>
      <c r="L132" s="47">
        <v>6508</v>
      </c>
      <c r="M132" s="47">
        <v>6499</v>
      </c>
      <c r="N132" s="47">
        <v>7596</v>
      </c>
      <c r="O132" s="47">
        <v>6257</v>
      </c>
      <c r="P132" s="47">
        <v>6938</v>
      </c>
      <c r="Q132" s="47">
        <v>8007</v>
      </c>
      <c r="R132" s="47">
        <v>7006</v>
      </c>
      <c r="S132" s="48">
        <v>6609</v>
      </c>
    </row>
    <row r="133" spans="1:19" ht="13.5" thickBot="1">
      <c r="A133" s="121" t="s">
        <v>143</v>
      </c>
      <c r="B133" s="47">
        <v>23517</v>
      </c>
      <c r="C133" s="47">
        <v>20193</v>
      </c>
      <c r="D133" s="47">
        <v>18860</v>
      </c>
      <c r="E133" s="47">
        <v>18581</v>
      </c>
      <c r="F133" s="47">
        <v>16422</v>
      </c>
      <c r="G133" s="47">
        <v>16474</v>
      </c>
      <c r="H133" s="47">
        <v>16942</v>
      </c>
      <c r="I133" s="47">
        <v>13674</v>
      </c>
      <c r="J133" s="47">
        <v>11502</v>
      </c>
      <c r="K133" s="47">
        <v>10615</v>
      </c>
      <c r="L133" s="47">
        <v>10637</v>
      </c>
      <c r="M133" s="47">
        <v>11609</v>
      </c>
      <c r="N133" s="47">
        <v>10840</v>
      </c>
      <c r="O133" s="47">
        <v>12028</v>
      </c>
      <c r="P133" s="47">
        <v>10694</v>
      </c>
      <c r="Q133" s="47">
        <v>10103</v>
      </c>
      <c r="R133" s="47">
        <v>11361</v>
      </c>
      <c r="S133" s="48">
        <v>11207</v>
      </c>
    </row>
    <row r="134" spans="1:19" ht="13.5" thickBot="1">
      <c r="A134" s="121" t="s">
        <v>144</v>
      </c>
      <c r="B134" s="47">
        <v>1543</v>
      </c>
      <c r="C134" s="47">
        <v>1342</v>
      </c>
      <c r="D134" s="47">
        <v>1541</v>
      </c>
      <c r="E134" s="47">
        <v>1535</v>
      </c>
      <c r="F134" s="47">
        <v>1476</v>
      </c>
      <c r="G134" s="47">
        <v>1523</v>
      </c>
      <c r="H134" s="47">
        <v>1478</v>
      </c>
      <c r="I134" s="47">
        <v>1429</v>
      </c>
      <c r="J134" s="47">
        <v>1512</v>
      </c>
      <c r="K134" s="47">
        <v>1301</v>
      </c>
      <c r="L134" s="47">
        <v>1342</v>
      </c>
      <c r="M134" s="47">
        <v>1486</v>
      </c>
      <c r="N134" s="47">
        <v>1560</v>
      </c>
      <c r="O134" s="47">
        <v>1488</v>
      </c>
      <c r="P134" s="47">
        <v>1505</v>
      </c>
      <c r="Q134" s="47">
        <v>1507</v>
      </c>
      <c r="R134" s="47">
        <v>1550</v>
      </c>
      <c r="S134" s="48">
        <v>1620</v>
      </c>
    </row>
    <row r="135" spans="1:19" ht="13.5" thickBot="1">
      <c r="A135" s="121" t="s">
        <v>145</v>
      </c>
      <c r="B135" s="47">
        <v>3178</v>
      </c>
      <c r="C135" s="47">
        <v>3193</v>
      </c>
      <c r="D135" s="47">
        <v>3165</v>
      </c>
      <c r="E135" s="47">
        <v>3115</v>
      </c>
      <c r="F135" s="47">
        <v>2837</v>
      </c>
      <c r="G135" s="47">
        <v>3113</v>
      </c>
      <c r="H135" s="47">
        <v>3182</v>
      </c>
      <c r="I135" s="47">
        <v>3183</v>
      </c>
      <c r="J135" s="47">
        <v>3169</v>
      </c>
      <c r="K135" s="47">
        <v>3206</v>
      </c>
      <c r="L135" s="47">
        <v>2551</v>
      </c>
      <c r="M135" s="47">
        <v>3005</v>
      </c>
      <c r="N135" s="47">
        <v>2433</v>
      </c>
      <c r="O135" s="47">
        <v>2857</v>
      </c>
      <c r="P135" s="47">
        <v>2571</v>
      </c>
      <c r="Q135" s="47">
        <v>2478</v>
      </c>
      <c r="R135" s="47">
        <v>2377</v>
      </c>
      <c r="S135" s="48">
        <v>2134</v>
      </c>
    </row>
    <row r="136" spans="1:19" ht="13.5" thickBot="1">
      <c r="A136" s="121" t="s">
        <v>146</v>
      </c>
      <c r="B136" s="47">
        <v>5451</v>
      </c>
      <c r="C136" s="47">
        <v>5427</v>
      </c>
      <c r="D136" s="47">
        <v>4765</v>
      </c>
      <c r="E136" s="47">
        <v>5810</v>
      </c>
      <c r="F136" s="47">
        <v>7182</v>
      </c>
      <c r="G136" s="47">
        <v>6714</v>
      </c>
      <c r="H136" s="47">
        <v>8440</v>
      </c>
      <c r="I136" s="47">
        <v>7922</v>
      </c>
      <c r="J136" s="47">
        <v>6772</v>
      </c>
      <c r="K136" s="47">
        <v>7100</v>
      </c>
      <c r="L136" s="47">
        <v>6923</v>
      </c>
      <c r="M136" s="47">
        <v>8255</v>
      </c>
      <c r="N136" s="47">
        <v>9043</v>
      </c>
      <c r="O136" s="47">
        <v>11737</v>
      </c>
      <c r="P136" s="47">
        <v>10584</v>
      </c>
      <c r="Q136" s="47">
        <v>7533</v>
      </c>
      <c r="R136" s="47">
        <v>11276</v>
      </c>
      <c r="S136" s="48">
        <v>10165</v>
      </c>
    </row>
    <row r="137" spans="1:19" ht="13.5" thickBot="1">
      <c r="A137" s="121" t="s">
        <v>147</v>
      </c>
      <c r="B137" s="47">
        <v>1491</v>
      </c>
      <c r="C137" s="47">
        <v>1985</v>
      </c>
      <c r="D137" s="47">
        <v>2607</v>
      </c>
      <c r="E137" s="47">
        <v>2862</v>
      </c>
      <c r="F137" s="47">
        <v>3162</v>
      </c>
      <c r="G137" s="47">
        <v>3246</v>
      </c>
      <c r="H137" s="47">
        <v>4320</v>
      </c>
      <c r="I137" s="47">
        <v>3209</v>
      </c>
      <c r="J137" s="47">
        <v>3478</v>
      </c>
      <c r="K137" s="47">
        <v>3471</v>
      </c>
      <c r="L137" s="47">
        <v>3239</v>
      </c>
      <c r="M137" s="47">
        <v>3504</v>
      </c>
      <c r="N137" s="47">
        <v>3863</v>
      </c>
      <c r="O137" s="47">
        <v>4557</v>
      </c>
      <c r="P137" s="47">
        <v>4507</v>
      </c>
      <c r="Q137" s="47">
        <v>4458</v>
      </c>
      <c r="R137" s="47">
        <v>4541</v>
      </c>
      <c r="S137" s="48">
        <v>4461</v>
      </c>
    </row>
    <row r="138" spans="1:19" ht="13.5" thickBot="1">
      <c r="A138" s="121" t="s">
        <v>148</v>
      </c>
      <c r="B138" s="47">
        <v>56324</v>
      </c>
      <c r="C138" s="47">
        <v>55901</v>
      </c>
      <c r="D138" s="47">
        <v>55130</v>
      </c>
      <c r="E138" s="47">
        <v>51050</v>
      </c>
      <c r="F138" s="47">
        <v>50129</v>
      </c>
      <c r="G138" s="47">
        <v>49960</v>
      </c>
      <c r="H138" s="47">
        <v>51452</v>
      </c>
      <c r="I138" s="47">
        <v>49974</v>
      </c>
      <c r="J138" s="47">
        <v>53739</v>
      </c>
      <c r="K138" s="47">
        <v>51681</v>
      </c>
      <c r="L138" s="47">
        <v>55408</v>
      </c>
      <c r="M138" s="47">
        <v>58193</v>
      </c>
      <c r="N138" s="47">
        <v>56958</v>
      </c>
      <c r="O138" s="47">
        <v>60194</v>
      </c>
      <c r="P138" s="47">
        <v>60423</v>
      </c>
      <c r="Q138" s="47">
        <v>61052</v>
      </c>
      <c r="R138" s="47">
        <v>61176</v>
      </c>
      <c r="S138" s="48">
        <v>61613</v>
      </c>
    </row>
    <row r="139" spans="1:19" ht="13.5" thickBot="1">
      <c r="A139" s="121" t="s">
        <v>149</v>
      </c>
      <c r="B139" s="47">
        <v>661</v>
      </c>
      <c r="C139" s="47">
        <v>967</v>
      </c>
      <c r="D139" s="47">
        <v>1302</v>
      </c>
      <c r="E139" s="47">
        <v>1422</v>
      </c>
      <c r="F139" s="47">
        <v>994</v>
      </c>
      <c r="G139" s="47">
        <v>1052</v>
      </c>
      <c r="H139" s="47">
        <v>1180</v>
      </c>
      <c r="I139" s="47">
        <v>1245</v>
      </c>
      <c r="J139" s="47">
        <v>1471</v>
      </c>
      <c r="K139" s="47">
        <v>1448</v>
      </c>
      <c r="L139" s="47">
        <v>1248</v>
      </c>
      <c r="M139" s="47">
        <v>1466</v>
      </c>
      <c r="N139" s="47">
        <v>1688</v>
      </c>
      <c r="O139" s="47">
        <v>1827</v>
      </c>
      <c r="P139" s="47">
        <v>1515</v>
      </c>
      <c r="Q139" s="47">
        <v>1479</v>
      </c>
      <c r="R139" s="47">
        <v>1500</v>
      </c>
      <c r="S139" s="48">
        <v>1840</v>
      </c>
    </row>
    <row r="140" spans="1:19" ht="13.5" thickBot="1">
      <c r="A140" s="121" t="s">
        <v>150</v>
      </c>
      <c r="B140" s="47">
        <v>8808</v>
      </c>
      <c r="C140" s="47">
        <v>9351</v>
      </c>
      <c r="D140" s="47">
        <v>10332</v>
      </c>
      <c r="E140" s="47">
        <v>10291</v>
      </c>
      <c r="F140" s="47">
        <v>11844</v>
      </c>
      <c r="G140" s="47">
        <v>12580</v>
      </c>
      <c r="H140" s="47">
        <v>14034</v>
      </c>
      <c r="I140" s="47">
        <v>15498</v>
      </c>
      <c r="J140" s="47">
        <v>16784</v>
      </c>
      <c r="K140" s="47">
        <v>18757</v>
      </c>
      <c r="L140" s="47">
        <v>20156</v>
      </c>
      <c r="M140" s="47">
        <v>20609</v>
      </c>
      <c r="N140" s="47">
        <v>19589</v>
      </c>
      <c r="O140" s="47">
        <v>20375</v>
      </c>
      <c r="P140" s="47">
        <v>20622</v>
      </c>
      <c r="Q140" s="47">
        <v>23576</v>
      </c>
      <c r="R140" s="47">
        <v>25777</v>
      </c>
      <c r="S140" s="48">
        <v>30717</v>
      </c>
    </row>
    <row r="141" spans="1:19" ht="13.5" thickBot="1">
      <c r="A141" s="121" t="s">
        <v>151</v>
      </c>
      <c r="B141" s="47">
        <v>423</v>
      </c>
      <c r="C141" s="47">
        <v>510</v>
      </c>
      <c r="D141" s="47">
        <v>450</v>
      </c>
      <c r="E141" s="47">
        <v>539</v>
      </c>
      <c r="F141" s="47">
        <v>531</v>
      </c>
      <c r="G141" s="47">
        <v>598</v>
      </c>
      <c r="H141" s="47">
        <v>661</v>
      </c>
      <c r="I141" s="47">
        <v>687</v>
      </c>
      <c r="J141" s="47">
        <v>770</v>
      </c>
      <c r="K141" s="47">
        <v>1067</v>
      </c>
      <c r="L141" s="47">
        <v>1109</v>
      </c>
      <c r="M141" s="47">
        <v>1246</v>
      </c>
      <c r="N141" s="47">
        <v>1247</v>
      </c>
      <c r="O141" s="47">
        <v>1198</v>
      </c>
      <c r="P141" s="47">
        <v>1238</v>
      </c>
      <c r="Q141" s="47">
        <v>1418</v>
      </c>
      <c r="R141" s="47">
        <v>2018</v>
      </c>
      <c r="S141" s="199">
        <v>2018</v>
      </c>
    </row>
    <row r="142" spans="1:19" ht="13.5" thickBot="1">
      <c r="A142" s="121" t="s">
        <v>152</v>
      </c>
      <c r="B142" s="47">
        <v>93</v>
      </c>
      <c r="C142" s="47">
        <v>96</v>
      </c>
      <c r="D142" s="47">
        <v>97</v>
      </c>
      <c r="E142" s="47">
        <v>102</v>
      </c>
      <c r="F142" s="47">
        <v>129</v>
      </c>
      <c r="G142" s="47">
        <v>137</v>
      </c>
      <c r="H142" s="47">
        <v>144</v>
      </c>
      <c r="I142" s="47">
        <v>138</v>
      </c>
      <c r="J142" s="47">
        <v>132</v>
      </c>
      <c r="K142" s="47">
        <v>149</v>
      </c>
      <c r="L142" s="47">
        <v>135</v>
      </c>
      <c r="M142" s="47">
        <v>149</v>
      </c>
      <c r="N142" s="47">
        <v>147</v>
      </c>
      <c r="O142" s="47">
        <v>185</v>
      </c>
      <c r="P142" s="47">
        <v>212</v>
      </c>
      <c r="Q142" s="47">
        <v>203</v>
      </c>
      <c r="R142" s="47">
        <v>218</v>
      </c>
      <c r="S142" s="48">
        <v>271</v>
      </c>
    </row>
    <row r="143" spans="1:19" ht="13.5" thickBot="1">
      <c r="A143" s="121" t="s">
        <v>153</v>
      </c>
      <c r="B143" s="47">
        <v>503</v>
      </c>
      <c r="C143" s="47">
        <v>579</v>
      </c>
      <c r="D143" s="47">
        <v>661</v>
      </c>
      <c r="E143" s="47">
        <v>548</v>
      </c>
      <c r="F143" s="47">
        <v>565</v>
      </c>
      <c r="G143" s="47">
        <v>591</v>
      </c>
      <c r="H143" s="47">
        <v>640</v>
      </c>
      <c r="I143" s="47">
        <v>623</v>
      </c>
      <c r="J143" s="47">
        <v>729</v>
      </c>
      <c r="K143" s="47">
        <v>658</v>
      </c>
      <c r="L143" s="47">
        <v>652</v>
      </c>
      <c r="M143" s="47">
        <v>678</v>
      </c>
      <c r="N143" s="47">
        <v>645</v>
      </c>
      <c r="O143" s="47">
        <v>682</v>
      </c>
      <c r="P143" s="47">
        <v>702</v>
      </c>
      <c r="Q143" s="47">
        <v>706</v>
      </c>
      <c r="R143" s="47">
        <v>752</v>
      </c>
      <c r="S143" s="48">
        <v>758</v>
      </c>
    </row>
    <row r="144" spans="1:19" ht="13.5" thickBot="1">
      <c r="A144" s="121" t="s">
        <v>154</v>
      </c>
      <c r="B144" s="47">
        <v>207685</v>
      </c>
      <c r="C144" s="47">
        <v>210280</v>
      </c>
      <c r="D144" s="47">
        <v>207579</v>
      </c>
      <c r="E144" s="47">
        <v>199813</v>
      </c>
      <c r="F144" s="47">
        <v>204212</v>
      </c>
      <c r="G144" s="47">
        <v>211147</v>
      </c>
      <c r="H144" s="47">
        <v>212937</v>
      </c>
      <c r="I144" s="47">
        <v>213030</v>
      </c>
      <c r="J144" s="47">
        <v>221348</v>
      </c>
      <c r="K144" s="47">
        <v>227274</v>
      </c>
      <c r="L144" s="47">
        <v>232268</v>
      </c>
      <c r="M144" s="47">
        <v>234594</v>
      </c>
      <c r="N144" s="47">
        <v>248133</v>
      </c>
      <c r="O144" s="47">
        <v>259774</v>
      </c>
      <c r="P144" s="47">
        <v>263513</v>
      </c>
      <c r="Q144" s="47">
        <v>265376</v>
      </c>
      <c r="R144" s="47">
        <v>269174</v>
      </c>
      <c r="S144" s="48">
        <v>278235</v>
      </c>
    </row>
    <row r="145" spans="1:19" ht="13.5" thickBot="1">
      <c r="A145" s="121" t="s">
        <v>155</v>
      </c>
      <c r="B145" s="47">
        <v>210066</v>
      </c>
      <c r="C145" s="47">
        <v>212473</v>
      </c>
      <c r="D145" s="47">
        <v>210058</v>
      </c>
      <c r="E145" s="47">
        <v>202440</v>
      </c>
      <c r="F145" s="47">
        <v>206790</v>
      </c>
      <c r="G145" s="47">
        <v>213760</v>
      </c>
      <c r="H145" s="47">
        <v>215597</v>
      </c>
      <c r="I145" s="47">
        <v>215671</v>
      </c>
      <c r="J145" s="47">
        <v>224164</v>
      </c>
      <c r="K145" s="47">
        <v>229971</v>
      </c>
      <c r="L145" s="47">
        <v>234989</v>
      </c>
      <c r="M145" s="47">
        <v>237422</v>
      </c>
      <c r="N145" s="47">
        <v>251125</v>
      </c>
      <c r="O145" s="47">
        <v>262875</v>
      </c>
      <c r="P145" s="47">
        <v>266600</v>
      </c>
      <c r="Q145" s="47">
        <v>268602</v>
      </c>
      <c r="R145" s="47">
        <v>272446</v>
      </c>
      <c r="S145" s="48">
        <v>281674</v>
      </c>
    </row>
    <row r="146" spans="1:19" ht="13.5" thickBot="1">
      <c r="A146" s="121" t="s">
        <v>156</v>
      </c>
      <c r="B146" s="47">
        <v>213244</v>
      </c>
      <c r="C146" s="47">
        <v>215666</v>
      </c>
      <c r="D146" s="47">
        <v>213223</v>
      </c>
      <c r="E146" s="47">
        <v>205554</v>
      </c>
      <c r="F146" s="47">
        <v>209627</v>
      </c>
      <c r="G146" s="47">
        <v>216873</v>
      </c>
      <c r="H146" s="47">
        <v>218779</v>
      </c>
      <c r="I146" s="47">
        <v>218854</v>
      </c>
      <c r="J146" s="47">
        <v>227334</v>
      </c>
      <c r="K146" s="47">
        <v>233178</v>
      </c>
      <c r="L146" s="47">
        <v>237540</v>
      </c>
      <c r="M146" s="47">
        <v>240426</v>
      </c>
      <c r="N146" s="47">
        <v>253557</v>
      </c>
      <c r="O146" s="47">
        <v>265732</v>
      </c>
      <c r="P146" s="47">
        <v>269171</v>
      </c>
      <c r="Q146" s="47">
        <v>271080</v>
      </c>
      <c r="R146" s="47">
        <v>274822</v>
      </c>
      <c r="S146" s="48">
        <v>283808</v>
      </c>
    </row>
    <row r="147" spans="1:19" ht="13.5" thickBot="1">
      <c r="A147" s="121" t="s">
        <v>157</v>
      </c>
      <c r="B147" s="47">
        <v>272033</v>
      </c>
      <c r="C147" s="47">
        <v>277078</v>
      </c>
      <c r="D147" s="47">
        <v>273026</v>
      </c>
      <c r="E147" s="47">
        <v>262066</v>
      </c>
      <c r="F147" s="47">
        <v>267027</v>
      </c>
      <c r="G147" s="47">
        <v>273510</v>
      </c>
      <c r="H147" s="47">
        <v>281659</v>
      </c>
      <c r="I147" s="47">
        <v>277077</v>
      </c>
      <c r="J147" s="47">
        <v>288696</v>
      </c>
      <c r="K147" s="47">
        <v>292206</v>
      </c>
      <c r="L147" s="47">
        <v>299981</v>
      </c>
      <c r="M147" s="47">
        <v>305927</v>
      </c>
      <c r="N147" s="47">
        <v>318649</v>
      </c>
      <c r="O147" s="47">
        <v>335197</v>
      </c>
      <c r="P147" s="47">
        <v>337847</v>
      </c>
      <c r="Q147" s="47">
        <v>339632</v>
      </c>
      <c r="R147" s="47">
        <v>346210</v>
      </c>
      <c r="S147" s="48" t="s">
        <v>98</v>
      </c>
    </row>
    <row r="148" spans="1:19" ht="13.5" thickBot="1">
      <c r="A148" s="122" t="s">
        <v>158</v>
      </c>
      <c r="B148" s="50">
        <v>78372</v>
      </c>
      <c r="C148" s="50">
        <v>76803</v>
      </c>
      <c r="D148" s="50">
        <v>73813</v>
      </c>
      <c r="E148" s="50">
        <v>69722</v>
      </c>
      <c r="F148" s="50">
        <v>69755</v>
      </c>
      <c r="G148" s="50">
        <v>63910</v>
      </c>
      <c r="H148" s="50">
        <v>70806</v>
      </c>
      <c r="I148" s="50">
        <v>69528</v>
      </c>
      <c r="J148" s="50">
        <v>67757</v>
      </c>
      <c r="K148" s="50">
        <v>66934</v>
      </c>
      <c r="L148" s="50">
        <v>66957</v>
      </c>
      <c r="M148" s="50">
        <v>68377</v>
      </c>
      <c r="N148" s="50">
        <v>66696</v>
      </c>
      <c r="O148" s="50">
        <v>69984</v>
      </c>
      <c r="P148" s="50">
        <v>69626</v>
      </c>
      <c r="Q148" s="50">
        <v>69576</v>
      </c>
      <c r="R148" s="50">
        <v>70588</v>
      </c>
      <c r="S148" s="51">
        <v>71826</v>
      </c>
    </row>
    <row r="149" spans="1:19" ht="13.5" thickBot="1">
      <c r="A149" s="38"/>
      <c r="B149" s="38"/>
      <c r="C149" s="38"/>
      <c r="D149" s="38"/>
      <c r="E149" s="38"/>
      <c r="F149" s="38"/>
      <c r="G149" s="38"/>
      <c r="H149" s="38"/>
      <c r="I149" s="38"/>
      <c r="J149" s="38"/>
      <c r="K149" s="38"/>
      <c r="L149" s="38"/>
      <c r="M149" s="38"/>
      <c r="N149" s="38"/>
      <c r="O149" s="38"/>
      <c r="P149" s="38"/>
      <c r="Q149" s="38"/>
      <c r="R149" s="38"/>
      <c r="S149" s="38"/>
    </row>
    <row r="150" spans="1:19" ht="13.5" thickBot="1">
      <c r="A150" s="38"/>
      <c r="B150" s="38"/>
      <c r="C150" s="38"/>
      <c r="D150" s="38"/>
      <c r="E150" s="38"/>
      <c r="F150" s="38"/>
      <c r="G150" s="38"/>
      <c r="H150" s="38"/>
      <c r="I150" s="38"/>
      <c r="J150" s="38"/>
      <c r="K150" s="38"/>
      <c r="L150" s="38"/>
      <c r="M150" s="38"/>
      <c r="N150" s="38"/>
      <c r="O150" s="38"/>
      <c r="P150" s="38"/>
      <c r="Q150" s="38"/>
      <c r="R150" s="38"/>
      <c r="S150" s="38"/>
    </row>
    <row r="151" spans="1:19" ht="12.75">
      <c r="A151" s="123" t="s">
        <v>159</v>
      </c>
      <c r="B151" s="124"/>
      <c r="C151" s="124"/>
      <c r="D151" s="124"/>
      <c r="E151" s="54"/>
      <c r="F151" s="54"/>
      <c r="G151" s="54"/>
      <c r="H151" s="54"/>
      <c r="I151" s="54"/>
      <c r="J151" s="54"/>
      <c r="K151" s="54"/>
      <c r="L151" s="54"/>
      <c r="M151" s="54"/>
      <c r="N151" s="54"/>
      <c r="O151" s="54"/>
      <c r="P151" s="54"/>
      <c r="Q151" s="54"/>
      <c r="R151" s="54"/>
      <c r="S151" s="54"/>
    </row>
    <row r="152" spans="1:19" ht="12.75">
      <c r="A152" s="123" t="s">
        <v>195</v>
      </c>
      <c r="B152" s="124"/>
      <c r="C152" s="124"/>
      <c r="D152" s="124"/>
      <c r="E152" s="54"/>
      <c r="F152" s="54"/>
      <c r="G152" s="54"/>
      <c r="H152" s="54"/>
      <c r="I152" s="54"/>
      <c r="J152" s="54"/>
      <c r="K152" s="54"/>
      <c r="L152" s="54"/>
      <c r="M152" s="54"/>
      <c r="N152" s="54"/>
      <c r="O152" s="54"/>
      <c r="P152" s="54"/>
      <c r="Q152" s="54"/>
      <c r="R152" s="54"/>
      <c r="S152" s="54"/>
    </row>
    <row r="153" spans="1:19" ht="13.5" thickBot="1">
      <c r="A153" s="123" t="s">
        <v>199</v>
      </c>
      <c r="B153" s="124"/>
      <c r="C153" s="124"/>
      <c r="D153" s="124"/>
      <c r="E153" s="54"/>
      <c r="F153" s="54"/>
      <c r="G153" s="54"/>
      <c r="H153" s="54"/>
      <c r="I153" s="54"/>
      <c r="J153" s="54"/>
      <c r="K153" s="54"/>
      <c r="L153" s="54"/>
      <c r="M153" s="54"/>
      <c r="N153" s="54"/>
      <c r="O153" s="54"/>
      <c r="P153" s="54"/>
      <c r="Q153" s="54"/>
      <c r="R153" s="54"/>
      <c r="S153" s="54"/>
    </row>
    <row r="154" spans="1:19" ht="26.25" thickBot="1">
      <c r="A154" s="125" t="s">
        <v>162</v>
      </c>
      <c r="B154" s="126" t="s">
        <v>99</v>
      </c>
      <c r="C154" s="126" t="s">
        <v>100</v>
      </c>
      <c r="D154" s="126" t="s">
        <v>101</v>
      </c>
      <c r="E154" s="126" t="s">
        <v>102</v>
      </c>
      <c r="F154" s="126" t="s">
        <v>103</v>
      </c>
      <c r="G154" s="126" t="s">
        <v>104</v>
      </c>
      <c r="H154" s="126" t="s">
        <v>105</v>
      </c>
      <c r="I154" s="126" t="s">
        <v>106</v>
      </c>
      <c r="J154" s="126" t="s">
        <v>107</v>
      </c>
      <c r="K154" s="126" t="s">
        <v>108</v>
      </c>
      <c r="L154" s="126" t="s">
        <v>109</v>
      </c>
      <c r="M154" s="126" t="s">
        <v>110</v>
      </c>
      <c r="N154" s="126" t="s">
        <v>111</v>
      </c>
      <c r="O154" s="126" t="s">
        <v>112</v>
      </c>
      <c r="P154" s="126" t="s">
        <v>113</v>
      </c>
      <c r="Q154" s="126" t="s">
        <v>114</v>
      </c>
      <c r="R154" s="126" t="s">
        <v>115</v>
      </c>
      <c r="S154" s="127" t="s">
        <v>116</v>
      </c>
    </row>
    <row r="155" spans="1:19" ht="13.5" thickBot="1">
      <c r="A155" s="128" t="s">
        <v>96</v>
      </c>
      <c r="B155" s="59" t="s">
        <v>117</v>
      </c>
      <c r="C155" s="59" t="s">
        <v>117</v>
      </c>
      <c r="D155" s="59" t="s">
        <v>117</v>
      </c>
      <c r="E155" s="59" t="s">
        <v>117</v>
      </c>
      <c r="F155" s="59" t="s">
        <v>117</v>
      </c>
      <c r="G155" s="59" t="s">
        <v>117</v>
      </c>
      <c r="H155" s="59" t="s">
        <v>117</v>
      </c>
      <c r="I155" s="59" t="s">
        <v>117</v>
      </c>
      <c r="J155" s="59" t="s">
        <v>117</v>
      </c>
      <c r="K155" s="59" t="s">
        <v>117</v>
      </c>
      <c r="L155" s="59" t="s">
        <v>117</v>
      </c>
      <c r="M155" s="59" t="s">
        <v>117</v>
      </c>
      <c r="N155" s="59" t="s">
        <v>117</v>
      </c>
      <c r="O155" s="59" t="s">
        <v>117</v>
      </c>
      <c r="P155" s="59" t="s">
        <v>117</v>
      </c>
      <c r="Q155" s="59" t="s">
        <v>117</v>
      </c>
      <c r="R155" s="59" t="s">
        <v>117</v>
      </c>
      <c r="S155" s="60" t="s">
        <v>117</v>
      </c>
    </row>
    <row r="156" spans="1:19" ht="13.5" thickBot="1">
      <c r="A156" s="129" t="s">
        <v>118</v>
      </c>
      <c r="B156" s="47">
        <v>7721</v>
      </c>
      <c r="C156" s="47">
        <v>8011</v>
      </c>
      <c r="D156" s="47">
        <v>9035</v>
      </c>
      <c r="E156" s="47">
        <v>9948</v>
      </c>
      <c r="F156" s="47">
        <v>10329</v>
      </c>
      <c r="G156" s="47">
        <v>11696</v>
      </c>
      <c r="H156" s="47">
        <v>12915</v>
      </c>
      <c r="I156" s="47">
        <v>13492</v>
      </c>
      <c r="J156" s="47">
        <v>14549</v>
      </c>
      <c r="K156" s="47">
        <v>15868</v>
      </c>
      <c r="L156" s="47">
        <v>15961</v>
      </c>
      <c r="M156" s="47">
        <v>16994</v>
      </c>
      <c r="N156" s="47">
        <v>18733</v>
      </c>
      <c r="O156" s="47">
        <v>23277</v>
      </c>
      <c r="P156" s="47">
        <v>26971</v>
      </c>
      <c r="Q156" s="47">
        <v>29737</v>
      </c>
      <c r="R156" s="47">
        <v>32450</v>
      </c>
      <c r="S156" s="48">
        <v>38296</v>
      </c>
    </row>
    <row r="157" spans="1:19" ht="13.5" thickBot="1">
      <c r="A157" s="129" t="s">
        <v>119</v>
      </c>
      <c r="B157" s="47">
        <v>7685</v>
      </c>
      <c r="C157" s="47">
        <v>7975</v>
      </c>
      <c r="D157" s="47">
        <v>8999</v>
      </c>
      <c r="E157" s="47">
        <v>9912</v>
      </c>
      <c r="F157" s="47">
        <v>10318</v>
      </c>
      <c r="G157" s="47">
        <v>11684</v>
      </c>
      <c r="H157" s="47">
        <v>12897</v>
      </c>
      <c r="I157" s="47">
        <v>13485</v>
      </c>
      <c r="J157" s="47">
        <v>14546</v>
      </c>
      <c r="K157" s="47">
        <v>15866</v>
      </c>
      <c r="L157" s="47">
        <v>15959</v>
      </c>
      <c r="M157" s="47">
        <v>16993</v>
      </c>
      <c r="N157" s="47">
        <v>18723</v>
      </c>
      <c r="O157" s="47">
        <v>23275</v>
      </c>
      <c r="P157" s="47">
        <v>26969</v>
      </c>
      <c r="Q157" s="47">
        <v>29735</v>
      </c>
      <c r="R157" s="47">
        <v>32445</v>
      </c>
      <c r="S157" s="48">
        <v>38291</v>
      </c>
    </row>
    <row r="158" spans="1:19" ht="13.5" thickBot="1">
      <c r="A158" s="129" t="s">
        <v>120</v>
      </c>
      <c r="B158" s="47">
        <v>7411</v>
      </c>
      <c r="C158" s="47">
        <v>7669</v>
      </c>
      <c r="D158" s="47">
        <v>8634</v>
      </c>
      <c r="E158" s="47">
        <v>9476</v>
      </c>
      <c r="F158" s="47">
        <v>9831</v>
      </c>
      <c r="G158" s="47">
        <v>11489</v>
      </c>
      <c r="H158" s="47">
        <v>12690</v>
      </c>
      <c r="I158" s="47">
        <v>13210</v>
      </c>
      <c r="J158" s="47">
        <v>14200</v>
      </c>
      <c r="K158" s="47">
        <v>15418</v>
      </c>
      <c r="L158" s="47">
        <v>15548</v>
      </c>
      <c r="M158" s="47">
        <v>16491</v>
      </c>
      <c r="N158" s="47">
        <v>18229</v>
      </c>
      <c r="O158" s="47">
        <v>22723</v>
      </c>
      <c r="P158" s="47">
        <v>26117</v>
      </c>
      <c r="Q158" s="47">
        <v>28457</v>
      </c>
      <c r="R158" s="47">
        <v>31061</v>
      </c>
      <c r="S158" s="48">
        <v>36634</v>
      </c>
    </row>
    <row r="159" spans="1:19" ht="13.5" thickBot="1">
      <c r="A159" s="129" t="s">
        <v>121</v>
      </c>
      <c r="B159" s="47">
        <v>6707</v>
      </c>
      <c r="C159" s="47">
        <v>6785</v>
      </c>
      <c r="D159" s="47">
        <v>7211</v>
      </c>
      <c r="E159" s="47">
        <v>7729</v>
      </c>
      <c r="F159" s="47">
        <v>7794</v>
      </c>
      <c r="G159" s="47">
        <v>9093</v>
      </c>
      <c r="H159" s="47">
        <v>10017</v>
      </c>
      <c r="I159" s="47">
        <v>10353</v>
      </c>
      <c r="J159" s="47">
        <v>11075</v>
      </c>
      <c r="K159" s="47">
        <v>11778</v>
      </c>
      <c r="L159" s="47">
        <v>11381</v>
      </c>
      <c r="M159" s="47">
        <v>11977</v>
      </c>
      <c r="N159" s="47">
        <v>13463</v>
      </c>
      <c r="O159" s="47">
        <v>17032</v>
      </c>
      <c r="P159" s="47">
        <v>19752</v>
      </c>
      <c r="Q159" s="47">
        <v>21303</v>
      </c>
      <c r="R159" s="47">
        <v>23842</v>
      </c>
      <c r="S159" s="48">
        <v>29274</v>
      </c>
    </row>
    <row r="160" spans="1:19" ht="13.5" thickBot="1">
      <c r="A160" s="129" t="s">
        <v>122</v>
      </c>
      <c r="B160" s="47">
        <v>6707</v>
      </c>
      <c r="C160" s="47">
        <v>6785</v>
      </c>
      <c r="D160" s="47">
        <v>7212</v>
      </c>
      <c r="E160" s="47">
        <v>7730</v>
      </c>
      <c r="F160" s="47">
        <v>7795</v>
      </c>
      <c r="G160" s="47">
        <v>9094</v>
      </c>
      <c r="H160" s="47">
        <v>10017</v>
      </c>
      <c r="I160" s="47">
        <v>10353</v>
      </c>
      <c r="J160" s="47">
        <v>11077</v>
      </c>
      <c r="K160" s="47">
        <v>11787</v>
      </c>
      <c r="L160" s="47">
        <v>11396</v>
      </c>
      <c r="M160" s="47">
        <v>11994</v>
      </c>
      <c r="N160" s="47">
        <v>13488</v>
      </c>
      <c r="O160" s="47">
        <v>17060</v>
      </c>
      <c r="P160" s="47">
        <v>19781</v>
      </c>
      <c r="Q160" s="47">
        <v>21332</v>
      </c>
      <c r="R160" s="47">
        <v>23871</v>
      </c>
      <c r="S160" s="48">
        <v>29274</v>
      </c>
    </row>
    <row r="161" spans="1:19" ht="13.5" thickBot="1">
      <c r="A161" s="129" t="s">
        <v>123</v>
      </c>
      <c r="B161" s="47">
        <v>291</v>
      </c>
      <c r="C161" s="47">
        <v>326</v>
      </c>
      <c r="D161" s="47">
        <v>335</v>
      </c>
      <c r="E161" s="47">
        <v>315</v>
      </c>
      <c r="F161" s="47">
        <v>300</v>
      </c>
      <c r="G161" s="47">
        <v>337</v>
      </c>
      <c r="H161" s="47">
        <v>332</v>
      </c>
      <c r="I161" s="47">
        <v>348</v>
      </c>
      <c r="J161" s="47">
        <v>330</v>
      </c>
      <c r="K161" s="47">
        <v>338</v>
      </c>
      <c r="L161" s="47">
        <v>356</v>
      </c>
      <c r="M161" s="47">
        <v>390</v>
      </c>
      <c r="N161" s="47">
        <v>386</v>
      </c>
      <c r="O161" s="47">
        <v>540</v>
      </c>
      <c r="P161" s="47">
        <v>601</v>
      </c>
      <c r="Q161" s="47">
        <v>745</v>
      </c>
      <c r="R161" s="47">
        <v>975</v>
      </c>
      <c r="S161" s="48">
        <v>923</v>
      </c>
    </row>
    <row r="162" spans="1:19" ht="13.5" thickBot="1">
      <c r="A162" s="129" t="s">
        <v>124</v>
      </c>
      <c r="B162" s="47" t="s">
        <v>97</v>
      </c>
      <c r="C162" s="47" t="s">
        <v>97</v>
      </c>
      <c r="D162" s="47" t="s">
        <v>97</v>
      </c>
      <c r="E162" s="47" t="s">
        <v>97</v>
      </c>
      <c r="F162" s="47" t="s">
        <v>97</v>
      </c>
      <c r="G162" s="47" t="s">
        <v>97</v>
      </c>
      <c r="H162" s="47" t="s">
        <v>97</v>
      </c>
      <c r="I162" s="47" t="s">
        <v>97</v>
      </c>
      <c r="J162" s="47" t="s">
        <v>97</v>
      </c>
      <c r="K162" s="47" t="s">
        <v>97</v>
      </c>
      <c r="L162" s="47" t="s">
        <v>97</v>
      </c>
      <c r="M162" s="47" t="s">
        <v>97</v>
      </c>
      <c r="N162" s="47" t="s">
        <v>97</v>
      </c>
      <c r="O162" s="47" t="s">
        <v>97</v>
      </c>
      <c r="P162" s="47" t="s">
        <v>97</v>
      </c>
      <c r="Q162" s="47" t="s">
        <v>97</v>
      </c>
      <c r="R162" s="47" t="s">
        <v>97</v>
      </c>
      <c r="S162" s="48" t="s">
        <v>97</v>
      </c>
    </row>
    <row r="163" spans="1:19" ht="13.5" thickBot="1">
      <c r="A163" s="129" t="s">
        <v>125</v>
      </c>
      <c r="B163" s="47">
        <v>0</v>
      </c>
      <c r="C163" s="47">
        <v>0</v>
      </c>
      <c r="D163" s="47">
        <v>0</v>
      </c>
      <c r="E163" s="47">
        <v>65</v>
      </c>
      <c r="F163" s="47">
        <v>98</v>
      </c>
      <c r="G163" s="47">
        <v>112</v>
      </c>
      <c r="H163" s="47">
        <v>85</v>
      </c>
      <c r="I163" s="47">
        <v>145</v>
      </c>
      <c r="J163" s="47">
        <v>200</v>
      </c>
      <c r="K163" s="47">
        <v>299</v>
      </c>
      <c r="L163" s="47">
        <v>252</v>
      </c>
      <c r="M163" s="47">
        <v>251</v>
      </c>
      <c r="N163" s="47">
        <v>249</v>
      </c>
      <c r="O163" s="47">
        <v>238</v>
      </c>
      <c r="P163" s="47">
        <v>315</v>
      </c>
      <c r="Q163" s="47">
        <v>223</v>
      </c>
      <c r="R163" s="47">
        <v>248</v>
      </c>
      <c r="S163" s="48">
        <v>300</v>
      </c>
    </row>
    <row r="164" spans="1:19" ht="13.5" thickBot="1">
      <c r="A164" s="129" t="s">
        <v>126</v>
      </c>
      <c r="B164" s="47">
        <v>65</v>
      </c>
      <c r="C164" s="47">
        <v>142</v>
      </c>
      <c r="D164" s="47">
        <v>208</v>
      </c>
      <c r="E164" s="47">
        <v>292</v>
      </c>
      <c r="F164" s="47">
        <v>316</v>
      </c>
      <c r="G164" s="47">
        <v>378</v>
      </c>
      <c r="H164" s="47">
        <v>492</v>
      </c>
      <c r="I164" s="47">
        <v>518</v>
      </c>
      <c r="J164" s="47">
        <v>562</v>
      </c>
      <c r="K164" s="47">
        <v>658</v>
      </c>
      <c r="L164" s="47">
        <v>699</v>
      </c>
      <c r="M164" s="47">
        <v>782</v>
      </c>
      <c r="N164" s="47">
        <v>902</v>
      </c>
      <c r="O164" s="47">
        <v>1074</v>
      </c>
      <c r="P164" s="47">
        <v>1212</v>
      </c>
      <c r="Q164" s="47">
        <v>1341</v>
      </c>
      <c r="R164" s="47">
        <v>1329</v>
      </c>
      <c r="S164" s="48">
        <v>1349</v>
      </c>
    </row>
    <row r="165" spans="1:19" ht="13.5" thickBot="1">
      <c r="A165" s="129" t="s">
        <v>127</v>
      </c>
      <c r="B165" s="47">
        <v>1334</v>
      </c>
      <c r="C165" s="47">
        <v>1422</v>
      </c>
      <c r="D165" s="47">
        <v>1679</v>
      </c>
      <c r="E165" s="47">
        <v>1698</v>
      </c>
      <c r="F165" s="47">
        <v>1740</v>
      </c>
      <c r="G165" s="47">
        <v>1765</v>
      </c>
      <c r="H165" s="47">
        <v>1907</v>
      </c>
      <c r="I165" s="47">
        <v>1806</v>
      </c>
      <c r="J165" s="47">
        <v>2014</v>
      </c>
      <c r="K165" s="47">
        <v>2081</v>
      </c>
      <c r="L165" s="47">
        <v>2146</v>
      </c>
      <c r="M165" s="47">
        <v>2253</v>
      </c>
      <c r="N165" s="47">
        <v>2548</v>
      </c>
      <c r="O165" s="47">
        <v>3590</v>
      </c>
      <c r="P165" s="47">
        <v>4352</v>
      </c>
      <c r="Q165" s="47">
        <v>4933</v>
      </c>
      <c r="R165" s="47">
        <v>6044</v>
      </c>
      <c r="S165" s="48">
        <v>11378</v>
      </c>
    </row>
    <row r="166" spans="1:19" ht="13.5" thickBot="1">
      <c r="A166" s="129" t="s">
        <v>128</v>
      </c>
      <c r="B166" s="47">
        <v>2</v>
      </c>
      <c r="C166" s="47">
        <v>2</v>
      </c>
      <c r="D166" s="47">
        <v>2</v>
      </c>
      <c r="E166" s="47">
        <v>2</v>
      </c>
      <c r="F166" s="47">
        <v>2</v>
      </c>
      <c r="G166" s="47">
        <v>2</v>
      </c>
      <c r="H166" s="47">
        <v>3</v>
      </c>
      <c r="I166" s="47">
        <v>3</v>
      </c>
      <c r="J166" s="47">
        <v>3</v>
      </c>
      <c r="K166" s="47">
        <v>2</v>
      </c>
      <c r="L166" s="47">
        <v>2</v>
      </c>
      <c r="M166" s="47">
        <v>3</v>
      </c>
      <c r="N166" s="47">
        <v>5</v>
      </c>
      <c r="O166" s="47">
        <v>5</v>
      </c>
      <c r="P166" s="47">
        <v>5</v>
      </c>
      <c r="Q166" s="47">
        <v>8</v>
      </c>
      <c r="R166" s="47">
        <v>7</v>
      </c>
      <c r="S166" s="48">
        <v>10</v>
      </c>
    </row>
    <row r="167" spans="1:19" ht="13.5" thickBot="1">
      <c r="A167" s="129" t="s">
        <v>129</v>
      </c>
      <c r="B167" s="47">
        <v>0</v>
      </c>
      <c r="C167" s="47">
        <v>0</v>
      </c>
      <c r="D167" s="47">
        <v>0</v>
      </c>
      <c r="E167" s="47">
        <v>0</v>
      </c>
      <c r="F167" s="47">
        <v>0</v>
      </c>
      <c r="G167" s="47">
        <v>0</v>
      </c>
      <c r="H167" s="47">
        <v>7</v>
      </c>
      <c r="I167" s="47">
        <v>22</v>
      </c>
      <c r="J167" s="47">
        <v>21</v>
      </c>
      <c r="K167" s="47">
        <v>23</v>
      </c>
      <c r="L167" s="47">
        <v>24</v>
      </c>
      <c r="M167" s="47">
        <v>24</v>
      </c>
      <c r="N167" s="47">
        <v>19</v>
      </c>
      <c r="O167" s="47">
        <v>19</v>
      </c>
      <c r="P167" s="47">
        <v>25</v>
      </c>
      <c r="Q167" s="47">
        <v>30</v>
      </c>
      <c r="R167" s="47">
        <v>30</v>
      </c>
      <c r="S167" s="48">
        <v>33</v>
      </c>
    </row>
    <row r="168" spans="1:19" ht="13.5" thickBot="1">
      <c r="A168" s="129" t="s">
        <v>130</v>
      </c>
      <c r="B168" s="47">
        <v>0</v>
      </c>
      <c r="C168" s="47">
        <v>0</v>
      </c>
      <c r="D168" s="47">
        <v>1</v>
      </c>
      <c r="E168" s="47">
        <v>1</v>
      </c>
      <c r="F168" s="47">
        <v>1</v>
      </c>
      <c r="G168" s="47">
        <v>1</v>
      </c>
      <c r="H168" s="47">
        <v>0</v>
      </c>
      <c r="I168" s="47">
        <v>0</v>
      </c>
      <c r="J168" s="47">
        <v>0</v>
      </c>
      <c r="K168" s="47">
        <v>2</v>
      </c>
      <c r="L168" s="47">
        <v>0</v>
      </c>
      <c r="M168" s="47">
        <v>31</v>
      </c>
      <c r="N168" s="47">
        <v>47</v>
      </c>
      <c r="O168" s="47">
        <v>31</v>
      </c>
      <c r="P168" s="47">
        <v>33</v>
      </c>
      <c r="Q168" s="47">
        <v>28</v>
      </c>
      <c r="R168" s="47">
        <v>27</v>
      </c>
      <c r="S168" s="48">
        <v>33</v>
      </c>
    </row>
    <row r="169" spans="1:19" ht="13.5" thickBot="1">
      <c r="A169" s="129" t="s">
        <v>131</v>
      </c>
      <c r="B169" s="47">
        <v>135</v>
      </c>
      <c r="C169" s="47">
        <v>135</v>
      </c>
      <c r="D169" s="47">
        <v>147</v>
      </c>
      <c r="E169" s="47">
        <v>148</v>
      </c>
      <c r="F169" s="47">
        <v>182</v>
      </c>
      <c r="G169" s="47">
        <v>333</v>
      </c>
      <c r="H169" s="47">
        <v>358</v>
      </c>
      <c r="I169" s="47">
        <v>396</v>
      </c>
      <c r="J169" s="47">
        <v>426</v>
      </c>
      <c r="K169" s="47">
        <v>501</v>
      </c>
      <c r="L169" s="47">
        <v>619</v>
      </c>
      <c r="M169" s="47">
        <v>707</v>
      </c>
      <c r="N169" s="47">
        <v>764</v>
      </c>
      <c r="O169" s="47">
        <v>937</v>
      </c>
      <c r="P169" s="47">
        <v>1220</v>
      </c>
      <c r="Q169" s="47">
        <v>1391</v>
      </c>
      <c r="R169" s="47">
        <v>1141</v>
      </c>
      <c r="S169" s="48">
        <v>1251</v>
      </c>
    </row>
    <row r="170" spans="1:19" ht="13.5" thickBot="1">
      <c r="A170" s="129" t="s">
        <v>132</v>
      </c>
      <c r="B170" s="47">
        <v>306</v>
      </c>
      <c r="C170" s="47">
        <v>281</v>
      </c>
      <c r="D170" s="47">
        <v>314</v>
      </c>
      <c r="E170" s="47">
        <v>312</v>
      </c>
      <c r="F170" s="47">
        <v>342</v>
      </c>
      <c r="G170" s="47">
        <v>1290</v>
      </c>
      <c r="H170" s="47">
        <v>1445</v>
      </c>
      <c r="I170" s="47">
        <v>1365</v>
      </c>
      <c r="J170" s="47">
        <v>1376</v>
      </c>
      <c r="K170" s="47">
        <v>1359</v>
      </c>
      <c r="L170" s="47">
        <v>1545</v>
      </c>
      <c r="M170" s="47">
        <v>1582</v>
      </c>
      <c r="N170" s="47">
        <v>1699</v>
      </c>
      <c r="O170" s="47">
        <v>1762</v>
      </c>
      <c r="P170" s="47">
        <v>1933</v>
      </c>
      <c r="Q170" s="47">
        <v>2024</v>
      </c>
      <c r="R170" s="47">
        <v>1956</v>
      </c>
      <c r="S170" s="48">
        <v>2050</v>
      </c>
    </row>
    <row r="171" spans="1:19" ht="13.5" thickBot="1">
      <c r="A171" s="129" t="s">
        <v>133</v>
      </c>
      <c r="B171" s="47">
        <v>2795</v>
      </c>
      <c r="C171" s="47">
        <v>2774</v>
      </c>
      <c r="D171" s="47">
        <v>3022</v>
      </c>
      <c r="E171" s="47">
        <v>3205</v>
      </c>
      <c r="F171" s="47">
        <v>2999</v>
      </c>
      <c r="G171" s="47">
        <v>3031</v>
      </c>
      <c r="H171" s="47">
        <v>3358</v>
      </c>
      <c r="I171" s="47">
        <v>3536</v>
      </c>
      <c r="J171" s="47">
        <v>3868</v>
      </c>
      <c r="K171" s="47">
        <v>4110</v>
      </c>
      <c r="L171" s="47">
        <v>3227</v>
      </c>
      <c r="M171" s="47">
        <v>3381</v>
      </c>
      <c r="N171" s="47">
        <v>3815</v>
      </c>
      <c r="O171" s="47">
        <v>5631</v>
      </c>
      <c r="P171" s="47">
        <v>6674</v>
      </c>
      <c r="Q171" s="47">
        <v>6793</v>
      </c>
      <c r="R171" s="47">
        <v>7183</v>
      </c>
      <c r="S171" s="48">
        <v>7352</v>
      </c>
    </row>
    <row r="172" spans="1:19" ht="13.5" thickBot="1">
      <c r="A172" s="129" t="s">
        <v>134</v>
      </c>
      <c r="B172" s="47" t="s">
        <v>97</v>
      </c>
      <c r="C172" s="47" t="s">
        <v>97</v>
      </c>
      <c r="D172" s="47" t="s">
        <v>97</v>
      </c>
      <c r="E172" s="47" t="s">
        <v>97</v>
      </c>
      <c r="F172" s="47" t="s">
        <v>97</v>
      </c>
      <c r="G172" s="47" t="s">
        <v>97</v>
      </c>
      <c r="H172" s="47" t="s">
        <v>97</v>
      </c>
      <c r="I172" s="47" t="s">
        <v>97</v>
      </c>
      <c r="J172" s="47" t="s">
        <v>97</v>
      </c>
      <c r="K172" s="47" t="s">
        <v>97</v>
      </c>
      <c r="L172" s="47" t="s">
        <v>97</v>
      </c>
      <c r="M172" s="47" t="s">
        <v>97</v>
      </c>
      <c r="N172" s="47" t="s">
        <v>97</v>
      </c>
      <c r="O172" s="47" t="s">
        <v>97</v>
      </c>
      <c r="P172" s="47" t="s">
        <v>97</v>
      </c>
      <c r="Q172" s="47" t="s">
        <v>97</v>
      </c>
      <c r="R172" s="47" t="s">
        <v>97</v>
      </c>
      <c r="S172" s="48" t="s">
        <v>97</v>
      </c>
    </row>
    <row r="173" spans="1:19" ht="13.5" thickBot="1">
      <c r="A173" s="129" t="s">
        <v>135</v>
      </c>
      <c r="B173" s="47">
        <v>0</v>
      </c>
      <c r="C173" s="47">
        <v>0</v>
      </c>
      <c r="D173" s="47">
        <v>0</v>
      </c>
      <c r="E173" s="47">
        <v>0</v>
      </c>
      <c r="F173" s="47">
        <v>0</v>
      </c>
      <c r="G173" s="47">
        <v>0</v>
      </c>
      <c r="H173" s="47">
        <v>0</v>
      </c>
      <c r="I173" s="47">
        <v>0</v>
      </c>
      <c r="J173" s="47">
        <v>0</v>
      </c>
      <c r="K173" s="47">
        <v>0</v>
      </c>
      <c r="L173" s="47">
        <v>0</v>
      </c>
      <c r="M173" s="47">
        <v>4</v>
      </c>
      <c r="N173" s="47">
        <v>9</v>
      </c>
      <c r="O173" s="47">
        <v>13</v>
      </c>
      <c r="P173" s="47">
        <v>21</v>
      </c>
      <c r="Q173" s="47">
        <v>21</v>
      </c>
      <c r="R173" s="47">
        <v>22</v>
      </c>
      <c r="S173" s="48">
        <v>20</v>
      </c>
    </row>
    <row r="174" spans="1:19" ht="13.5" thickBot="1">
      <c r="A174" s="129" t="s">
        <v>136</v>
      </c>
      <c r="B174" s="47">
        <v>0</v>
      </c>
      <c r="C174" s="47">
        <v>0</v>
      </c>
      <c r="D174" s="47">
        <v>0</v>
      </c>
      <c r="E174" s="47">
        <v>0</v>
      </c>
      <c r="F174" s="47">
        <v>0</v>
      </c>
      <c r="G174" s="47">
        <v>0</v>
      </c>
      <c r="H174" s="47">
        <v>0</v>
      </c>
      <c r="I174" s="47">
        <v>0</v>
      </c>
      <c r="J174" s="47">
        <v>0</v>
      </c>
      <c r="K174" s="47">
        <v>0</v>
      </c>
      <c r="L174" s="47">
        <v>0</v>
      </c>
      <c r="M174" s="47">
        <v>11</v>
      </c>
      <c r="N174" s="47">
        <v>20</v>
      </c>
      <c r="O174" s="47">
        <v>18</v>
      </c>
      <c r="P174" s="47">
        <v>9</v>
      </c>
      <c r="Q174" s="47">
        <v>5</v>
      </c>
      <c r="R174" s="47">
        <v>20</v>
      </c>
      <c r="S174" s="48">
        <v>39</v>
      </c>
    </row>
    <row r="175" spans="1:19" ht="13.5" thickBot="1">
      <c r="A175" s="129" t="s">
        <v>137</v>
      </c>
      <c r="B175" s="47">
        <v>25</v>
      </c>
      <c r="C175" s="47">
        <v>26</v>
      </c>
      <c r="D175" s="47">
        <v>26</v>
      </c>
      <c r="E175" s="47">
        <v>25</v>
      </c>
      <c r="F175" s="47">
        <v>24</v>
      </c>
      <c r="G175" s="47">
        <v>23</v>
      </c>
      <c r="H175" s="47">
        <v>18</v>
      </c>
      <c r="I175" s="47">
        <v>23</v>
      </c>
      <c r="J175" s="47">
        <v>23</v>
      </c>
      <c r="K175" s="47">
        <v>20</v>
      </c>
      <c r="L175" s="47">
        <v>28</v>
      </c>
      <c r="M175" s="47">
        <v>30</v>
      </c>
      <c r="N175" s="47">
        <v>29</v>
      </c>
      <c r="O175" s="47">
        <v>36</v>
      </c>
      <c r="P175" s="47">
        <v>43</v>
      </c>
      <c r="Q175" s="47">
        <v>43</v>
      </c>
      <c r="R175" s="47">
        <v>47</v>
      </c>
      <c r="S175" s="48">
        <v>49</v>
      </c>
    </row>
    <row r="176" spans="1:19" ht="13.5" thickBot="1">
      <c r="A176" s="129" t="s">
        <v>138</v>
      </c>
      <c r="B176" s="47">
        <v>24</v>
      </c>
      <c r="C176" s="47">
        <v>39</v>
      </c>
      <c r="D176" s="47">
        <v>51</v>
      </c>
      <c r="E176" s="47">
        <v>51</v>
      </c>
      <c r="F176" s="47">
        <v>59</v>
      </c>
      <c r="G176" s="47">
        <v>55</v>
      </c>
      <c r="H176" s="47">
        <v>60</v>
      </c>
      <c r="I176" s="47">
        <v>62</v>
      </c>
      <c r="J176" s="47">
        <v>61</v>
      </c>
      <c r="K176" s="47">
        <v>63</v>
      </c>
      <c r="L176" s="47">
        <v>62</v>
      </c>
      <c r="M176" s="47">
        <v>65</v>
      </c>
      <c r="N176" s="47">
        <v>51</v>
      </c>
      <c r="O176" s="47">
        <v>72</v>
      </c>
      <c r="P176" s="47">
        <v>234</v>
      </c>
      <c r="Q176" s="47">
        <v>530</v>
      </c>
      <c r="R176" s="47">
        <v>451</v>
      </c>
      <c r="S176" s="48">
        <v>529</v>
      </c>
    </row>
    <row r="177" spans="1:19" ht="13.5" thickBot="1">
      <c r="A177" s="129" t="s">
        <v>139</v>
      </c>
      <c r="B177" s="47">
        <v>570</v>
      </c>
      <c r="C177" s="47">
        <v>569</v>
      </c>
      <c r="D177" s="47">
        <v>575</v>
      </c>
      <c r="E177" s="47">
        <v>660</v>
      </c>
      <c r="F177" s="47">
        <v>650</v>
      </c>
      <c r="G177" s="47">
        <v>735</v>
      </c>
      <c r="H177" s="47">
        <v>951</v>
      </c>
      <c r="I177" s="47">
        <v>981</v>
      </c>
      <c r="J177" s="47">
        <v>1068</v>
      </c>
      <c r="K177" s="47">
        <v>1144</v>
      </c>
      <c r="L177" s="47">
        <v>1212</v>
      </c>
      <c r="M177" s="47">
        <v>1316</v>
      </c>
      <c r="N177" s="47">
        <v>1445</v>
      </c>
      <c r="O177" s="47">
        <v>1415</v>
      </c>
      <c r="P177" s="47">
        <v>1613</v>
      </c>
      <c r="Q177" s="47">
        <v>2052</v>
      </c>
      <c r="R177" s="47">
        <v>2021</v>
      </c>
      <c r="S177" s="48">
        <v>1795</v>
      </c>
    </row>
    <row r="178" spans="1:19" ht="13.5" thickBot="1">
      <c r="A178" s="129" t="s">
        <v>140</v>
      </c>
      <c r="B178" s="47">
        <v>172</v>
      </c>
      <c r="C178" s="47">
        <v>201</v>
      </c>
      <c r="D178" s="47">
        <v>217</v>
      </c>
      <c r="E178" s="47">
        <v>323</v>
      </c>
      <c r="F178" s="47">
        <v>410</v>
      </c>
      <c r="G178" s="47">
        <v>398</v>
      </c>
      <c r="H178" s="47">
        <v>401</v>
      </c>
      <c r="I178" s="47">
        <v>397</v>
      </c>
      <c r="J178" s="47">
        <v>422</v>
      </c>
      <c r="K178" s="47">
        <v>474</v>
      </c>
      <c r="L178" s="47">
        <v>383</v>
      </c>
      <c r="M178" s="47">
        <v>360</v>
      </c>
      <c r="N178" s="47">
        <v>452</v>
      </c>
      <c r="O178" s="47">
        <v>515</v>
      </c>
      <c r="P178" s="47">
        <v>649</v>
      </c>
      <c r="Q178" s="47">
        <v>732</v>
      </c>
      <c r="R178" s="47">
        <v>1038</v>
      </c>
      <c r="S178" s="48">
        <v>1227</v>
      </c>
    </row>
    <row r="179" spans="1:19" ht="13.5" thickBot="1">
      <c r="A179" s="129" t="s">
        <v>141</v>
      </c>
      <c r="B179" s="47">
        <v>249</v>
      </c>
      <c r="C179" s="47">
        <v>265</v>
      </c>
      <c r="D179" s="47">
        <v>311</v>
      </c>
      <c r="E179" s="47">
        <v>318</v>
      </c>
      <c r="F179" s="47">
        <v>328</v>
      </c>
      <c r="G179" s="47">
        <v>25</v>
      </c>
      <c r="H179" s="47">
        <v>60</v>
      </c>
      <c r="I179" s="47">
        <v>65</v>
      </c>
      <c r="J179" s="47">
        <v>80</v>
      </c>
      <c r="K179" s="47">
        <v>76</v>
      </c>
      <c r="L179" s="47">
        <v>79</v>
      </c>
      <c r="M179" s="47">
        <v>114</v>
      </c>
      <c r="N179" s="47">
        <v>110</v>
      </c>
      <c r="O179" s="47">
        <v>130</v>
      </c>
      <c r="P179" s="47">
        <v>208</v>
      </c>
      <c r="Q179" s="47">
        <v>422</v>
      </c>
      <c r="R179" s="47">
        <v>511</v>
      </c>
      <c r="S179" s="48">
        <v>622</v>
      </c>
    </row>
    <row r="180" spans="1:19" ht="13.5" thickBot="1">
      <c r="A180" s="129" t="s">
        <v>142</v>
      </c>
      <c r="B180" s="47">
        <v>153</v>
      </c>
      <c r="C180" s="47">
        <v>191</v>
      </c>
      <c r="D180" s="47">
        <v>150</v>
      </c>
      <c r="E180" s="47">
        <v>157</v>
      </c>
      <c r="F180" s="47">
        <v>177</v>
      </c>
      <c r="G180" s="47">
        <v>185</v>
      </c>
      <c r="H180" s="47">
        <v>183</v>
      </c>
      <c r="I180" s="47">
        <v>210</v>
      </c>
      <c r="J180" s="47">
        <v>208</v>
      </c>
      <c r="K180" s="47">
        <v>312</v>
      </c>
      <c r="L180" s="47">
        <v>405</v>
      </c>
      <c r="M180" s="47">
        <v>417</v>
      </c>
      <c r="N180" s="47">
        <v>457</v>
      </c>
      <c r="O180" s="47">
        <v>450</v>
      </c>
      <c r="P180" s="47">
        <v>473</v>
      </c>
      <c r="Q180" s="47">
        <v>490</v>
      </c>
      <c r="R180" s="47">
        <v>497</v>
      </c>
      <c r="S180" s="48">
        <v>632</v>
      </c>
    </row>
    <row r="181" spans="1:19" ht="13.5" thickBot="1">
      <c r="A181" s="129" t="s">
        <v>143</v>
      </c>
      <c r="B181" s="47">
        <v>36</v>
      </c>
      <c r="C181" s="47">
        <v>36</v>
      </c>
      <c r="D181" s="47">
        <v>36</v>
      </c>
      <c r="E181" s="47">
        <v>36</v>
      </c>
      <c r="F181" s="47">
        <v>11</v>
      </c>
      <c r="G181" s="47">
        <v>12</v>
      </c>
      <c r="H181" s="47">
        <v>18</v>
      </c>
      <c r="I181" s="47">
        <v>7</v>
      </c>
      <c r="J181" s="47">
        <v>4</v>
      </c>
      <c r="K181" s="47">
        <v>2</v>
      </c>
      <c r="L181" s="47">
        <v>1</v>
      </c>
      <c r="M181" s="47">
        <v>0</v>
      </c>
      <c r="N181" s="47">
        <v>11</v>
      </c>
      <c r="O181" s="47">
        <v>2</v>
      </c>
      <c r="P181" s="47">
        <v>2</v>
      </c>
      <c r="Q181" s="47">
        <v>2</v>
      </c>
      <c r="R181" s="47">
        <v>5</v>
      </c>
      <c r="S181" s="48">
        <v>5</v>
      </c>
    </row>
    <row r="182" spans="1:19" ht="13.5" thickBot="1">
      <c r="A182" s="129" t="s">
        <v>144</v>
      </c>
      <c r="B182" s="47">
        <v>0</v>
      </c>
      <c r="C182" s="47">
        <v>0</v>
      </c>
      <c r="D182" s="47">
        <v>0</v>
      </c>
      <c r="E182" s="47">
        <v>0</v>
      </c>
      <c r="F182" s="47">
        <v>0</v>
      </c>
      <c r="G182" s="47">
        <v>0</v>
      </c>
      <c r="H182" s="47">
        <v>0</v>
      </c>
      <c r="I182" s="47">
        <v>0</v>
      </c>
      <c r="J182" s="47">
        <v>2</v>
      </c>
      <c r="K182" s="47">
        <v>8</v>
      </c>
      <c r="L182" s="47">
        <v>15</v>
      </c>
      <c r="M182" s="47">
        <v>16</v>
      </c>
      <c r="N182" s="47">
        <v>25</v>
      </c>
      <c r="O182" s="47">
        <v>27</v>
      </c>
      <c r="P182" s="47">
        <v>29</v>
      </c>
      <c r="Q182" s="47">
        <v>29</v>
      </c>
      <c r="R182" s="47">
        <v>28</v>
      </c>
      <c r="S182" s="48">
        <v>27</v>
      </c>
    </row>
    <row r="183" spans="1:19" ht="13.5" thickBot="1">
      <c r="A183" s="129" t="s">
        <v>145</v>
      </c>
      <c r="B183" s="47">
        <v>0</v>
      </c>
      <c r="C183" s="47">
        <v>0</v>
      </c>
      <c r="D183" s="47">
        <v>0</v>
      </c>
      <c r="E183" s="47">
        <v>0</v>
      </c>
      <c r="F183" s="47">
        <v>0</v>
      </c>
      <c r="G183" s="47">
        <v>0</v>
      </c>
      <c r="H183" s="47">
        <v>0</v>
      </c>
      <c r="I183" s="47">
        <v>0</v>
      </c>
      <c r="J183" s="47">
        <v>0</v>
      </c>
      <c r="K183" s="47">
        <v>0</v>
      </c>
      <c r="L183" s="47">
        <v>0</v>
      </c>
      <c r="M183" s="47">
        <v>38</v>
      </c>
      <c r="N183" s="47">
        <v>25</v>
      </c>
      <c r="O183" s="47">
        <v>47</v>
      </c>
      <c r="P183" s="47">
        <v>31</v>
      </c>
      <c r="Q183" s="47">
        <v>40</v>
      </c>
      <c r="R183" s="47">
        <v>97</v>
      </c>
      <c r="S183" s="48">
        <v>110</v>
      </c>
    </row>
    <row r="184" spans="1:19" ht="13.5" thickBot="1">
      <c r="A184" s="129" t="s">
        <v>146</v>
      </c>
      <c r="B184" s="47">
        <v>926</v>
      </c>
      <c r="C184" s="47">
        <v>861</v>
      </c>
      <c r="D184" s="47">
        <v>747</v>
      </c>
      <c r="E184" s="47">
        <v>885</v>
      </c>
      <c r="F184" s="47">
        <v>970</v>
      </c>
      <c r="G184" s="47">
        <v>996</v>
      </c>
      <c r="H184" s="47">
        <v>1058</v>
      </c>
      <c r="I184" s="47">
        <v>1269</v>
      </c>
      <c r="J184" s="47">
        <v>1319</v>
      </c>
      <c r="K184" s="47">
        <v>1415</v>
      </c>
      <c r="L184" s="47">
        <v>1436</v>
      </c>
      <c r="M184" s="47">
        <v>1486</v>
      </c>
      <c r="N184" s="47">
        <v>1802</v>
      </c>
      <c r="O184" s="47">
        <v>2108</v>
      </c>
      <c r="P184" s="47">
        <v>2136</v>
      </c>
      <c r="Q184" s="47">
        <v>2043</v>
      </c>
      <c r="R184" s="47">
        <v>2884</v>
      </c>
      <c r="S184" s="48">
        <v>2524</v>
      </c>
    </row>
    <row r="185" spans="1:19" ht="13.5" thickBot="1">
      <c r="A185" s="129" t="s">
        <v>147</v>
      </c>
      <c r="B185" s="47">
        <v>427</v>
      </c>
      <c r="C185" s="47">
        <v>504</v>
      </c>
      <c r="D185" s="47">
        <v>896</v>
      </c>
      <c r="E185" s="47">
        <v>1029</v>
      </c>
      <c r="F185" s="47">
        <v>1152</v>
      </c>
      <c r="G185" s="47">
        <v>1398</v>
      </c>
      <c r="H185" s="47">
        <v>1513</v>
      </c>
      <c r="I185" s="47">
        <v>1546</v>
      </c>
      <c r="J185" s="47">
        <v>1591</v>
      </c>
      <c r="K185" s="47">
        <v>1811</v>
      </c>
      <c r="L185" s="47">
        <v>2059</v>
      </c>
      <c r="M185" s="47">
        <v>2190</v>
      </c>
      <c r="N185" s="47">
        <v>2162</v>
      </c>
      <c r="O185" s="47">
        <v>2623</v>
      </c>
      <c r="P185" s="47">
        <v>2840</v>
      </c>
      <c r="Q185" s="47">
        <v>3123</v>
      </c>
      <c r="R185" s="47">
        <v>3112</v>
      </c>
      <c r="S185" s="48">
        <v>3304</v>
      </c>
    </row>
    <row r="186" spans="1:19" ht="13.5" thickBot="1">
      <c r="A186" s="129" t="s">
        <v>148</v>
      </c>
      <c r="B186" s="47">
        <v>212</v>
      </c>
      <c r="C186" s="47">
        <v>237</v>
      </c>
      <c r="D186" s="47">
        <v>318</v>
      </c>
      <c r="E186" s="47">
        <v>425</v>
      </c>
      <c r="F186" s="47">
        <v>569</v>
      </c>
      <c r="G186" s="47">
        <v>620</v>
      </c>
      <c r="H186" s="47">
        <v>668</v>
      </c>
      <c r="I186" s="47">
        <v>794</v>
      </c>
      <c r="J186" s="47">
        <v>972</v>
      </c>
      <c r="K186" s="47">
        <v>1169</v>
      </c>
      <c r="L186" s="47">
        <v>1410</v>
      </c>
      <c r="M186" s="47">
        <v>1541</v>
      </c>
      <c r="N186" s="47">
        <v>1702</v>
      </c>
      <c r="O186" s="47">
        <v>1993</v>
      </c>
      <c r="P186" s="47">
        <v>2313</v>
      </c>
      <c r="Q186" s="47">
        <v>2690</v>
      </c>
      <c r="R186" s="47">
        <v>2778</v>
      </c>
      <c r="S186" s="48">
        <v>2734</v>
      </c>
    </row>
    <row r="187" spans="1:19" ht="13.5" thickBot="1">
      <c r="A187" s="129" t="s">
        <v>149</v>
      </c>
      <c r="B187" s="47">
        <v>2</v>
      </c>
      <c r="C187" s="47">
        <v>2</v>
      </c>
      <c r="D187" s="47">
        <v>1</v>
      </c>
      <c r="E187" s="47">
        <v>5</v>
      </c>
      <c r="F187" s="47">
        <v>1</v>
      </c>
      <c r="G187" s="47">
        <v>2</v>
      </c>
      <c r="H187" s="47">
        <v>2</v>
      </c>
      <c r="I187" s="47">
        <v>0</v>
      </c>
      <c r="J187" s="47">
        <v>2</v>
      </c>
      <c r="K187" s="47">
        <v>2</v>
      </c>
      <c r="L187" s="47">
        <v>0</v>
      </c>
      <c r="M187" s="47">
        <v>0</v>
      </c>
      <c r="N187" s="47">
        <v>0</v>
      </c>
      <c r="O187" s="47">
        <v>0</v>
      </c>
      <c r="P187" s="47">
        <v>1</v>
      </c>
      <c r="Q187" s="47">
        <v>3</v>
      </c>
      <c r="R187" s="47">
        <v>2</v>
      </c>
      <c r="S187" s="48">
        <v>2</v>
      </c>
    </row>
    <row r="188" spans="1:19" ht="13.5" thickBot="1">
      <c r="A188" s="129" t="s">
        <v>150</v>
      </c>
      <c r="B188" s="47">
        <v>69</v>
      </c>
      <c r="C188" s="47">
        <v>95</v>
      </c>
      <c r="D188" s="47">
        <v>90</v>
      </c>
      <c r="E188" s="47">
        <v>103</v>
      </c>
      <c r="F188" s="47">
        <v>100</v>
      </c>
      <c r="G188" s="47">
        <v>352</v>
      </c>
      <c r="H188" s="47">
        <v>274</v>
      </c>
      <c r="I188" s="47">
        <v>244</v>
      </c>
      <c r="J188" s="47">
        <v>154</v>
      </c>
      <c r="K188" s="47">
        <v>153</v>
      </c>
      <c r="L188" s="47">
        <v>155</v>
      </c>
      <c r="M188" s="47">
        <v>171</v>
      </c>
      <c r="N188" s="47">
        <v>156</v>
      </c>
      <c r="O188" s="47">
        <v>112</v>
      </c>
      <c r="P188" s="47">
        <v>99</v>
      </c>
      <c r="Q188" s="47">
        <v>89</v>
      </c>
      <c r="R188" s="47">
        <v>96</v>
      </c>
      <c r="S188" s="48">
        <v>158</v>
      </c>
    </row>
    <row r="189" spans="1:19" ht="13.5" thickBot="1">
      <c r="A189" s="129" t="s">
        <v>151</v>
      </c>
      <c r="B189" s="47">
        <v>422</v>
      </c>
      <c r="C189" s="47">
        <v>509</v>
      </c>
      <c r="D189" s="47">
        <v>449</v>
      </c>
      <c r="E189" s="47">
        <v>538</v>
      </c>
      <c r="F189" s="47">
        <v>530</v>
      </c>
      <c r="G189" s="47">
        <v>596</v>
      </c>
      <c r="H189" s="47">
        <v>660</v>
      </c>
      <c r="I189" s="47">
        <v>686</v>
      </c>
      <c r="J189" s="47">
        <v>769</v>
      </c>
      <c r="K189" s="47">
        <v>1066</v>
      </c>
      <c r="L189" s="47">
        <v>1108</v>
      </c>
      <c r="M189" s="47">
        <v>1245</v>
      </c>
      <c r="N189" s="47">
        <v>1246</v>
      </c>
      <c r="O189" s="47">
        <v>1197</v>
      </c>
      <c r="P189" s="47">
        <v>1237</v>
      </c>
      <c r="Q189" s="47">
        <v>1417</v>
      </c>
      <c r="R189" s="47">
        <v>2017</v>
      </c>
      <c r="S189" s="199">
        <v>2017</v>
      </c>
    </row>
    <row r="190" spans="1:19" ht="13.5" thickBot="1">
      <c r="A190" s="129" t="s">
        <v>152</v>
      </c>
      <c r="B190" s="47">
        <v>70</v>
      </c>
      <c r="C190" s="47">
        <v>69</v>
      </c>
      <c r="D190" s="47">
        <v>72</v>
      </c>
      <c r="E190" s="47">
        <v>75</v>
      </c>
      <c r="F190" s="47">
        <v>81</v>
      </c>
      <c r="G190" s="47">
        <v>87</v>
      </c>
      <c r="H190" s="47">
        <v>86</v>
      </c>
      <c r="I190" s="47">
        <v>89</v>
      </c>
      <c r="J190" s="47">
        <v>84</v>
      </c>
      <c r="K190" s="47">
        <v>86</v>
      </c>
      <c r="L190" s="47">
        <v>85</v>
      </c>
      <c r="M190" s="47">
        <v>81</v>
      </c>
      <c r="N190" s="47">
        <v>84</v>
      </c>
      <c r="O190" s="47">
        <v>112</v>
      </c>
      <c r="P190" s="47">
        <v>130</v>
      </c>
      <c r="Q190" s="47">
        <v>122</v>
      </c>
      <c r="R190" s="47">
        <v>128</v>
      </c>
      <c r="S190" s="48">
        <v>129</v>
      </c>
    </row>
    <row r="191" spans="1:19" ht="13.5" thickBot="1">
      <c r="A191" s="129" t="s">
        <v>153</v>
      </c>
      <c r="B191" s="47">
        <v>291</v>
      </c>
      <c r="C191" s="47">
        <v>295</v>
      </c>
      <c r="D191" s="47">
        <v>320</v>
      </c>
      <c r="E191" s="47">
        <v>334</v>
      </c>
      <c r="F191" s="47">
        <v>360</v>
      </c>
      <c r="G191" s="47">
        <v>369</v>
      </c>
      <c r="H191" s="47">
        <v>377</v>
      </c>
      <c r="I191" s="47">
        <v>389</v>
      </c>
      <c r="J191" s="47">
        <v>398</v>
      </c>
      <c r="K191" s="47">
        <v>426</v>
      </c>
      <c r="L191" s="47">
        <v>457</v>
      </c>
      <c r="M191" s="47">
        <v>480</v>
      </c>
      <c r="N191" s="47">
        <v>457</v>
      </c>
      <c r="O191" s="47">
        <v>486</v>
      </c>
      <c r="P191" s="47">
        <v>511</v>
      </c>
      <c r="Q191" s="47">
        <v>514</v>
      </c>
      <c r="R191" s="47">
        <v>570</v>
      </c>
      <c r="S191" s="48">
        <v>607</v>
      </c>
    </row>
    <row r="192" spans="1:19" ht="13.5" thickBot="1">
      <c r="A192" s="129" t="s">
        <v>154</v>
      </c>
      <c r="B192" s="47">
        <v>6707</v>
      </c>
      <c r="C192" s="47">
        <v>6785</v>
      </c>
      <c r="D192" s="47">
        <v>7212</v>
      </c>
      <c r="E192" s="47">
        <v>7730</v>
      </c>
      <c r="F192" s="47">
        <v>7795</v>
      </c>
      <c r="G192" s="47">
        <v>9094</v>
      </c>
      <c r="H192" s="47">
        <v>10017</v>
      </c>
      <c r="I192" s="47">
        <v>10353</v>
      </c>
      <c r="J192" s="47">
        <v>11075</v>
      </c>
      <c r="K192" s="47">
        <v>11779</v>
      </c>
      <c r="L192" s="47">
        <v>11381</v>
      </c>
      <c r="M192" s="47">
        <v>11977</v>
      </c>
      <c r="N192" s="47">
        <v>13463</v>
      </c>
      <c r="O192" s="47">
        <v>17032</v>
      </c>
      <c r="P192" s="47">
        <v>19752</v>
      </c>
      <c r="Q192" s="47">
        <v>21303</v>
      </c>
      <c r="R192" s="47">
        <v>23842</v>
      </c>
      <c r="S192" s="48">
        <v>29247</v>
      </c>
    </row>
    <row r="193" spans="1:19" ht="13.5" thickBot="1">
      <c r="A193" s="129" t="s">
        <v>155</v>
      </c>
      <c r="B193" s="47">
        <v>6707</v>
      </c>
      <c r="C193" s="47">
        <v>6785</v>
      </c>
      <c r="D193" s="47">
        <v>7212</v>
      </c>
      <c r="E193" s="47">
        <v>7730</v>
      </c>
      <c r="F193" s="47">
        <v>7795</v>
      </c>
      <c r="G193" s="47">
        <v>9094</v>
      </c>
      <c r="H193" s="47">
        <v>10017</v>
      </c>
      <c r="I193" s="47">
        <v>10353</v>
      </c>
      <c r="J193" s="47">
        <v>11077</v>
      </c>
      <c r="K193" s="47">
        <v>11787</v>
      </c>
      <c r="L193" s="47">
        <v>11396</v>
      </c>
      <c r="M193" s="47">
        <v>11994</v>
      </c>
      <c r="N193" s="47">
        <v>13488</v>
      </c>
      <c r="O193" s="47">
        <v>17060</v>
      </c>
      <c r="P193" s="47">
        <v>19781</v>
      </c>
      <c r="Q193" s="47">
        <v>21332</v>
      </c>
      <c r="R193" s="47">
        <v>23871</v>
      </c>
      <c r="S193" s="48">
        <v>29274</v>
      </c>
    </row>
    <row r="194" spans="1:19" ht="13.5" thickBot="1">
      <c r="A194" s="129" t="s">
        <v>156</v>
      </c>
      <c r="B194" s="47">
        <v>6707</v>
      </c>
      <c r="C194" s="47">
        <v>6785</v>
      </c>
      <c r="D194" s="47">
        <v>7212</v>
      </c>
      <c r="E194" s="47">
        <v>7730</v>
      </c>
      <c r="F194" s="47">
        <v>7795</v>
      </c>
      <c r="G194" s="47">
        <v>9094</v>
      </c>
      <c r="H194" s="47">
        <v>10017</v>
      </c>
      <c r="I194" s="47">
        <v>10353</v>
      </c>
      <c r="J194" s="47">
        <v>11077</v>
      </c>
      <c r="K194" s="47">
        <v>11787</v>
      </c>
      <c r="L194" s="47">
        <v>11396</v>
      </c>
      <c r="M194" s="47">
        <v>12032</v>
      </c>
      <c r="N194" s="47">
        <v>13513</v>
      </c>
      <c r="O194" s="47">
        <v>17107</v>
      </c>
      <c r="P194" s="47">
        <v>19812</v>
      </c>
      <c r="Q194" s="47">
        <v>21372</v>
      </c>
      <c r="R194" s="47">
        <v>23967</v>
      </c>
      <c r="S194" s="48">
        <v>29383</v>
      </c>
    </row>
    <row r="195" spans="1:19" ht="13.5" thickBot="1">
      <c r="A195" s="129" t="s">
        <v>157</v>
      </c>
      <c r="B195" s="47">
        <v>7903</v>
      </c>
      <c r="C195" s="47">
        <v>8246</v>
      </c>
      <c r="D195" s="47">
        <v>9154</v>
      </c>
      <c r="E195" s="47">
        <v>10089</v>
      </c>
      <c r="F195" s="47">
        <v>10443</v>
      </c>
      <c r="G195" s="47">
        <v>12172</v>
      </c>
      <c r="H195" s="47">
        <v>13436</v>
      </c>
      <c r="I195" s="47">
        <v>13986</v>
      </c>
      <c r="J195" s="47">
        <v>15053</v>
      </c>
      <c r="K195" s="47">
        <v>16570</v>
      </c>
      <c r="L195" s="47">
        <v>16741</v>
      </c>
      <c r="M195" s="47">
        <v>17817</v>
      </c>
      <c r="N195" s="47">
        <v>19559</v>
      </c>
      <c r="O195" s="47">
        <v>24031</v>
      </c>
      <c r="P195" s="47">
        <v>27484</v>
      </c>
      <c r="Q195" s="47">
        <v>29996</v>
      </c>
      <c r="R195" s="47">
        <v>33206</v>
      </c>
      <c r="S195" s="48" t="s">
        <v>98</v>
      </c>
    </row>
    <row r="196" spans="1:19" ht="13.5" thickBot="1">
      <c r="A196" s="130" t="s">
        <v>158</v>
      </c>
      <c r="B196" s="50">
        <v>274</v>
      </c>
      <c r="C196" s="50">
        <v>306</v>
      </c>
      <c r="D196" s="50">
        <v>365</v>
      </c>
      <c r="E196" s="50">
        <v>436</v>
      </c>
      <c r="F196" s="50">
        <v>487</v>
      </c>
      <c r="G196" s="50">
        <v>194</v>
      </c>
      <c r="H196" s="50">
        <v>208</v>
      </c>
      <c r="I196" s="50">
        <v>275</v>
      </c>
      <c r="J196" s="50">
        <v>345</v>
      </c>
      <c r="K196" s="50">
        <v>448</v>
      </c>
      <c r="L196" s="50">
        <v>411</v>
      </c>
      <c r="M196" s="50">
        <v>502</v>
      </c>
      <c r="N196" s="50">
        <v>493</v>
      </c>
      <c r="O196" s="50">
        <v>552</v>
      </c>
      <c r="P196" s="50">
        <v>852</v>
      </c>
      <c r="Q196" s="50">
        <v>1278</v>
      </c>
      <c r="R196" s="50">
        <v>1384</v>
      </c>
      <c r="S196" s="51">
        <v>1656</v>
      </c>
    </row>
    <row r="197" spans="1:19" ht="13.5" thickBot="1">
      <c r="A197" s="38"/>
      <c r="B197" s="38"/>
      <c r="C197" s="38"/>
      <c r="D197" s="38"/>
      <c r="E197" s="38"/>
      <c r="F197" s="38"/>
      <c r="G197" s="38"/>
      <c r="H197" s="38"/>
      <c r="I197" s="38"/>
      <c r="J197" s="38"/>
      <c r="K197" s="38"/>
      <c r="L197" s="38"/>
      <c r="M197" s="38"/>
      <c r="N197" s="38"/>
      <c r="O197" s="38"/>
      <c r="P197" s="38"/>
      <c r="Q197" s="38"/>
      <c r="R197" s="38"/>
      <c r="S197" s="38"/>
    </row>
    <row r="198" spans="1:19" ht="13.5" thickBot="1">
      <c r="A198" s="38"/>
      <c r="B198" s="38"/>
      <c r="C198" s="38"/>
      <c r="D198" s="38"/>
      <c r="E198" s="38"/>
      <c r="F198" s="38"/>
      <c r="G198" s="38"/>
      <c r="H198" s="38"/>
      <c r="I198" s="38"/>
      <c r="J198" s="38"/>
      <c r="K198" s="38"/>
      <c r="L198" s="38"/>
      <c r="M198" s="38"/>
      <c r="N198" s="38"/>
      <c r="O198" s="38"/>
      <c r="P198" s="38"/>
      <c r="Q198" s="38"/>
      <c r="R198" s="38"/>
      <c r="S198" s="38"/>
    </row>
    <row r="199" spans="1:19" ht="12.75">
      <c r="A199" s="131" t="s">
        <v>159</v>
      </c>
      <c r="B199" s="132"/>
      <c r="C199" s="132"/>
      <c r="D199" s="132"/>
      <c r="E199" s="54"/>
      <c r="F199" s="54"/>
      <c r="G199" s="54"/>
      <c r="H199" s="54"/>
      <c r="I199" s="54"/>
      <c r="J199" s="54"/>
      <c r="K199" s="54"/>
      <c r="L199" s="54"/>
      <c r="M199" s="54"/>
      <c r="N199" s="54"/>
      <c r="O199" s="54"/>
      <c r="P199" s="54"/>
      <c r="Q199" s="54"/>
      <c r="R199" s="54"/>
      <c r="S199" s="54"/>
    </row>
    <row r="200" spans="1:19" ht="12.75">
      <c r="A200" s="131" t="s">
        <v>186</v>
      </c>
      <c r="B200" s="132"/>
      <c r="C200" s="132"/>
      <c r="D200" s="132"/>
      <c r="E200" s="54"/>
      <c r="F200" s="54"/>
      <c r="G200" s="54"/>
      <c r="H200" s="54"/>
      <c r="I200" s="54"/>
      <c r="J200" s="54"/>
      <c r="K200" s="54"/>
      <c r="L200" s="54"/>
      <c r="M200" s="54"/>
      <c r="N200" s="54"/>
      <c r="O200" s="54"/>
      <c r="P200" s="54"/>
      <c r="Q200" s="54"/>
      <c r="R200" s="54"/>
      <c r="S200" s="54"/>
    </row>
    <row r="201" spans="1:19" ht="13.5" thickBot="1">
      <c r="A201" s="131" t="s">
        <v>200</v>
      </c>
      <c r="B201" s="132"/>
      <c r="C201" s="132"/>
      <c r="D201" s="132"/>
      <c r="E201" s="54"/>
      <c r="F201" s="54"/>
      <c r="G201" s="54"/>
      <c r="H201" s="54"/>
      <c r="I201" s="54"/>
      <c r="J201" s="54"/>
      <c r="K201" s="54"/>
      <c r="L201" s="54"/>
      <c r="M201" s="54"/>
      <c r="N201" s="54"/>
      <c r="O201" s="54"/>
      <c r="P201" s="54"/>
      <c r="Q201" s="54"/>
      <c r="R201" s="54"/>
      <c r="S201" s="54"/>
    </row>
    <row r="202" spans="1:19" ht="26.25" thickBot="1">
      <c r="A202" s="133" t="s">
        <v>162</v>
      </c>
      <c r="B202" s="134" t="s">
        <v>99</v>
      </c>
      <c r="C202" s="134" t="s">
        <v>100</v>
      </c>
      <c r="D202" s="134" t="s">
        <v>101</v>
      </c>
      <c r="E202" s="134" t="s">
        <v>102</v>
      </c>
      <c r="F202" s="134" t="s">
        <v>103</v>
      </c>
      <c r="G202" s="134" t="s">
        <v>104</v>
      </c>
      <c r="H202" s="134" t="s">
        <v>105</v>
      </c>
      <c r="I202" s="134" t="s">
        <v>106</v>
      </c>
      <c r="J202" s="134" t="s">
        <v>107</v>
      </c>
      <c r="K202" s="134" t="s">
        <v>108</v>
      </c>
      <c r="L202" s="134" t="s">
        <v>109</v>
      </c>
      <c r="M202" s="134" t="s">
        <v>110</v>
      </c>
      <c r="N202" s="134" t="s">
        <v>111</v>
      </c>
      <c r="O202" s="134" t="s">
        <v>112</v>
      </c>
      <c r="P202" s="134" t="s">
        <v>113</v>
      </c>
      <c r="Q202" s="134" t="s">
        <v>114</v>
      </c>
      <c r="R202" s="134" t="s">
        <v>115</v>
      </c>
      <c r="S202" s="135" t="s">
        <v>116</v>
      </c>
    </row>
    <row r="203" spans="1:19" ht="13.5" thickBot="1">
      <c r="A203" s="136" t="s">
        <v>96</v>
      </c>
      <c r="B203" s="59" t="s">
        <v>117</v>
      </c>
      <c r="C203" s="59" t="s">
        <v>117</v>
      </c>
      <c r="D203" s="59" t="s">
        <v>117</v>
      </c>
      <c r="E203" s="59" t="s">
        <v>117</v>
      </c>
      <c r="F203" s="59" t="s">
        <v>117</v>
      </c>
      <c r="G203" s="59" t="s">
        <v>117</v>
      </c>
      <c r="H203" s="59" t="s">
        <v>117</v>
      </c>
      <c r="I203" s="59" t="s">
        <v>117</v>
      </c>
      <c r="J203" s="59" t="s">
        <v>117</v>
      </c>
      <c r="K203" s="59" t="s">
        <v>117</v>
      </c>
      <c r="L203" s="59" t="s">
        <v>117</v>
      </c>
      <c r="M203" s="59" t="s">
        <v>117</v>
      </c>
      <c r="N203" s="59" t="s">
        <v>117</v>
      </c>
      <c r="O203" s="59" t="s">
        <v>117</v>
      </c>
      <c r="P203" s="59" t="s">
        <v>117</v>
      </c>
      <c r="Q203" s="59" t="s">
        <v>117</v>
      </c>
      <c r="R203" s="59" t="s">
        <v>117</v>
      </c>
      <c r="S203" s="60" t="s">
        <v>117</v>
      </c>
    </row>
    <row r="204" spans="1:19" ht="13.5" thickBot="1">
      <c r="A204" s="137" t="s">
        <v>118</v>
      </c>
      <c r="B204" s="47">
        <v>1868</v>
      </c>
      <c r="C204" s="47">
        <v>2017</v>
      </c>
      <c r="D204" s="47">
        <v>2195</v>
      </c>
      <c r="E204" s="47">
        <v>2464</v>
      </c>
      <c r="F204" s="47">
        <v>2710</v>
      </c>
      <c r="G204" s="47">
        <v>3119</v>
      </c>
      <c r="H204" s="47">
        <v>3568</v>
      </c>
      <c r="I204" s="47">
        <v>3871</v>
      </c>
      <c r="J204" s="47">
        <v>4143</v>
      </c>
      <c r="K204" s="47">
        <v>4713</v>
      </c>
      <c r="L204" s="47">
        <v>5628</v>
      </c>
      <c r="M204" s="47">
        <v>6388</v>
      </c>
      <c r="N204" s="47">
        <v>7272</v>
      </c>
      <c r="O204" s="47">
        <v>9634</v>
      </c>
      <c r="P204" s="47">
        <v>12334</v>
      </c>
      <c r="Q204" s="47">
        <v>13786</v>
      </c>
      <c r="R204" s="47">
        <v>15938</v>
      </c>
      <c r="S204" s="48">
        <v>20505</v>
      </c>
    </row>
    <row r="205" spans="1:19" ht="13.5" thickBot="1">
      <c r="A205" s="137" t="s">
        <v>119</v>
      </c>
      <c r="B205" s="47">
        <v>1868</v>
      </c>
      <c r="C205" s="47">
        <v>2017</v>
      </c>
      <c r="D205" s="47">
        <v>2195</v>
      </c>
      <c r="E205" s="47">
        <v>2464</v>
      </c>
      <c r="F205" s="47">
        <v>2710</v>
      </c>
      <c r="G205" s="47">
        <v>3118</v>
      </c>
      <c r="H205" s="47">
        <v>3567</v>
      </c>
      <c r="I205" s="47">
        <v>3870</v>
      </c>
      <c r="J205" s="47">
        <v>4143</v>
      </c>
      <c r="K205" s="47">
        <v>4713</v>
      </c>
      <c r="L205" s="47">
        <v>5628</v>
      </c>
      <c r="M205" s="47">
        <v>6388</v>
      </c>
      <c r="N205" s="47">
        <v>7272</v>
      </c>
      <c r="O205" s="47">
        <v>9634</v>
      </c>
      <c r="P205" s="47">
        <v>12334</v>
      </c>
      <c r="Q205" s="47">
        <v>13786</v>
      </c>
      <c r="R205" s="47">
        <v>15938</v>
      </c>
      <c r="S205" s="48">
        <v>20504</v>
      </c>
    </row>
    <row r="206" spans="1:19" ht="13.5" thickBot="1">
      <c r="A206" s="137" t="s">
        <v>120</v>
      </c>
      <c r="B206" s="47">
        <v>1844</v>
      </c>
      <c r="C206" s="47">
        <v>1978</v>
      </c>
      <c r="D206" s="47">
        <v>2144</v>
      </c>
      <c r="E206" s="47">
        <v>2402</v>
      </c>
      <c r="F206" s="47">
        <v>2639</v>
      </c>
      <c r="G206" s="47">
        <v>3044</v>
      </c>
      <c r="H206" s="47">
        <v>3454</v>
      </c>
      <c r="I206" s="47">
        <v>3742</v>
      </c>
      <c r="J206" s="47">
        <v>3939</v>
      </c>
      <c r="K206" s="47">
        <v>4530</v>
      </c>
      <c r="L206" s="47">
        <v>5471</v>
      </c>
      <c r="M206" s="47">
        <v>6220</v>
      </c>
      <c r="N206" s="47">
        <v>7123</v>
      </c>
      <c r="O206" s="47">
        <v>9308</v>
      </c>
      <c r="P206" s="47">
        <v>11739</v>
      </c>
      <c r="Q206" s="47">
        <v>13376</v>
      </c>
      <c r="R206" s="47">
        <v>15358</v>
      </c>
      <c r="S206" s="48">
        <v>19768</v>
      </c>
    </row>
    <row r="207" spans="1:19" ht="13.5" thickBot="1">
      <c r="A207" s="137" t="s">
        <v>121</v>
      </c>
      <c r="B207" s="47">
        <v>1585</v>
      </c>
      <c r="C207" s="47">
        <v>1595</v>
      </c>
      <c r="D207" s="47">
        <v>1680</v>
      </c>
      <c r="E207" s="47">
        <v>1718</v>
      </c>
      <c r="F207" s="47">
        <v>1778</v>
      </c>
      <c r="G207" s="47">
        <v>1856</v>
      </c>
      <c r="H207" s="47">
        <v>2060</v>
      </c>
      <c r="I207" s="47">
        <v>2324</v>
      </c>
      <c r="J207" s="47">
        <v>2456</v>
      </c>
      <c r="K207" s="47">
        <v>2882</v>
      </c>
      <c r="L207" s="47">
        <v>3610</v>
      </c>
      <c r="M207" s="47">
        <v>4140</v>
      </c>
      <c r="N207" s="47">
        <v>5029</v>
      </c>
      <c r="O207" s="47">
        <v>6760</v>
      </c>
      <c r="P207" s="47">
        <v>8845</v>
      </c>
      <c r="Q207" s="47">
        <v>10173</v>
      </c>
      <c r="R207" s="47">
        <v>12057</v>
      </c>
      <c r="S207" s="48">
        <v>16432</v>
      </c>
    </row>
    <row r="208" spans="1:19" ht="13.5" thickBot="1">
      <c r="A208" s="137" t="s">
        <v>122</v>
      </c>
      <c r="B208" s="47">
        <v>1585</v>
      </c>
      <c r="C208" s="47">
        <v>1595</v>
      </c>
      <c r="D208" s="47">
        <v>1680</v>
      </c>
      <c r="E208" s="47">
        <v>1718</v>
      </c>
      <c r="F208" s="47">
        <v>1778</v>
      </c>
      <c r="G208" s="47">
        <v>1856</v>
      </c>
      <c r="H208" s="47">
        <v>2060</v>
      </c>
      <c r="I208" s="47">
        <v>2324</v>
      </c>
      <c r="J208" s="47">
        <v>2456</v>
      </c>
      <c r="K208" s="47">
        <v>2882</v>
      </c>
      <c r="L208" s="47">
        <v>3610</v>
      </c>
      <c r="M208" s="47">
        <v>4140</v>
      </c>
      <c r="N208" s="47">
        <v>5036</v>
      </c>
      <c r="O208" s="47">
        <v>6768</v>
      </c>
      <c r="P208" s="47">
        <v>8851</v>
      </c>
      <c r="Q208" s="47">
        <v>10177</v>
      </c>
      <c r="R208" s="47">
        <v>12066</v>
      </c>
      <c r="S208" s="48">
        <v>16432</v>
      </c>
    </row>
    <row r="209" spans="1:19" ht="13.5" thickBot="1">
      <c r="A209" s="137" t="s">
        <v>123</v>
      </c>
      <c r="B209" s="47">
        <v>277</v>
      </c>
      <c r="C209" s="47">
        <v>284</v>
      </c>
      <c r="D209" s="47">
        <v>295</v>
      </c>
      <c r="E209" s="47">
        <v>308</v>
      </c>
      <c r="F209" s="47">
        <v>295</v>
      </c>
      <c r="G209" s="47">
        <v>323</v>
      </c>
      <c r="H209" s="47">
        <v>319</v>
      </c>
      <c r="I209" s="47">
        <v>338</v>
      </c>
      <c r="J209" s="47">
        <v>320</v>
      </c>
      <c r="K209" s="47">
        <v>317</v>
      </c>
      <c r="L209" s="47">
        <v>339</v>
      </c>
      <c r="M209" s="47">
        <v>372</v>
      </c>
      <c r="N209" s="47">
        <v>366</v>
      </c>
      <c r="O209" s="47">
        <v>519</v>
      </c>
      <c r="P209" s="47">
        <v>546</v>
      </c>
      <c r="Q209" s="47">
        <v>694</v>
      </c>
      <c r="R209" s="47">
        <v>928</v>
      </c>
      <c r="S209" s="48">
        <v>826</v>
      </c>
    </row>
    <row r="210" spans="1:19" ht="13.5" thickBot="1">
      <c r="A210" s="137" t="s">
        <v>124</v>
      </c>
      <c r="B210" s="47" t="s">
        <v>97</v>
      </c>
      <c r="C210" s="47" t="s">
        <v>97</v>
      </c>
      <c r="D210" s="47" t="s">
        <v>97</v>
      </c>
      <c r="E210" s="47" t="s">
        <v>97</v>
      </c>
      <c r="F210" s="47" t="s">
        <v>97</v>
      </c>
      <c r="G210" s="47" t="s">
        <v>97</v>
      </c>
      <c r="H210" s="47" t="s">
        <v>97</v>
      </c>
      <c r="I210" s="47" t="s">
        <v>97</v>
      </c>
      <c r="J210" s="47" t="s">
        <v>97</v>
      </c>
      <c r="K210" s="47" t="s">
        <v>97</v>
      </c>
      <c r="L210" s="47" t="s">
        <v>97</v>
      </c>
      <c r="M210" s="47" t="s">
        <v>97</v>
      </c>
      <c r="N210" s="47" t="s">
        <v>97</v>
      </c>
      <c r="O210" s="47" t="s">
        <v>97</v>
      </c>
      <c r="P210" s="47" t="s">
        <v>97</v>
      </c>
      <c r="Q210" s="47" t="s">
        <v>97</v>
      </c>
      <c r="R210" s="47" t="s">
        <v>97</v>
      </c>
      <c r="S210" s="48" t="s">
        <v>97</v>
      </c>
    </row>
    <row r="211" spans="1:19" ht="13.5" thickBot="1">
      <c r="A211" s="137" t="s">
        <v>125</v>
      </c>
      <c r="B211" s="47">
        <v>0</v>
      </c>
      <c r="C211" s="47">
        <v>0</v>
      </c>
      <c r="D211" s="47">
        <v>0</v>
      </c>
      <c r="E211" s="47">
        <v>12</v>
      </c>
      <c r="F211" s="47">
        <v>12</v>
      </c>
      <c r="G211" s="47">
        <v>20</v>
      </c>
      <c r="H211" s="47">
        <v>26</v>
      </c>
      <c r="I211" s="47">
        <v>41</v>
      </c>
      <c r="J211" s="47">
        <v>107</v>
      </c>
      <c r="K211" s="47">
        <v>86</v>
      </c>
      <c r="L211" s="47">
        <v>59</v>
      </c>
      <c r="M211" s="47">
        <v>61</v>
      </c>
      <c r="N211" s="47">
        <v>60</v>
      </c>
      <c r="O211" s="47">
        <v>191</v>
      </c>
      <c r="P211" s="47">
        <v>249</v>
      </c>
      <c r="Q211" s="47">
        <v>93</v>
      </c>
      <c r="R211" s="47">
        <v>118</v>
      </c>
      <c r="S211" s="48">
        <v>143</v>
      </c>
    </row>
    <row r="212" spans="1:19" ht="13.5" thickBot="1">
      <c r="A212" s="137" t="s">
        <v>126</v>
      </c>
      <c r="B212" s="47">
        <v>17</v>
      </c>
      <c r="C212" s="47">
        <v>64</v>
      </c>
      <c r="D212" s="47">
        <v>96</v>
      </c>
      <c r="E212" s="47">
        <v>160</v>
      </c>
      <c r="F212" s="47">
        <v>173</v>
      </c>
      <c r="G212" s="47">
        <v>213</v>
      </c>
      <c r="H212" s="47">
        <v>286</v>
      </c>
      <c r="I212" s="47">
        <v>318</v>
      </c>
      <c r="J212" s="47">
        <v>334</v>
      </c>
      <c r="K212" s="47">
        <v>349</v>
      </c>
      <c r="L212" s="47">
        <v>340</v>
      </c>
      <c r="M212" s="47">
        <v>429</v>
      </c>
      <c r="N212" s="47">
        <v>554</v>
      </c>
      <c r="O212" s="47">
        <v>692</v>
      </c>
      <c r="P212" s="47">
        <v>784</v>
      </c>
      <c r="Q212" s="47">
        <v>826</v>
      </c>
      <c r="R212" s="47">
        <v>794</v>
      </c>
      <c r="S212" s="48">
        <v>785</v>
      </c>
    </row>
    <row r="213" spans="1:19" ht="13.5" thickBot="1">
      <c r="A213" s="137" t="s">
        <v>127</v>
      </c>
      <c r="B213" s="47">
        <v>1153</v>
      </c>
      <c r="C213" s="47">
        <v>1122</v>
      </c>
      <c r="D213" s="47">
        <v>1193</v>
      </c>
      <c r="E213" s="47">
        <v>1203</v>
      </c>
      <c r="F213" s="47">
        <v>1231</v>
      </c>
      <c r="G213" s="47">
        <v>1248</v>
      </c>
      <c r="H213" s="47">
        <v>1342</v>
      </c>
      <c r="I213" s="47">
        <v>1281</v>
      </c>
      <c r="J213" s="47">
        <v>1389</v>
      </c>
      <c r="K213" s="47">
        <v>1707</v>
      </c>
      <c r="L213" s="47">
        <v>1816</v>
      </c>
      <c r="M213" s="47">
        <v>1978</v>
      </c>
      <c r="N213" s="47">
        <v>2314</v>
      </c>
      <c r="O213" s="47">
        <v>3012</v>
      </c>
      <c r="P213" s="47">
        <v>3704</v>
      </c>
      <c r="Q213" s="47">
        <v>4006</v>
      </c>
      <c r="R213" s="47">
        <v>5123</v>
      </c>
      <c r="S213" s="48">
        <v>9757</v>
      </c>
    </row>
    <row r="214" spans="1:19" ht="13.5" thickBot="1">
      <c r="A214" s="137" t="s">
        <v>128</v>
      </c>
      <c r="B214" s="47">
        <v>0</v>
      </c>
      <c r="C214" s="47">
        <v>0</v>
      </c>
      <c r="D214" s="47">
        <v>0</v>
      </c>
      <c r="E214" s="47">
        <v>0</v>
      </c>
      <c r="F214" s="47">
        <v>0</v>
      </c>
      <c r="G214" s="47">
        <v>0</v>
      </c>
      <c r="H214" s="47">
        <v>0</v>
      </c>
      <c r="I214" s="47">
        <v>0</v>
      </c>
      <c r="J214" s="47">
        <v>0</v>
      </c>
      <c r="K214" s="47">
        <v>0</v>
      </c>
      <c r="L214" s="47">
        <v>0</v>
      </c>
      <c r="M214" s="47">
        <v>0</v>
      </c>
      <c r="N214" s="47">
        <v>0</v>
      </c>
      <c r="O214" s="47">
        <v>0</v>
      </c>
      <c r="P214" s="47">
        <v>0</v>
      </c>
      <c r="Q214" s="47">
        <v>0</v>
      </c>
      <c r="R214" s="47">
        <v>0</v>
      </c>
      <c r="S214" s="48">
        <v>0</v>
      </c>
    </row>
    <row r="215" spans="1:19" ht="13.5" thickBot="1">
      <c r="A215" s="137" t="s">
        <v>129</v>
      </c>
      <c r="B215" s="47">
        <v>0</v>
      </c>
      <c r="C215" s="47">
        <v>0</v>
      </c>
      <c r="D215" s="47">
        <v>0</v>
      </c>
      <c r="E215" s="47">
        <v>0</v>
      </c>
      <c r="F215" s="47">
        <v>0</v>
      </c>
      <c r="G215" s="47">
        <v>0</v>
      </c>
      <c r="H215" s="47">
        <v>7</v>
      </c>
      <c r="I215" s="47">
        <v>22</v>
      </c>
      <c r="J215" s="47">
        <v>21</v>
      </c>
      <c r="K215" s="47">
        <v>23</v>
      </c>
      <c r="L215" s="47">
        <v>24</v>
      </c>
      <c r="M215" s="47">
        <v>24</v>
      </c>
      <c r="N215" s="47">
        <v>19</v>
      </c>
      <c r="O215" s="47">
        <v>16</v>
      </c>
      <c r="P215" s="47">
        <v>20</v>
      </c>
      <c r="Q215" s="47">
        <v>25</v>
      </c>
      <c r="R215" s="47">
        <v>25</v>
      </c>
      <c r="S215" s="48">
        <v>24</v>
      </c>
    </row>
    <row r="216" spans="1:19" ht="13.5" thickBot="1">
      <c r="A216" s="137" t="s">
        <v>130</v>
      </c>
      <c r="B216" s="47">
        <v>0</v>
      </c>
      <c r="C216" s="47">
        <v>0</v>
      </c>
      <c r="D216" s="47">
        <v>0</v>
      </c>
      <c r="E216" s="47">
        <v>0</v>
      </c>
      <c r="F216" s="47">
        <v>0</v>
      </c>
      <c r="G216" s="47">
        <v>0</v>
      </c>
      <c r="H216" s="47">
        <v>0</v>
      </c>
      <c r="I216" s="47">
        <v>0</v>
      </c>
      <c r="J216" s="47">
        <v>0</v>
      </c>
      <c r="K216" s="47">
        <v>0</v>
      </c>
      <c r="L216" s="47">
        <v>0</v>
      </c>
      <c r="M216" s="47">
        <v>31</v>
      </c>
      <c r="N216" s="47">
        <v>47</v>
      </c>
      <c r="O216" s="47">
        <v>31</v>
      </c>
      <c r="P216" s="47">
        <v>33</v>
      </c>
      <c r="Q216" s="47">
        <v>28</v>
      </c>
      <c r="R216" s="47">
        <v>23</v>
      </c>
      <c r="S216" s="48">
        <v>30</v>
      </c>
    </row>
    <row r="217" spans="1:19" ht="13.5" thickBot="1">
      <c r="A217" s="137" t="s">
        <v>131</v>
      </c>
      <c r="B217" s="47">
        <v>0</v>
      </c>
      <c r="C217" s="47">
        <v>0</v>
      </c>
      <c r="D217" s="47">
        <v>0</v>
      </c>
      <c r="E217" s="47">
        <v>0</v>
      </c>
      <c r="F217" s="47">
        <v>0</v>
      </c>
      <c r="G217" s="47">
        <v>0</v>
      </c>
      <c r="H217" s="47">
        <v>0</v>
      </c>
      <c r="I217" s="47">
        <v>153</v>
      </c>
      <c r="J217" s="47">
        <v>147</v>
      </c>
      <c r="K217" s="47">
        <v>145</v>
      </c>
      <c r="L217" s="47">
        <v>230</v>
      </c>
      <c r="M217" s="47">
        <v>279</v>
      </c>
      <c r="N217" s="47">
        <v>368</v>
      </c>
      <c r="O217" s="47">
        <v>408</v>
      </c>
      <c r="P217" s="47">
        <v>532</v>
      </c>
      <c r="Q217" s="47">
        <v>688</v>
      </c>
      <c r="R217" s="47">
        <v>187</v>
      </c>
      <c r="S217" s="48">
        <v>227</v>
      </c>
    </row>
    <row r="218" spans="1:19" ht="13.5" thickBot="1">
      <c r="A218" s="137" t="s">
        <v>132</v>
      </c>
      <c r="B218" s="47">
        <v>0</v>
      </c>
      <c r="C218" s="47">
        <v>0</v>
      </c>
      <c r="D218" s="47">
        <v>0</v>
      </c>
      <c r="E218" s="47">
        <v>0</v>
      </c>
      <c r="F218" s="47">
        <v>0</v>
      </c>
      <c r="G218" s="47">
        <v>0</v>
      </c>
      <c r="H218" s="47">
        <v>0</v>
      </c>
      <c r="I218" s="47">
        <v>0</v>
      </c>
      <c r="J218" s="47">
        <v>0</v>
      </c>
      <c r="K218" s="47">
        <v>0</v>
      </c>
      <c r="L218" s="47">
        <v>150</v>
      </c>
      <c r="M218" s="47">
        <v>137</v>
      </c>
      <c r="N218" s="47">
        <v>152</v>
      </c>
      <c r="O218" s="47">
        <v>128</v>
      </c>
      <c r="P218" s="47">
        <v>131</v>
      </c>
      <c r="Q218" s="47">
        <v>193</v>
      </c>
      <c r="R218" s="47">
        <v>175</v>
      </c>
      <c r="S218" s="48">
        <v>206</v>
      </c>
    </row>
    <row r="219" spans="1:19" ht="13.5" thickBot="1">
      <c r="A219" s="137" t="s">
        <v>133</v>
      </c>
      <c r="B219" s="47">
        <v>1</v>
      </c>
      <c r="C219" s="47">
        <v>3</v>
      </c>
      <c r="D219" s="47">
        <v>4</v>
      </c>
      <c r="E219" s="47">
        <v>5</v>
      </c>
      <c r="F219" s="47">
        <v>9</v>
      </c>
      <c r="G219" s="47">
        <v>16</v>
      </c>
      <c r="H219" s="47">
        <v>52</v>
      </c>
      <c r="I219" s="47">
        <v>98</v>
      </c>
      <c r="J219" s="47">
        <v>133</v>
      </c>
      <c r="K219" s="47">
        <v>176</v>
      </c>
      <c r="L219" s="47">
        <v>337</v>
      </c>
      <c r="M219" s="47">
        <v>410</v>
      </c>
      <c r="N219" s="47">
        <v>568</v>
      </c>
      <c r="O219" s="47">
        <v>1033</v>
      </c>
      <c r="P219" s="47">
        <v>1921</v>
      </c>
      <c r="Q219" s="47">
        <v>2130</v>
      </c>
      <c r="R219" s="47">
        <v>2334</v>
      </c>
      <c r="S219" s="48">
        <v>2463</v>
      </c>
    </row>
    <row r="220" spans="1:19" ht="13.5" thickBot="1">
      <c r="A220" s="137" t="s">
        <v>134</v>
      </c>
      <c r="B220" s="47" t="s">
        <v>97</v>
      </c>
      <c r="C220" s="47" t="s">
        <v>97</v>
      </c>
      <c r="D220" s="47" t="s">
        <v>97</v>
      </c>
      <c r="E220" s="47" t="s">
        <v>97</v>
      </c>
      <c r="F220" s="47" t="s">
        <v>97</v>
      </c>
      <c r="G220" s="47" t="s">
        <v>97</v>
      </c>
      <c r="H220" s="47" t="s">
        <v>97</v>
      </c>
      <c r="I220" s="47" t="s">
        <v>97</v>
      </c>
      <c r="J220" s="47" t="s">
        <v>97</v>
      </c>
      <c r="K220" s="47" t="s">
        <v>97</v>
      </c>
      <c r="L220" s="47" t="s">
        <v>97</v>
      </c>
      <c r="M220" s="47" t="s">
        <v>97</v>
      </c>
      <c r="N220" s="47" t="s">
        <v>97</v>
      </c>
      <c r="O220" s="47" t="s">
        <v>97</v>
      </c>
      <c r="P220" s="47" t="s">
        <v>97</v>
      </c>
      <c r="Q220" s="47" t="s">
        <v>97</v>
      </c>
      <c r="R220" s="47" t="s">
        <v>97</v>
      </c>
      <c r="S220" s="48" t="s">
        <v>97</v>
      </c>
    </row>
    <row r="221" spans="1:19" ht="13.5" thickBot="1">
      <c r="A221" s="137" t="s">
        <v>135</v>
      </c>
      <c r="B221" s="47">
        <v>0</v>
      </c>
      <c r="C221" s="47">
        <v>0</v>
      </c>
      <c r="D221" s="47">
        <v>0</v>
      </c>
      <c r="E221" s="47">
        <v>0</v>
      </c>
      <c r="F221" s="47">
        <v>0</v>
      </c>
      <c r="G221" s="47">
        <v>0</v>
      </c>
      <c r="H221" s="47">
        <v>0</v>
      </c>
      <c r="I221" s="47">
        <v>0</v>
      </c>
      <c r="J221" s="47">
        <v>0</v>
      </c>
      <c r="K221" s="47">
        <v>0</v>
      </c>
      <c r="L221" s="47">
        <v>0</v>
      </c>
      <c r="M221" s="47">
        <v>3</v>
      </c>
      <c r="N221" s="47">
        <v>7</v>
      </c>
      <c r="O221" s="47">
        <v>10</v>
      </c>
      <c r="P221" s="47">
        <v>18</v>
      </c>
      <c r="Q221" s="47">
        <v>17</v>
      </c>
      <c r="R221" s="47">
        <v>18</v>
      </c>
      <c r="S221" s="48">
        <v>16</v>
      </c>
    </row>
    <row r="222" spans="1:19" ht="13.5" thickBot="1">
      <c r="A222" s="137" t="s">
        <v>136</v>
      </c>
      <c r="B222" s="47">
        <v>0</v>
      </c>
      <c r="C222" s="47">
        <v>0</v>
      </c>
      <c r="D222" s="47">
        <v>0</v>
      </c>
      <c r="E222" s="47">
        <v>0</v>
      </c>
      <c r="F222" s="47">
        <v>0</v>
      </c>
      <c r="G222" s="47">
        <v>0</v>
      </c>
      <c r="H222" s="47">
        <v>0</v>
      </c>
      <c r="I222" s="47">
        <v>0</v>
      </c>
      <c r="J222" s="47">
        <v>0</v>
      </c>
      <c r="K222" s="47">
        <v>0</v>
      </c>
      <c r="L222" s="47">
        <v>0</v>
      </c>
      <c r="M222" s="47">
        <v>0</v>
      </c>
      <c r="N222" s="47">
        <v>0</v>
      </c>
      <c r="O222" s="47">
        <v>0</v>
      </c>
      <c r="P222" s="47">
        <v>0</v>
      </c>
      <c r="Q222" s="47">
        <v>0</v>
      </c>
      <c r="R222" s="47">
        <v>19</v>
      </c>
      <c r="S222" s="48">
        <v>39</v>
      </c>
    </row>
    <row r="223" spans="1:19" ht="13.5" thickBot="1">
      <c r="A223" s="137" t="s">
        <v>137</v>
      </c>
      <c r="B223" s="47">
        <v>25</v>
      </c>
      <c r="C223" s="47">
        <v>26</v>
      </c>
      <c r="D223" s="47">
        <v>26</v>
      </c>
      <c r="E223" s="47">
        <v>25</v>
      </c>
      <c r="F223" s="47">
        <v>24</v>
      </c>
      <c r="G223" s="47">
        <v>23</v>
      </c>
      <c r="H223" s="47">
        <v>18</v>
      </c>
      <c r="I223" s="47">
        <v>23</v>
      </c>
      <c r="J223" s="47">
        <v>23</v>
      </c>
      <c r="K223" s="47">
        <v>20</v>
      </c>
      <c r="L223" s="47">
        <v>27</v>
      </c>
      <c r="M223" s="47">
        <v>28</v>
      </c>
      <c r="N223" s="47">
        <v>27</v>
      </c>
      <c r="O223" s="47">
        <v>31</v>
      </c>
      <c r="P223" s="47">
        <v>38</v>
      </c>
      <c r="Q223" s="47">
        <v>36</v>
      </c>
      <c r="R223" s="47">
        <v>38</v>
      </c>
      <c r="S223" s="48">
        <v>39</v>
      </c>
    </row>
    <row r="224" spans="1:19" ht="13.5" thickBot="1">
      <c r="A224" s="137" t="s">
        <v>138</v>
      </c>
      <c r="B224" s="47">
        <v>24</v>
      </c>
      <c r="C224" s="47">
        <v>39</v>
      </c>
      <c r="D224" s="47">
        <v>51</v>
      </c>
      <c r="E224" s="47">
        <v>51</v>
      </c>
      <c r="F224" s="47">
        <v>59</v>
      </c>
      <c r="G224" s="47">
        <v>52</v>
      </c>
      <c r="H224" s="47">
        <v>57</v>
      </c>
      <c r="I224" s="47">
        <v>57</v>
      </c>
      <c r="J224" s="47">
        <v>60</v>
      </c>
      <c r="K224" s="47">
        <v>59</v>
      </c>
      <c r="L224" s="47">
        <v>58</v>
      </c>
      <c r="M224" s="47">
        <v>62</v>
      </c>
      <c r="N224" s="47">
        <v>48</v>
      </c>
      <c r="O224" s="47">
        <v>68</v>
      </c>
      <c r="P224" s="47">
        <v>229</v>
      </c>
      <c r="Q224" s="47">
        <v>66</v>
      </c>
      <c r="R224" s="47">
        <v>94</v>
      </c>
      <c r="S224" s="48">
        <v>108</v>
      </c>
    </row>
    <row r="225" spans="1:19" ht="13.5" thickBot="1">
      <c r="A225" s="137" t="s">
        <v>139</v>
      </c>
      <c r="B225" s="47">
        <v>16</v>
      </c>
      <c r="C225" s="47">
        <v>20</v>
      </c>
      <c r="D225" s="47">
        <v>22</v>
      </c>
      <c r="E225" s="47">
        <v>29</v>
      </c>
      <c r="F225" s="47">
        <v>42</v>
      </c>
      <c r="G225" s="47">
        <v>41</v>
      </c>
      <c r="H225" s="47">
        <v>51</v>
      </c>
      <c r="I225" s="47">
        <v>48</v>
      </c>
      <c r="J225" s="47">
        <v>61</v>
      </c>
      <c r="K225" s="47">
        <v>86</v>
      </c>
      <c r="L225" s="47">
        <v>153</v>
      </c>
      <c r="M225" s="47">
        <v>246</v>
      </c>
      <c r="N225" s="47">
        <v>348</v>
      </c>
      <c r="O225" s="47">
        <v>278</v>
      </c>
      <c r="P225" s="47">
        <v>443</v>
      </c>
      <c r="Q225" s="47">
        <v>827</v>
      </c>
      <c r="R225" s="47">
        <v>806</v>
      </c>
      <c r="S225" s="48">
        <v>484</v>
      </c>
    </row>
    <row r="226" spans="1:19" ht="13.5" thickBot="1">
      <c r="A226" s="137" t="s">
        <v>140</v>
      </c>
      <c r="B226" s="47">
        <v>41</v>
      </c>
      <c r="C226" s="47">
        <v>50</v>
      </c>
      <c r="D226" s="47">
        <v>54</v>
      </c>
      <c r="E226" s="47">
        <v>50</v>
      </c>
      <c r="F226" s="47">
        <v>53</v>
      </c>
      <c r="G226" s="47">
        <v>55</v>
      </c>
      <c r="H226" s="47">
        <v>63</v>
      </c>
      <c r="I226" s="47">
        <v>68</v>
      </c>
      <c r="J226" s="47">
        <v>66</v>
      </c>
      <c r="K226" s="47">
        <v>84</v>
      </c>
      <c r="L226" s="47">
        <v>78</v>
      </c>
      <c r="M226" s="47">
        <v>107</v>
      </c>
      <c r="N226" s="47">
        <v>113</v>
      </c>
      <c r="O226" s="47">
        <v>160</v>
      </c>
      <c r="P226" s="47">
        <v>278</v>
      </c>
      <c r="Q226" s="47">
        <v>337</v>
      </c>
      <c r="R226" s="47">
        <v>516</v>
      </c>
      <c r="S226" s="48">
        <v>690</v>
      </c>
    </row>
    <row r="227" spans="1:19" ht="13.5" thickBot="1">
      <c r="A227" s="137" t="s">
        <v>141</v>
      </c>
      <c r="B227" s="47">
        <v>0</v>
      </c>
      <c r="C227" s="47">
        <v>0</v>
      </c>
      <c r="D227" s="47">
        <v>0</v>
      </c>
      <c r="E227" s="47">
        <v>0</v>
      </c>
      <c r="F227" s="47">
        <v>0</v>
      </c>
      <c r="G227" s="47">
        <v>3</v>
      </c>
      <c r="H227" s="47">
        <v>31</v>
      </c>
      <c r="I227" s="47">
        <v>29</v>
      </c>
      <c r="J227" s="47">
        <v>37</v>
      </c>
      <c r="K227" s="47">
        <v>37</v>
      </c>
      <c r="L227" s="47">
        <v>40</v>
      </c>
      <c r="M227" s="47">
        <v>41</v>
      </c>
      <c r="N227" s="47">
        <v>27</v>
      </c>
      <c r="O227" s="47">
        <v>48</v>
      </c>
      <c r="P227" s="47">
        <v>93</v>
      </c>
      <c r="Q227" s="47">
        <v>231</v>
      </c>
      <c r="R227" s="47">
        <v>321</v>
      </c>
      <c r="S227" s="48">
        <v>418</v>
      </c>
    </row>
    <row r="228" spans="1:19" ht="13.5" thickBot="1">
      <c r="A228" s="137" t="s">
        <v>142</v>
      </c>
      <c r="B228" s="47">
        <v>0</v>
      </c>
      <c r="C228" s="47">
        <v>0</v>
      </c>
      <c r="D228" s="47">
        <v>0</v>
      </c>
      <c r="E228" s="47">
        <v>0</v>
      </c>
      <c r="F228" s="47">
        <v>0</v>
      </c>
      <c r="G228" s="47">
        <v>0</v>
      </c>
      <c r="H228" s="47">
        <v>0</v>
      </c>
      <c r="I228" s="47">
        <v>0</v>
      </c>
      <c r="J228" s="47">
        <v>0</v>
      </c>
      <c r="K228" s="47">
        <v>2</v>
      </c>
      <c r="L228" s="47">
        <v>4</v>
      </c>
      <c r="M228" s="47">
        <v>8</v>
      </c>
      <c r="N228" s="47">
        <v>15</v>
      </c>
      <c r="O228" s="47">
        <v>19</v>
      </c>
      <c r="P228" s="47">
        <v>20</v>
      </c>
      <c r="Q228" s="47">
        <v>20</v>
      </c>
      <c r="R228" s="47">
        <v>23</v>
      </c>
      <c r="S228" s="48">
        <v>50</v>
      </c>
    </row>
    <row r="229" spans="1:19" ht="13.5" thickBot="1">
      <c r="A229" s="137" t="s">
        <v>143</v>
      </c>
      <c r="B229" s="47">
        <v>0</v>
      </c>
      <c r="C229" s="47">
        <v>0</v>
      </c>
      <c r="D229" s="47">
        <v>0</v>
      </c>
      <c r="E229" s="47">
        <v>0</v>
      </c>
      <c r="F229" s="47">
        <v>0</v>
      </c>
      <c r="G229" s="47">
        <v>1</v>
      </c>
      <c r="H229" s="47">
        <v>1</v>
      </c>
      <c r="I229" s="47">
        <v>2</v>
      </c>
      <c r="J229" s="47">
        <v>0</v>
      </c>
      <c r="K229" s="47">
        <v>0</v>
      </c>
      <c r="L229" s="47">
        <v>0</v>
      </c>
      <c r="M229" s="47">
        <v>0</v>
      </c>
      <c r="N229" s="47">
        <v>0</v>
      </c>
      <c r="O229" s="47">
        <v>0</v>
      </c>
      <c r="P229" s="47">
        <v>0</v>
      </c>
      <c r="Q229" s="47">
        <v>0</v>
      </c>
      <c r="R229" s="47">
        <v>0</v>
      </c>
      <c r="S229" s="48">
        <v>1</v>
      </c>
    </row>
    <row r="230" spans="1:19" ht="13.5" thickBot="1">
      <c r="A230" s="137" t="s">
        <v>144</v>
      </c>
      <c r="B230" s="47">
        <v>0</v>
      </c>
      <c r="C230" s="47">
        <v>0</v>
      </c>
      <c r="D230" s="47">
        <v>0</v>
      </c>
      <c r="E230" s="47">
        <v>0</v>
      </c>
      <c r="F230" s="47">
        <v>0</v>
      </c>
      <c r="G230" s="47">
        <v>0</v>
      </c>
      <c r="H230" s="47">
        <v>0</v>
      </c>
      <c r="I230" s="47">
        <v>0</v>
      </c>
      <c r="J230" s="47">
        <v>0</v>
      </c>
      <c r="K230" s="47">
        <v>0</v>
      </c>
      <c r="L230" s="47">
        <v>0</v>
      </c>
      <c r="M230" s="47">
        <v>0</v>
      </c>
      <c r="N230" s="47">
        <v>7</v>
      </c>
      <c r="O230" s="47">
        <v>8</v>
      </c>
      <c r="P230" s="47">
        <v>6</v>
      </c>
      <c r="Q230" s="47">
        <v>4</v>
      </c>
      <c r="R230" s="47">
        <v>10</v>
      </c>
      <c r="S230" s="48">
        <v>12</v>
      </c>
    </row>
    <row r="231" spans="1:19" ht="13.5" thickBot="1">
      <c r="A231" s="137" t="s">
        <v>145</v>
      </c>
      <c r="B231" s="47" t="s">
        <v>97</v>
      </c>
      <c r="C231" s="47" t="s">
        <v>97</v>
      </c>
      <c r="D231" s="47" t="s">
        <v>97</v>
      </c>
      <c r="E231" s="47" t="s">
        <v>97</v>
      </c>
      <c r="F231" s="47" t="s">
        <v>97</v>
      </c>
      <c r="G231" s="47" t="s">
        <v>97</v>
      </c>
      <c r="H231" s="47" t="s">
        <v>97</v>
      </c>
      <c r="I231" s="47" t="s">
        <v>97</v>
      </c>
      <c r="J231" s="47" t="s">
        <v>97</v>
      </c>
      <c r="K231" s="47" t="s">
        <v>97</v>
      </c>
      <c r="L231" s="47" t="s">
        <v>97</v>
      </c>
      <c r="M231" s="47" t="s">
        <v>97</v>
      </c>
      <c r="N231" s="47" t="s">
        <v>97</v>
      </c>
      <c r="O231" s="47" t="s">
        <v>97</v>
      </c>
      <c r="P231" s="47" t="s">
        <v>97</v>
      </c>
      <c r="Q231" s="47" t="s">
        <v>97</v>
      </c>
      <c r="R231" s="47" t="s">
        <v>97</v>
      </c>
      <c r="S231" s="48" t="s">
        <v>97</v>
      </c>
    </row>
    <row r="232" spans="1:19" ht="13.5" thickBot="1">
      <c r="A232" s="137" t="s">
        <v>146</v>
      </c>
      <c r="B232" s="47">
        <v>72</v>
      </c>
      <c r="C232" s="47">
        <v>90</v>
      </c>
      <c r="D232" s="47">
        <v>87</v>
      </c>
      <c r="E232" s="47">
        <v>99</v>
      </c>
      <c r="F232" s="47">
        <v>124</v>
      </c>
      <c r="G232" s="47">
        <v>149</v>
      </c>
      <c r="H232" s="47">
        <v>208</v>
      </c>
      <c r="I232" s="47">
        <v>293</v>
      </c>
      <c r="J232" s="47">
        <v>296</v>
      </c>
      <c r="K232" s="47">
        <v>321</v>
      </c>
      <c r="L232" s="47">
        <v>452</v>
      </c>
      <c r="M232" s="47">
        <v>520</v>
      </c>
      <c r="N232" s="47">
        <v>691</v>
      </c>
      <c r="O232" s="47">
        <v>1124</v>
      </c>
      <c r="P232" s="47">
        <v>1178</v>
      </c>
      <c r="Q232" s="47">
        <v>1189</v>
      </c>
      <c r="R232" s="47">
        <v>1878</v>
      </c>
      <c r="S232" s="48">
        <v>1625</v>
      </c>
    </row>
    <row r="233" spans="1:19" ht="13.5" thickBot="1">
      <c r="A233" s="137" t="s">
        <v>147</v>
      </c>
      <c r="B233" s="47">
        <v>242</v>
      </c>
      <c r="C233" s="47">
        <v>319</v>
      </c>
      <c r="D233" s="47">
        <v>353</v>
      </c>
      <c r="E233" s="47">
        <v>474</v>
      </c>
      <c r="F233" s="47">
        <v>593</v>
      </c>
      <c r="G233" s="47">
        <v>863</v>
      </c>
      <c r="H233" s="47">
        <v>997</v>
      </c>
      <c r="I233" s="47">
        <v>984</v>
      </c>
      <c r="J233" s="47">
        <v>1027</v>
      </c>
      <c r="K233" s="47">
        <v>1137</v>
      </c>
      <c r="L233" s="47">
        <v>1257</v>
      </c>
      <c r="M233" s="47">
        <v>1426</v>
      </c>
      <c r="N233" s="47">
        <v>1385</v>
      </c>
      <c r="O233" s="47">
        <v>1611</v>
      </c>
      <c r="P233" s="47">
        <v>1733</v>
      </c>
      <c r="Q233" s="47">
        <v>1888</v>
      </c>
      <c r="R233" s="47">
        <v>2052</v>
      </c>
      <c r="S233" s="48">
        <v>2208</v>
      </c>
    </row>
    <row r="234" spans="1:19" ht="13.5" thickBot="1">
      <c r="A234" s="137" t="s">
        <v>148</v>
      </c>
      <c r="B234" s="47">
        <v>0</v>
      </c>
      <c r="C234" s="47">
        <v>1</v>
      </c>
      <c r="D234" s="47">
        <v>15</v>
      </c>
      <c r="E234" s="47">
        <v>49</v>
      </c>
      <c r="F234" s="47">
        <v>96</v>
      </c>
      <c r="G234" s="47">
        <v>112</v>
      </c>
      <c r="H234" s="47">
        <v>110</v>
      </c>
      <c r="I234" s="47">
        <v>116</v>
      </c>
      <c r="J234" s="47">
        <v>123</v>
      </c>
      <c r="K234" s="47">
        <v>162</v>
      </c>
      <c r="L234" s="47">
        <v>264</v>
      </c>
      <c r="M234" s="47">
        <v>225</v>
      </c>
      <c r="N234" s="47">
        <v>155</v>
      </c>
      <c r="O234" s="47">
        <v>246</v>
      </c>
      <c r="P234" s="47">
        <v>377</v>
      </c>
      <c r="Q234" s="47">
        <v>489</v>
      </c>
      <c r="R234" s="47">
        <v>456</v>
      </c>
      <c r="S234" s="48">
        <v>354</v>
      </c>
    </row>
    <row r="235" spans="1:19" ht="13.5" thickBot="1">
      <c r="A235" s="137" t="s">
        <v>149</v>
      </c>
      <c r="B235" s="47">
        <v>0</v>
      </c>
      <c r="C235" s="47">
        <v>0</v>
      </c>
      <c r="D235" s="47">
        <v>0</v>
      </c>
      <c r="E235" s="47">
        <v>0</v>
      </c>
      <c r="F235" s="47">
        <v>0</v>
      </c>
      <c r="G235" s="47">
        <v>0</v>
      </c>
      <c r="H235" s="47">
        <v>0</v>
      </c>
      <c r="I235" s="47">
        <v>0</v>
      </c>
      <c r="J235" s="47">
        <v>0</v>
      </c>
      <c r="K235" s="47">
        <v>0</v>
      </c>
      <c r="L235" s="47">
        <v>0</v>
      </c>
      <c r="M235" s="47">
        <v>0</v>
      </c>
      <c r="N235" s="47">
        <v>0</v>
      </c>
      <c r="O235" s="47">
        <v>0</v>
      </c>
      <c r="P235" s="47">
        <v>0</v>
      </c>
      <c r="Q235" s="47">
        <v>3</v>
      </c>
      <c r="R235" s="47">
        <v>1</v>
      </c>
      <c r="S235" s="48">
        <v>2</v>
      </c>
    </row>
    <row r="236" spans="1:19" ht="13.5" thickBot="1">
      <c r="A236" s="137" t="s">
        <v>150</v>
      </c>
      <c r="B236" s="47">
        <v>0</v>
      </c>
      <c r="C236" s="47">
        <v>0</v>
      </c>
      <c r="D236" s="47">
        <v>0</v>
      </c>
      <c r="E236" s="47">
        <v>0</v>
      </c>
      <c r="F236" s="47">
        <v>0</v>
      </c>
      <c r="G236" s="47">
        <v>0</v>
      </c>
      <c r="H236" s="47">
        <v>0</v>
      </c>
      <c r="I236" s="47">
        <v>0</v>
      </c>
      <c r="J236" s="47">
        <v>0</v>
      </c>
      <c r="K236" s="47">
        <v>0</v>
      </c>
      <c r="L236" s="47">
        <v>0</v>
      </c>
      <c r="M236" s="47">
        <v>0</v>
      </c>
      <c r="N236" s="47">
        <v>0</v>
      </c>
      <c r="O236" s="47">
        <v>0</v>
      </c>
      <c r="P236" s="47">
        <v>0</v>
      </c>
      <c r="Q236" s="47">
        <v>0</v>
      </c>
      <c r="R236" s="47">
        <v>1</v>
      </c>
      <c r="S236" s="48">
        <v>8</v>
      </c>
    </row>
    <row r="237" spans="1:19" ht="13.5" thickBot="1">
      <c r="A237" s="137" t="s">
        <v>151</v>
      </c>
      <c r="B237" s="47">
        <v>0</v>
      </c>
      <c r="C237" s="47">
        <v>0</v>
      </c>
      <c r="D237" s="47">
        <v>0</v>
      </c>
      <c r="E237" s="47">
        <v>0</v>
      </c>
      <c r="F237" s="47">
        <v>0</v>
      </c>
      <c r="G237" s="47">
        <v>0</v>
      </c>
      <c r="H237" s="47">
        <v>0</v>
      </c>
      <c r="I237" s="47">
        <v>0</v>
      </c>
      <c r="J237" s="47">
        <v>0</v>
      </c>
      <c r="K237" s="47">
        <v>0</v>
      </c>
      <c r="L237" s="47">
        <v>0</v>
      </c>
      <c r="M237" s="47">
        <v>0</v>
      </c>
      <c r="N237" s="47">
        <v>0</v>
      </c>
      <c r="O237" s="47">
        <v>0</v>
      </c>
      <c r="P237" s="47">
        <v>1</v>
      </c>
      <c r="Q237" s="47">
        <v>1</v>
      </c>
      <c r="R237" s="47">
        <v>0</v>
      </c>
      <c r="S237" s="199">
        <v>0</v>
      </c>
    </row>
    <row r="238" spans="1:19" ht="13.5" thickBot="1">
      <c r="A238" s="137" t="s">
        <v>152</v>
      </c>
      <c r="B238" s="47">
        <v>47</v>
      </c>
      <c r="C238" s="47">
        <v>47</v>
      </c>
      <c r="D238" s="47">
        <v>46</v>
      </c>
      <c r="E238" s="47">
        <v>50</v>
      </c>
      <c r="F238" s="47">
        <v>51</v>
      </c>
      <c r="G238" s="47">
        <v>54</v>
      </c>
      <c r="H238" s="47">
        <v>52</v>
      </c>
      <c r="I238" s="47">
        <v>63</v>
      </c>
      <c r="J238" s="47">
        <v>55</v>
      </c>
      <c r="K238" s="47">
        <v>57</v>
      </c>
      <c r="L238" s="47">
        <v>57</v>
      </c>
      <c r="M238" s="47">
        <v>52</v>
      </c>
      <c r="N238" s="47">
        <v>57</v>
      </c>
      <c r="O238" s="47">
        <v>85</v>
      </c>
      <c r="P238" s="47">
        <v>100</v>
      </c>
      <c r="Q238" s="47">
        <v>93</v>
      </c>
      <c r="R238" s="47">
        <v>95</v>
      </c>
      <c r="S238" s="48">
        <v>97</v>
      </c>
    </row>
    <row r="239" spans="1:19" ht="13.5" thickBot="1">
      <c r="A239" s="137" t="s">
        <v>153</v>
      </c>
      <c r="B239" s="47">
        <v>0</v>
      </c>
      <c r="C239" s="47">
        <v>0</v>
      </c>
      <c r="D239" s="47">
        <v>0</v>
      </c>
      <c r="E239" s="47">
        <v>0</v>
      </c>
      <c r="F239" s="47">
        <v>0</v>
      </c>
      <c r="G239" s="47">
        <v>0</v>
      </c>
      <c r="H239" s="47">
        <v>0</v>
      </c>
      <c r="I239" s="47">
        <v>1</v>
      </c>
      <c r="J239" s="47">
        <v>1</v>
      </c>
      <c r="K239" s="47">
        <v>1</v>
      </c>
      <c r="L239" s="47">
        <v>2</v>
      </c>
      <c r="M239" s="47">
        <v>3</v>
      </c>
      <c r="N239" s="47">
        <v>8</v>
      </c>
      <c r="O239" s="47">
        <v>14</v>
      </c>
      <c r="P239" s="47">
        <v>13</v>
      </c>
      <c r="Q239" s="47">
        <v>12</v>
      </c>
      <c r="R239" s="47">
        <v>12</v>
      </c>
      <c r="S239" s="48">
        <v>35</v>
      </c>
    </row>
    <row r="240" spans="1:19" ht="13.5" thickBot="1">
      <c r="A240" s="137" t="s">
        <v>154</v>
      </c>
      <c r="B240" s="47">
        <v>1585</v>
      </c>
      <c r="C240" s="47">
        <v>1595</v>
      </c>
      <c r="D240" s="47">
        <v>1680</v>
      </c>
      <c r="E240" s="47">
        <v>1718</v>
      </c>
      <c r="F240" s="47">
        <v>1778</v>
      </c>
      <c r="G240" s="47">
        <v>1856</v>
      </c>
      <c r="H240" s="47">
        <v>2060</v>
      </c>
      <c r="I240" s="47">
        <v>2324</v>
      </c>
      <c r="J240" s="47">
        <v>2456</v>
      </c>
      <c r="K240" s="47">
        <v>2882</v>
      </c>
      <c r="L240" s="47">
        <v>3610</v>
      </c>
      <c r="M240" s="47">
        <v>4140</v>
      </c>
      <c r="N240" s="47">
        <v>5029</v>
      </c>
      <c r="O240" s="47">
        <v>6760</v>
      </c>
      <c r="P240" s="47">
        <v>8845</v>
      </c>
      <c r="Q240" s="47">
        <v>10173</v>
      </c>
      <c r="R240" s="47">
        <v>12057</v>
      </c>
      <c r="S240" s="48">
        <v>16420</v>
      </c>
    </row>
    <row r="241" spans="1:19" ht="13.5" thickBot="1">
      <c r="A241" s="137" t="s">
        <v>155</v>
      </c>
      <c r="B241" s="47">
        <v>1585</v>
      </c>
      <c r="C241" s="47">
        <v>1595</v>
      </c>
      <c r="D241" s="47">
        <v>1680</v>
      </c>
      <c r="E241" s="47">
        <v>1718</v>
      </c>
      <c r="F241" s="47">
        <v>1778</v>
      </c>
      <c r="G241" s="47">
        <v>1856</v>
      </c>
      <c r="H241" s="47">
        <v>2060</v>
      </c>
      <c r="I241" s="47">
        <v>2324</v>
      </c>
      <c r="J241" s="47">
        <v>2456</v>
      </c>
      <c r="K241" s="47">
        <v>2882</v>
      </c>
      <c r="L241" s="47">
        <v>3610</v>
      </c>
      <c r="M241" s="47">
        <v>4140</v>
      </c>
      <c r="N241" s="47">
        <v>5036</v>
      </c>
      <c r="O241" s="47">
        <v>6768</v>
      </c>
      <c r="P241" s="47">
        <v>8851</v>
      </c>
      <c r="Q241" s="47">
        <v>10177</v>
      </c>
      <c r="R241" s="47">
        <v>12066</v>
      </c>
      <c r="S241" s="48">
        <v>16432</v>
      </c>
    </row>
    <row r="242" spans="1:19" ht="13.5" thickBot="1">
      <c r="A242" s="137" t="s">
        <v>156</v>
      </c>
      <c r="B242" s="47">
        <v>1585</v>
      </c>
      <c r="C242" s="47">
        <v>1595</v>
      </c>
      <c r="D242" s="47">
        <v>1680</v>
      </c>
      <c r="E242" s="47">
        <v>1718</v>
      </c>
      <c r="F242" s="47">
        <v>1778</v>
      </c>
      <c r="G242" s="47">
        <v>1856</v>
      </c>
      <c r="H242" s="47">
        <v>2060</v>
      </c>
      <c r="I242" s="47">
        <v>2324</v>
      </c>
      <c r="J242" s="47">
        <v>2456</v>
      </c>
      <c r="K242" s="47">
        <v>2882</v>
      </c>
      <c r="L242" s="47">
        <v>3610</v>
      </c>
      <c r="M242" s="47">
        <v>4140</v>
      </c>
      <c r="N242" s="47">
        <v>5036</v>
      </c>
      <c r="O242" s="47">
        <v>6768</v>
      </c>
      <c r="P242" s="47">
        <v>8851</v>
      </c>
      <c r="Q242" s="47">
        <v>10177</v>
      </c>
      <c r="R242" s="47">
        <v>12066</v>
      </c>
      <c r="S242" s="48">
        <v>16432</v>
      </c>
    </row>
    <row r="243" spans="1:19" ht="13.5" thickBot="1">
      <c r="A243" s="137" t="s">
        <v>157</v>
      </c>
      <c r="B243" s="47">
        <v>1891</v>
      </c>
      <c r="C243" s="47">
        <v>2025</v>
      </c>
      <c r="D243" s="47">
        <v>2190</v>
      </c>
      <c r="E243" s="47">
        <v>2452</v>
      </c>
      <c r="F243" s="47">
        <v>2690</v>
      </c>
      <c r="G243" s="47">
        <v>3098</v>
      </c>
      <c r="H243" s="47">
        <v>3506</v>
      </c>
      <c r="I243" s="47">
        <v>3805</v>
      </c>
      <c r="J243" s="47">
        <v>3994</v>
      </c>
      <c r="K243" s="47">
        <v>4587</v>
      </c>
      <c r="L243" s="47">
        <v>5528</v>
      </c>
      <c r="M243" s="47">
        <v>6272</v>
      </c>
      <c r="N243" s="47">
        <v>7180</v>
      </c>
      <c r="O243" s="47">
        <v>9394</v>
      </c>
      <c r="P243" s="47">
        <v>11840</v>
      </c>
      <c r="Q243" s="47">
        <v>13469</v>
      </c>
      <c r="R243" s="47">
        <v>15453</v>
      </c>
      <c r="S243" s="48" t="s">
        <v>98</v>
      </c>
    </row>
    <row r="244" spans="1:19" ht="13.5" thickBot="1">
      <c r="A244" s="138" t="s">
        <v>158</v>
      </c>
      <c r="B244" s="50">
        <v>24</v>
      </c>
      <c r="C244" s="50">
        <v>39</v>
      </c>
      <c r="D244" s="50">
        <v>51</v>
      </c>
      <c r="E244" s="50">
        <v>62</v>
      </c>
      <c r="F244" s="50">
        <v>71</v>
      </c>
      <c r="G244" s="50">
        <v>74</v>
      </c>
      <c r="H244" s="50">
        <v>113</v>
      </c>
      <c r="I244" s="50">
        <v>128</v>
      </c>
      <c r="J244" s="50">
        <v>204</v>
      </c>
      <c r="K244" s="50">
        <v>182</v>
      </c>
      <c r="L244" s="50">
        <v>158</v>
      </c>
      <c r="M244" s="50">
        <v>167</v>
      </c>
      <c r="N244" s="50">
        <v>149</v>
      </c>
      <c r="O244" s="50">
        <v>326</v>
      </c>
      <c r="P244" s="50">
        <v>595</v>
      </c>
      <c r="Q244" s="50">
        <v>411</v>
      </c>
      <c r="R244" s="50">
        <v>580</v>
      </c>
      <c r="S244" s="51">
        <v>736</v>
      </c>
    </row>
    <row r="245" spans="1:19" ht="13.5" thickBot="1">
      <c r="A245" s="38"/>
      <c r="B245" s="38"/>
      <c r="C245" s="38"/>
      <c r="D245" s="38"/>
      <c r="E245" s="38"/>
      <c r="F245" s="38"/>
      <c r="G245" s="38"/>
      <c r="H245" s="38"/>
      <c r="I245" s="38"/>
      <c r="J245" s="38"/>
      <c r="K245" s="38"/>
      <c r="L245" s="38"/>
      <c r="M245" s="38"/>
      <c r="N245" s="38"/>
      <c r="O245" s="38"/>
      <c r="P245" s="38"/>
      <c r="Q245" s="38"/>
      <c r="R245" s="38"/>
      <c r="S245" s="38"/>
    </row>
    <row r="246" spans="1:19" ht="13.5" thickBot="1">
      <c r="A246" s="38"/>
      <c r="B246" s="38"/>
      <c r="C246" s="38"/>
      <c r="D246" s="38"/>
      <c r="E246" s="38"/>
      <c r="F246" s="38"/>
      <c r="G246" s="38"/>
      <c r="H246" s="38"/>
      <c r="I246" s="38"/>
      <c r="J246" s="38"/>
      <c r="K246" s="38"/>
      <c r="L246" s="38"/>
      <c r="M246" s="38"/>
      <c r="N246" s="38"/>
      <c r="O246" s="38"/>
      <c r="P246" s="38"/>
      <c r="Q246" s="38"/>
      <c r="R246" s="38"/>
      <c r="S246" s="38"/>
    </row>
    <row r="247" spans="1:19" ht="12.75">
      <c r="A247" s="139" t="s">
        <v>159</v>
      </c>
      <c r="B247" s="140"/>
      <c r="C247" s="140"/>
      <c r="D247" s="140"/>
      <c r="E247" s="54"/>
      <c r="F247" s="54"/>
      <c r="G247" s="54"/>
      <c r="H247" s="54"/>
      <c r="I247" s="54"/>
      <c r="J247" s="54"/>
      <c r="K247" s="54"/>
      <c r="L247" s="54"/>
      <c r="M247" s="54"/>
      <c r="N247" s="54"/>
      <c r="O247" s="54"/>
      <c r="P247" s="54"/>
      <c r="Q247" s="54"/>
      <c r="R247" s="54"/>
      <c r="S247" s="54"/>
    </row>
    <row r="248" spans="1:19" ht="12.75">
      <c r="A248" s="139" t="s">
        <v>195</v>
      </c>
      <c r="B248" s="140"/>
      <c r="C248" s="140"/>
      <c r="D248" s="140"/>
      <c r="E248" s="54"/>
      <c r="F248" s="54"/>
      <c r="G248" s="54"/>
      <c r="H248" s="54"/>
      <c r="I248" s="54"/>
      <c r="J248" s="54"/>
      <c r="K248" s="54"/>
      <c r="L248" s="54"/>
      <c r="M248" s="54"/>
      <c r="N248" s="54"/>
      <c r="O248" s="54"/>
      <c r="P248" s="54"/>
      <c r="Q248" s="54"/>
      <c r="R248" s="54"/>
      <c r="S248" s="54"/>
    </row>
    <row r="249" spans="1:19" ht="13.5" thickBot="1">
      <c r="A249" s="139" t="s">
        <v>200</v>
      </c>
      <c r="B249" s="140"/>
      <c r="C249" s="140"/>
      <c r="D249" s="140"/>
      <c r="E249" s="54"/>
      <c r="F249" s="54"/>
      <c r="G249" s="54"/>
      <c r="H249" s="54"/>
      <c r="I249" s="54"/>
      <c r="J249" s="54"/>
      <c r="K249" s="54"/>
      <c r="L249" s="54"/>
      <c r="M249" s="54"/>
      <c r="N249" s="54"/>
      <c r="O249" s="54"/>
      <c r="P249" s="54"/>
      <c r="Q249" s="54"/>
      <c r="R249" s="54"/>
      <c r="S249" s="54"/>
    </row>
    <row r="250" spans="1:19" ht="26.25" thickBot="1">
      <c r="A250" s="141" t="s">
        <v>162</v>
      </c>
      <c r="B250" s="142" t="s">
        <v>99</v>
      </c>
      <c r="C250" s="142" t="s">
        <v>100</v>
      </c>
      <c r="D250" s="142" t="s">
        <v>101</v>
      </c>
      <c r="E250" s="142" t="s">
        <v>102</v>
      </c>
      <c r="F250" s="142" t="s">
        <v>103</v>
      </c>
      <c r="G250" s="142" t="s">
        <v>104</v>
      </c>
      <c r="H250" s="142" t="s">
        <v>105</v>
      </c>
      <c r="I250" s="142" t="s">
        <v>106</v>
      </c>
      <c r="J250" s="142" t="s">
        <v>107</v>
      </c>
      <c r="K250" s="142" t="s">
        <v>108</v>
      </c>
      <c r="L250" s="142" t="s">
        <v>109</v>
      </c>
      <c r="M250" s="142" t="s">
        <v>110</v>
      </c>
      <c r="N250" s="142" t="s">
        <v>111</v>
      </c>
      <c r="O250" s="142" t="s">
        <v>112</v>
      </c>
      <c r="P250" s="142" t="s">
        <v>113</v>
      </c>
      <c r="Q250" s="142" t="s">
        <v>114</v>
      </c>
      <c r="R250" s="142" t="s">
        <v>115</v>
      </c>
      <c r="S250" s="143" t="s">
        <v>116</v>
      </c>
    </row>
    <row r="251" spans="1:19" ht="13.5" thickBot="1">
      <c r="A251" s="144" t="s">
        <v>96</v>
      </c>
      <c r="B251" s="59" t="s">
        <v>117</v>
      </c>
      <c r="C251" s="59" t="s">
        <v>117</v>
      </c>
      <c r="D251" s="59" t="s">
        <v>117</v>
      </c>
      <c r="E251" s="59" t="s">
        <v>117</v>
      </c>
      <c r="F251" s="59" t="s">
        <v>117</v>
      </c>
      <c r="G251" s="59" t="s">
        <v>117</v>
      </c>
      <c r="H251" s="59" t="s">
        <v>117</v>
      </c>
      <c r="I251" s="59" t="s">
        <v>117</v>
      </c>
      <c r="J251" s="59" t="s">
        <v>117</v>
      </c>
      <c r="K251" s="59" t="s">
        <v>117</v>
      </c>
      <c r="L251" s="59" t="s">
        <v>117</v>
      </c>
      <c r="M251" s="59" t="s">
        <v>117</v>
      </c>
      <c r="N251" s="59" t="s">
        <v>117</v>
      </c>
      <c r="O251" s="59" t="s">
        <v>117</v>
      </c>
      <c r="P251" s="59" t="s">
        <v>117</v>
      </c>
      <c r="Q251" s="59" t="s">
        <v>117</v>
      </c>
      <c r="R251" s="59" t="s">
        <v>117</v>
      </c>
      <c r="S251" s="60" t="s">
        <v>117</v>
      </c>
    </row>
    <row r="252" spans="1:19" ht="13.5" thickBot="1">
      <c r="A252" s="145" t="s">
        <v>118</v>
      </c>
      <c r="B252" s="47">
        <v>4947</v>
      </c>
      <c r="C252" s="47">
        <v>5270</v>
      </c>
      <c r="D252" s="47">
        <v>6056</v>
      </c>
      <c r="E252" s="47">
        <v>6791</v>
      </c>
      <c r="F252" s="47">
        <v>7354</v>
      </c>
      <c r="G252" s="47">
        <v>8704</v>
      </c>
      <c r="H252" s="47">
        <v>9639</v>
      </c>
      <c r="I252" s="47">
        <v>10089</v>
      </c>
      <c r="J252" s="47">
        <v>10875</v>
      </c>
      <c r="K252" s="47">
        <v>12012</v>
      </c>
      <c r="L252" s="47">
        <v>13022</v>
      </c>
      <c r="M252" s="47">
        <v>13958</v>
      </c>
      <c r="N252" s="47">
        <v>15400</v>
      </c>
      <c r="O252" s="47">
        <v>18604</v>
      </c>
      <c r="P252" s="47">
        <v>22217</v>
      </c>
      <c r="Q252" s="47">
        <v>25092</v>
      </c>
      <c r="R252" s="47">
        <v>27618</v>
      </c>
      <c r="S252" s="48">
        <v>33320</v>
      </c>
    </row>
    <row r="253" spans="1:19" ht="13.5" thickBot="1">
      <c r="A253" s="145" t="s">
        <v>119</v>
      </c>
      <c r="B253" s="47">
        <v>4911</v>
      </c>
      <c r="C253" s="47">
        <v>5234</v>
      </c>
      <c r="D253" s="47">
        <v>6020</v>
      </c>
      <c r="E253" s="47">
        <v>6755</v>
      </c>
      <c r="F253" s="47">
        <v>7343</v>
      </c>
      <c r="G253" s="47">
        <v>8692</v>
      </c>
      <c r="H253" s="47">
        <v>9621</v>
      </c>
      <c r="I253" s="47">
        <v>10083</v>
      </c>
      <c r="J253" s="47">
        <v>10871</v>
      </c>
      <c r="K253" s="47">
        <v>12010</v>
      </c>
      <c r="L253" s="47">
        <v>13020</v>
      </c>
      <c r="M253" s="47">
        <v>13958</v>
      </c>
      <c r="N253" s="47">
        <v>15390</v>
      </c>
      <c r="O253" s="47">
        <v>18602</v>
      </c>
      <c r="P253" s="47">
        <v>22216</v>
      </c>
      <c r="Q253" s="47">
        <v>25090</v>
      </c>
      <c r="R253" s="47">
        <v>27613</v>
      </c>
      <c r="S253" s="48">
        <v>33316</v>
      </c>
    </row>
    <row r="254" spans="1:19" ht="13.5" thickBot="1">
      <c r="A254" s="145" t="s">
        <v>120</v>
      </c>
      <c r="B254" s="47">
        <v>4637</v>
      </c>
      <c r="C254" s="47">
        <v>4928</v>
      </c>
      <c r="D254" s="47">
        <v>5655</v>
      </c>
      <c r="E254" s="47">
        <v>6319</v>
      </c>
      <c r="F254" s="47">
        <v>6856</v>
      </c>
      <c r="G254" s="47">
        <v>8498</v>
      </c>
      <c r="H254" s="47">
        <v>9413</v>
      </c>
      <c r="I254" s="47">
        <v>9808</v>
      </c>
      <c r="J254" s="47">
        <v>10526</v>
      </c>
      <c r="K254" s="47">
        <v>11562</v>
      </c>
      <c r="L254" s="47">
        <v>12609</v>
      </c>
      <c r="M254" s="47">
        <v>13455</v>
      </c>
      <c r="N254" s="47">
        <v>14897</v>
      </c>
      <c r="O254" s="47">
        <v>18050</v>
      </c>
      <c r="P254" s="47">
        <v>21363</v>
      </c>
      <c r="Q254" s="47">
        <v>23812</v>
      </c>
      <c r="R254" s="47">
        <v>26229</v>
      </c>
      <c r="S254" s="48">
        <v>31659</v>
      </c>
    </row>
    <row r="255" spans="1:19" ht="13.5" thickBot="1">
      <c r="A255" s="145" t="s">
        <v>121</v>
      </c>
      <c r="B255" s="47">
        <v>3933</v>
      </c>
      <c r="C255" s="47">
        <v>4045</v>
      </c>
      <c r="D255" s="47">
        <v>4232</v>
      </c>
      <c r="E255" s="47">
        <v>4571</v>
      </c>
      <c r="F255" s="47">
        <v>4819</v>
      </c>
      <c r="G255" s="47">
        <v>6101</v>
      </c>
      <c r="H255" s="47">
        <v>6740</v>
      </c>
      <c r="I255" s="47">
        <v>6950</v>
      </c>
      <c r="J255" s="47">
        <v>7401</v>
      </c>
      <c r="K255" s="47">
        <v>7922</v>
      </c>
      <c r="L255" s="47">
        <v>8442</v>
      </c>
      <c r="M255" s="47">
        <v>8942</v>
      </c>
      <c r="N255" s="47">
        <v>10131</v>
      </c>
      <c r="O255" s="47">
        <v>12360</v>
      </c>
      <c r="P255" s="47">
        <v>14998</v>
      </c>
      <c r="Q255" s="47">
        <v>16658</v>
      </c>
      <c r="R255" s="47">
        <v>19011</v>
      </c>
      <c r="S255" s="48">
        <v>24299</v>
      </c>
    </row>
    <row r="256" spans="1:19" ht="13.5" thickBot="1">
      <c r="A256" s="145" t="s">
        <v>122</v>
      </c>
      <c r="B256" s="47">
        <v>3933</v>
      </c>
      <c r="C256" s="47">
        <v>4045</v>
      </c>
      <c r="D256" s="47">
        <v>4233</v>
      </c>
      <c r="E256" s="47">
        <v>4572</v>
      </c>
      <c r="F256" s="47">
        <v>4819</v>
      </c>
      <c r="G256" s="47">
        <v>6102</v>
      </c>
      <c r="H256" s="47">
        <v>6740</v>
      </c>
      <c r="I256" s="47">
        <v>6950</v>
      </c>
      <c r="J256" s="47">
        <v>7403</v>
      </c>
      <c r="K256" s="47">
        <v>7932</v>
      </c>
      <c r="L256" s="47">
        <v>8457</v>
      </c>
      <c r="M256" s="47">
        <v>8958</v>
      </c>
      <c r="N256" s="47">
        <v>10156</v>
      </c>
      <c r="O256" s="47">
        <v>12388</v>
      </c>
      <c r="P256" s="47">
        <v>15027</v>
      </c>
      <c r="Q256" s="47">
        <v>16687</v>
      </c>
      <c r="R256" s="47">
        <v>19039</v>
      </c>
      <c r="S256" s="48">
        <v>24299</v>
      </c>
    </row>
    <row r="257" spans="1:19" ht="13.5" thickBot="1">
      <c r="A257" s="145" t="s">
        <v>123</v>
      </c>
      <c r="B257" s="47">
        <v>291</v>
      </c>
      <c r="C257" s="47">
        <v>326</v>
      </c>
      <c r="D257" s="47">
        <v>335</v>
      </c>
      <c r="E257" s="47">
        <v>315</v>
      </c>
      <c r="F257" s="47">
        <v>300</v>
      </c>
      <c r="G257" s="47">
        <v>337</v>
      </c>
      <c r="H257" s="47">
        <v>332</v>
      </c>
      <c r="I257" s="47">
        <v>348</v>
      </c>
      <c r="J257" s="47">
        <v>330</v>
      </c>
      <c r="K257" s="47">
        <v>338</v>
      </c>
      <c r="L257" s="47">
        <v>356</v>
      </c>
      <c r="M257" s="47">
        <v>390</v>
      </c>
      <c r="N257" s="47">
        <v>386</v>
      </c>
      <c r="O257" s="47">
        <v>540</v>
      </c>
      <c r="P257" s="47">
        <v>601</v>
      </c>
      <c r="Q257" s="47">
        <v>745</v>
      </c>
      <c r="R257" s="47">
        <v>975</v>
      </c>
      <c r="S257" s="48">
        <v>923</v>
      </c>
    </row>
    <row r="258" spans="1:19" ht="13.5" thickBot="1">
      <c r="A258" s="145" t="s">
        <v>124</v>
      </c>
      <c r="B258" s="47" t="s">
        <v>97</v>
      </c>
      <c r="C258" s="47" t="s">
        <v>97</v>
      </c>
      <c r="D258" s="47" t="s">
        <v>97</v>
      </c>
      <c r="E258" s="47" t="s">
        <v>97</v>
      </c>
      <c r="F258" s="47" t="s">
        <v>97</v>
      </c>
      <c r="G258" s="47" t="s">
        <v>97</v>
      </c>
      <c r="H258" s="47" t="s">
        <v>97</v>
      </c>
      <c r="I258" s="47" t="s">
        <v>97</v>
      </c>
      <c r="J258" s="47" t="s">
        <v>97</v>
      </c>
      <c r="K258" s="47" t="s">
        <v>97</v>
      </c>
      <c r="L258" s="47" t="s">
        <v>97</v>
      </c>
      <c r="M258" s="47" t="s">
        <v>97</v>
      </c>
      <c r="N258" s="47" t="s">
        <v>97</v>
      </c>
      <c r="O258" s="47" t="s">
        <v>97</v>
      </c>
      <c r="P258" s="47" t="s">
        <v>97</v>
      </c>
      <c r="Q258" s="47" t="s">
        <v>97</v>
      </c>
      <c r="R258" s="47" t="s">
        <v>97</v>
      </c>
      <c r="S258" s="48" t="s">
        <v>97</v>
      </c>
    </row>
    <row r="259" spans="1:19" ht="13.5" thickBot="1">
      <c r="A259" s="145" t="s">
        <v>125</v>
      </c>
      <c r="B259" s="47">
        <v>0</v>
      </c>
      <c r="C259" s="47">
        <v>0</v>
      </c>
      <c r="D259" s="47">
        <v>0</v>
      </c>
      <c r="E259" s="47">
        <v>65</v>
      </c>
      <c r="F259" s="47">
        <v>98</v>
      </c>
      <c r="G259" s="47">
        <v>112</v>
      </c>
      <c r="H259" s="47">
        <v>85</v>
      </c>
      <c r="I259" s="47">
        <v>145</v>
      </c>
      <c r="J259" s="47">
        <v>200</v>
      </c>
      <c r="K259" s="47">
        <v>299</v>
      </c>
      <c r="L259" s="47">
        <v>252</v>
      </c>
      <c r="M259" s="47">
        <v>251</v>
      </c>
      <c r="N259" s="47">
        <v>249</v>
      </c>
      <c r="O259" s="47">
        <v>238</v>
      </c>
      <c r="P259" s="47">
        <v>315</v>
      </c>
      <c r="Q259" s="47">
        <v>223</v>
      </c>
      <c r="R259" s="47">
        <v>248</v>
      </c>
      <c r="S259" s="48">
        <v>300</v>
      </c>
    </row>
    <row r="260" spans="1:19" ht="13.5" thickBot="1">
      <c r="A260" s="145" t="s">
        <v>126</v>
      </c>
      <c r="B260" s="47">
        <v>65</v>
      </c>
      <c r="C260" s="47">
        <v>142</v>
      </c>
      <c r="D260" s="47">
        <v>208</v>
      </c>
      <c r="E260" s="47">
        <v>292</v>
      </c>
      <c r="F260" s="47">
        <v>316</v>
      </c>
      <c r="G260" s="47">
        <v>378</v>
      </c>
      <c r="H260" s="47">
        <v>492</v>
      </c>
      <c r="I260" s="47">
        <v>518</v>
      </c>
      <c r="J260" s="47">
        <v>562</v>
      </c>
      <c r="K260" s="47">
        <v>658</v>
      </c>
      <c r="L260" s="47">
        <v>699</v>
      </c>
      <c r="M260" s="47">
        <v>782</v>
      </c>
      <c r="N260" s="47">
        <v>902</v>
      </c>
      <c r="O260" s="47">
        <v>1074</v>
      </c>
      <c r="P260" s="47">
        <v>1212</v>
      </c>
      <c r="Q260" s="47">
        <v>1341</v>
      </c>
      <c r="R260" s="47">
        <v>1329</v>
      </c>
      <c r="S260" s="48">
        <v>1349</v>
      </c>
    </row>
    <row r="261" spans="1:19" ht="13.5" thickBot="1">
      <c r="A261" s="145" t="s">
        <v>127</v>
      </c>
      <c r="B261" s="47">
        <v>1334</v>
      </c>
      <c r="C261" s="47">
        <v>1422</v>
      </c>
      <c r="D261" s="47">
        <v>1679</v>
      </c>
      <c r="E261" s="47">
        <v>1698</v>
      </c>
      <c r="F261" s="47">
        <v>1740</v>
      </c>
      <c r="G261" s="47">
        <v>1765</v>
      </c>
      <c r="H261" s="47">
        <v>1907</v>
      </c>
      <c r="I261" s="47">
        <v>1806</v>
      </c>
      <c r="J261" s="47">
        <v>2014</v>
      </c>
      <c r="K261" s="47">
        <v>2081</v>
      </c>
      <c r="L261" s="47">
        <v>2146</v>
      </c>
      <c r="M261" s="47">
        <v>2253</v>
      </c>
      <c r="N261" s="47">
        <v>2548</v>
      </c>
      <c r="O261" s="47">
        <v>3590</v>
      </c>
      <c r="P261" s="47">
        <v>4352</v>
      </c>
      <c r="Q261" s="47">
        <v>4933</v>
      </c>
      <c r="R261" s="47">
        <v>6044</v>
      </c>
      <c r="S261" s="48">
        <v>11378</v>
      </c>
    </row>
    <row r="262" spans="1:19" ht="13.5" thickBot="1">
      <c r="A262" s="145" t="s">
        <v>128</v>
      </c>
      <c r="B262" s="47">
        <v>2</v>
      </c>
      <c r="C262" s="47">
        <v>2</v>
      </c>
      <c r="D262" s="47">
        <v>2</v>
      </c>
      <c r="E262" s="47">
        <v>2</v>
      </c>
      <c r="F262" s="47">
        <v>2</v>
      </c>
      <c r="G262" s="47">
        <v>2</v>
      </c>
      <c r="H262" s="47">
        <v>3</v>
      </c>
      <c r="I262" s="47">
        <v>3</v>
      </c>
      <c r="J262" s="47">
        <v>3</v>
      </c>
      <c r="K262" s="47">
        <v>2</v>
      </c>
      <c r="L262" s="47">
        <v>2</v>
      </c>
      <c r="M262" s="47">
        <v>3</v>
      </c>
      <c r="N262" s="47">
        <v>5</v>
      </c>
      <c r="O262" s="47">
        <v>5</v>
      </c>
      <c r="P262" s="47">
        <v>5</v>
      </c>
      <c r="Q262" s="47">
        <v>8</v>
      </c>
      <c r="R262" s="47">
        <v>7</v>
      </c>
      <c r="S262" s="48">
        <v>10</v>
      </c>
    </row>
    <row r="263" spans="1:19" ht="13.5" thickBot="1">
      <c r="A263" s="145" t="s">
        <v>129</v>
      </c>
      <c r="B263" s="47">
        <v>0</v>
      </c>
      <c r="C263" s="47">
        <v>0</v>
      </c>
      <c r="D263" s="47">
        <v>0</v>
      </c>
      <c r="E263" s="47">
        <v>0</v>
      </c>
      <c r="F263" s="47">
        <v>0</v>
      </c>
      <c r="G263" s="47">
        <v>0</v>
      </c>
      <c r="H263" s="47">
        <v>7</v>
      </c>
      <c r="I263" s="47">
        <v>22</v>
      </c>
      <c r="J263" s="47">
        <v>21</v>
      </c>
      <c r="K263" s="47">
        <v>23</v>
      </c>
      <c r="L263" s="47">
        <v>24</v>
      </c>
      <c r="M263" s="47">
        <v>24</v>
      </c>
      <c r="N263" s="47">
        <v>19</v>
      </c>
      <c r="O263" s="47">
        <v>19</v>
      </c>
      <c r="P263" s="47">
        <v>25</v>
      </c>
      <c r="Q263" s="47">
        <v>30</v>
      </c>
      <c r="R263" s="47">
        <v>30</v>
      </c>
      <c r="S263" s="48">
        <v>33</v>
      </c>
    </row>
    <row r="264" spans="1:19" ht="13.5" thickBot="1">
      <c r="A264" s="145" t="s">
        <v>130</v>
      </c>
      <c r="B264" s="47">
        <v>0</v>
      </c>
      <c r="C264" s="47">
        <v>0</v>
      </c>
      <c r="D264" s="47">
        <v>1</v>
      </c>
      <c r="E264" s="47">
        <v>1</v>
      </c>
      <c r="F264" s="47">
        <v>1</v>
      </c>
      <c r="G264" s="47">
        <v>1</v>
      </c>
      <c r="H264" s="47">
        <v>0</v>
      </c>
      <c r="I264" s="47">
        <v>0</v>
      </c>
      <c r="J264" s="47">
        <v>0</v>
      </c>
      <c r="K264" s="47">
        <v>2</v>
      </c>
      <c r="L264" s="47">
        <v>0</v>
      </c>
      <c r="M264" s="47">
        <v>31</v>
      </c>
      <c r="N264" s="47">
        <v>47</v>
      </c>
      <c r="O264" s="47">
        <v>31</v>
      </c>
      <c r="P264" s="47">
        <v>33</v>
      </c>
      <c r="Q264" s="47">
        <v>28</v>
      </c>
      <c r="R264" s="47">
        <v>27</v>
      </c>
      <c r="S264" s="48">
        <v>33</v>
      </c>
    </row>
    <row r="265" spans="1:19" ht="13.5" thickBot="1">
      <c r="A265" s="145" t="s">
        <v>131</v>
      </c>
      <c r="B265" s="47">
        <v>135</v>
      </c>
      <c r="C265" s="47">
        <v>135</v>
      </c>
      <c r="D265" s="47">
        <v>147</v>
      </c>
      <c r="E265" s="47">
        <v>148</v>
      </c>
      <c r="F265" s="47">
        <v>182</v>
      </c>
      <c r="G265" s="47">
        <v>333</v>
      </c>
      <c r="H265" s="47">
        <v>358</v>
      </c>
      <c r="I265" s="47">
        <v>396</v>
      </c>
      <c r="J265" s="47">
        <v>426</v>
      </c>
      <c r="K265" s="47">
        <v>501</v>
      </c>
      <c r="L265" s="47">
        <v>619</v>
      </c>
      <c r="M265" s="47">
        <v>707</v>
      </c>
      <c r="N265" s="47">
        <v>764</v>
      </c>
      <c r="O265" s="47">
        <v>937</v>
      </c>
      <c r="P265" s="47">
        <v>1220</v>
      </c>
      <c r="Q265" s="47">
        <v>1391</v>
      </c>
      <c r="R265" s="47">
        <v>1141</v>
      </c>
      <c r="S265" s="48">
        <v>1249</v>
      </c>
    </row>
    <row r="266" spans="1:19" ht="13.5" thickBot="1">
      <c r="A266" s="145" t="s">
        <v>132</v>
      </c>
      <c r="B266" s="47">
        <v>306</v>
      </c>
      <c r="C266" s="47">
        <v>281</v>
      </c>
      <c r="D266" s="47">
        <v>314</v>
      </c>
      <c r="E266" s="47">
        <v>312</v>
      </c>
      <c r="F266" s="47">
        <v>342</v>
      </c>
      <c r="G266" s="47">
        <v>1290</v>
      </c>
      <c r="H266" s="47">
        <v>1445</v>
      </c>
      <c r="I266" s="47">
        <v>1365</v>
      </c>
      <c r="J266" s="47">
        <v>1376</v>
      </c>
      <c r="K266" s="47">
        <v>1359</v>
      </c>
      <c r="L266" s="47">
        <v>1545</v>
      </c>
      <c r="M266" s="47">
        <v>1582</v>
      </c>
      <c r="N266" s="47">
        <v>1699</v>
      </c>
      <c r="O266" s="47">
        <v>1762</v>
      </c>
      <c r="P266" s="47">
        <v>1933</v>
      </c>
      <c r="Q266" s="47">
        <v>2024</v>
      </c>
      <c r="R266" s="47">
        <v>1956</v>
      </c>
      <c r="S266" s="48">
        <v>2050</v>
      </c>
    </row>
    <row r="267" spans="1:19" ht="13.5" thickBot="1">
      <c r="A267" s="145" t="s">
        <v>133</v>
      </c>
      <c r="B267" s="47">
        <v>25</v>
      </c>
      <c r="C267" s="47">
        <v>38</v>
      </c>
      <c r="D267" s="47">
        <v>48</v>
      </c>
      <c r="E267" s="47">
        <v>52</v>
      </c>
      <c r="F267" s="47">
        <v>60</v>
      </c>
      <c r="G267" s="47">
        <v>77</v>
      </c>
      <c r="H267" s="47">
        <v>123</v>
      </c>
      <c r="I267" s="47">
        <v>178</v>
      </c>
      <c r="J267" s="47">
        <v>244</v>
      </c>
      <c r="K267" s="47">
        <v>324</v>
      </c>
      <c r="L267" s="47">
        <v>337</v>
      </c>
      <c r="M267" s="47">
        <v>410</v>
      </c>
      <c r="N267" s="47">
        <v>568</v>
      </c>
      <c r="O267" s="47">
        <v>1039</v>
      </c>
      <c r="P267" s="47">
        <v>1998</v>
      </c>
      <c r="Q267" s="47">
        <v>2215</v>
      </c>
      <c r="R267" s="47">
        <v>2430</v>
      </c>
      <c r="S267" s="48">
        <v>2563</v>
      </c>
    </row>
    <row r="268" spans="1:19" ht="13.5" thickBot="1">
      <c r="A268" s="145" t="s">
        <v>134</v>
      </c>
      <c r="B268" s="47" t="s">
        <v>97</v>
      </c>
      <c r="C268" s="47" t="s">
        <v>97</v>
      </c>
      <c r="D268" s="47" t="s">
        <v>97</v>
      </c>
      <c r="E268" s="47" t="s">
        <v>97</v>
      </c>
      <c r="F268" s="47" t="s">
        <v>97</v>
      </c>
      <c r="G268" s="47" t="s">
        <v>97</v>
      </c>
      <c r="H268" s="47" t="s">
        <v>97</v>
      </c>
      <c r="I268" s="47" t="s">
        <v>97</v>
      </c>
      <c r="J268" s="47" t="s">
        <v>97</v>
      </c>
      <c r="K268" s="47" t="s">
        <v>97</v>
      </c>
      <c r="L268" s="47" t="s">
        <v>97</v>
      </c>
      <c r="M268" s="47" t="s">
        <v>97</v>
      </c>
      <c r="N268" s="47" t="s">
        <v>97</v>
      </c>
      <c r="O268" s="47" t="s">
        <v>97</v>
      </c>
      <c r="P268" s="47" t="s">
        <v>97</v>
      </c>
      <c r="Q268" s="47" t="s">
        <v>97</v>
      </c>
      <c r="R268" s="47" t="s">
        <v>97</v>
      </c>
      <c r="S268" s="48" t="s">
        <v>97</v>
      </c>
    </row>
    <row r="269" spans="1:19" ht="13.5" thickBot="1">
      <c r="A269" s="145" t="s">
        <v>135</v>
      </c>
      <c r="B269" s="47">
        <v>0</v>
      </c>
      <c r="C269" s="47">
        <v>0</v>
      </c>
      <c r="D269" s="47">
        <v>0</v>
      </c>
      <c r="E269" s="47">
        <v>0</v>
      </c>
      <c r="F269" s="47">
        <v>0</v>
      </c>
      <c r="G269" s="47">
        <v>0</v>
      </c>
      <c r="H269" s="47">
        <v>0</v>
      </c>
      <c r="I269" s="47">
        <v>0</v>
      </c>
      <c r="J269" s="47">
        <v>0</v>
      </c>
      <c r="K269" s="47">
        <v>0</v>
      </c>
      <c r="L269" s="47">
        <v>0</v>
      </c>
      <c r="M269" s="47">
        <v>4</v>
      </c>
      <c r="N269" s="47">
        <v>9</v>
      </c>
      <c r="O269" s="47">
        <v>13</v>
      </c>
      <c r="P269" s="47">
        <v>21</v>
      </c>
      <c r="Q269" s="47">
        <v>21</v>
      </c>
      <c r="R269" s="47">
        <v>22</v>
      </c>
      <c r="S269" s="48">
        <v>20</v>
      </c>
    </row>
    <row r="270" spans="1:19" ht="13.5" thickBot="1">
      <c r="A270" s="145" t="s">
        <v>136</v>
      </c>
      <c r="B270" s="47">
        <v>0</v>
      </c>
      <c r="C270" s="47">
        <v>0</v>
      </c>
      <c r="D270" s="47">
        <v>0</v>
      </c>
      <c r="E270" s="47">
        <v>0</v>
      </c>
      <c r="F270" s="47">
        <v>0</v>
      </c>
      <c r="G270" s="47">
        <v>0</v>
      </c>
      <c r="H270" s="47">
        <v>0</v>
      </c>
      <c r="I270" s="47">
        <v>0</v>
      </c>
      <c r="J270" s="47">
        <v>0</v>
      </c>
      <c r="K270" s="47">
        <v>0</v>
      </c>
      <c r="L270" s="47">
        <v>0</v>
      </c>
      <c r="M270" s="47">
        <v>11</v>
      </c>
      <c r="N270" s="47">
        <v>20</v>
      </c>
      <c r="O270" s="47">
        <v>18</v>
      </c>
      <c r="P270" s="47">
        <v>9</v>
      </c>
      <c r="Q270" s="47">
        <v>5</v>
      </c>
      <c r="R270" s="47">
        <v>20</v>
      </c>
      <c r="S270" s="48">
        <v>39</v>
      </c>
    </row>
    <row r="271" spans="1:19" ht="13.5" thickBot="1">
      <c r="A271" s="145" t="s">
        <v>137</v>
      </c>
      <c r="B271" s="47">
        <v>25</v>
      </c>
      <c r="C271" s="47">
        <v>26</v>
      </c>
      <c r="D271" s="47">
        <v>26</v>
      </c>
      <c r="E271" s="47">
        <v>25</v>
      </c>
      <c r="F271" s="47">
        <v>24</v>
      </c>
      <c r="G271" s="47">
        <v>23</v>
      </c>
      <c r="H271" s="47">
        <v>18</v>
      </c>
      <c r="I271" s="47">
        <v>23</v>
      </c>
      <c r="J271" s="47">
        <v>23</v>
      </c>
      <c r="K271" s="47">
        <v>20</v>
      </c>
      <c r="L271" s="47">
        <v>28</v>
      </c>
      <c r="M271" s="47">
        <v>30</v>
      </c>
      <c r="N271" s="47">
        <v>29</v>
      </c>
      <c r="O271" s="47">
        <v>36</v>
      </c>
      <c r="P271" s="47">
        <v>43</v>
      </c>
      <c r="Q271" s="47">
        <v>43</v>
      </c>
      <c r="R271" s="47">
        <v>47</v>
      </c>
      <c r="S271" s="48">
        <v>49</v>
      </c>
    </row>
    <row r="272" spans="1:19" ht="13.5" thickBot="1">
      <c r="A272" s="145" t="s">
        <v>138</v>
      </c>
      <c r="B272" s="47">
        <v>24</v>
      </c>
      <c r="C272" s="47">
        <v>39</v>
      </c>
      <c r="D272" s="47">
        <v>51</v>
      </c>
      <c r="E272" s="47">
        <v>51</v>
      </c>
      <c r="F272" s="47">
        <v>59</v>
      </c>
      <c r="G272" s="47">
        <v>55</v>
      </c>
      <c r="H272" s="47">
        <v>60</v>
      </c>
      <c r="I272" s="47">
        <v>62</v>
      </c>
      <c r="J272" s="47">
        <v>61</v>
      </c>
      <c r="K272" s="47">
        <v>63</v>
      </c>
      <c r="L272" s="47">
        <v>62</v>
      </c>
      <c r="M272" s="47">
        <v>65</v>
      </c>
      <c r="N272" s="47">
        <v>51</v>
      </c>
      <c r="O272" s="47">
        <v>72</v>
      </c>
      <c r="P272" s="47">
        <v>234</v>
      </c>
      <c r="Q272" s="47">
        <v>530</v>
      </c>
      <c r="R272" s="47">
        <v>451</v>
      </c>
      <c r="S272" s="48">
        <v>529</v>
      </c>
    </row>
    <row r="273" spans="1:19" ht="13.5" thickBot="1">
      <c r="A273" s="145" t="s">
        <v>139</v>
      </c>
      <c r="B273" s="47">
        <v>570</v>
      </c>
      <c r="C273" s="47">
        <v>569</v>
      </c>
      <c r="D273" s="47">
        <v>575</v>
      </c>
      <c r="E273" s="47">
        <v>660</v>
      </c>
      <c r="F273" s="47">
        <v>650</v>
      </c>
      <c r="G273" s="47">
        <v>735</v>
      </c>
      <c r="H273" s="47">
        <v>951</v>
      </c>
      <c r="I273" s="47">
        <v>981</v>
      </c>
      <c r="J273" s="47">
        <v>1068</v>
      </c>
      <c r="K273" s="47">
        <v>1144</v>
      </c>
      <c r="L273" s="47">
        <v>1212</v>
      </c>
      <c r="M273" s="47">
        <v>1316</v>
      </c>
      <c r="N273" s="47">
        <v>1445</v>
      </c>
      <c r="O273" s="47">
        <v>1415</v>
      </c>
      <c r="P273" s="47">
        <v>1613</v>
      </c>
      <c r="Q273" s="47">
        <v>2052</v>
      </c>
      <c r="R273" s="47">
        <v>2021</v>
      </c>
      <c r="S273" s="48">
        <v>1795</v>
      </c>
    </row>
    <row r="274" spans="1:19" ht="13.5" thickBot="1">
      <c r="A274" s="145" t="s">
        <v>140</v>
      </c>
      <c r="B274" s="47">
        <v>172</v>
      </c>
      <c r="C274" s="47">
        <v>201</v>
      </c>
      <c r="D274" s="47">
        <v>217</v>
      </c>
      <c r="E274" s="47">
        <v>323</v>
      </c>
      <c r="F274" s="47">
        <v>410</v>
      </c>
      <c r="G274" s="47">
        <v>398</v>
      </c>
      <c r="H274" s="47">
        <v>401</v>
      </c>
      <c r="I274" s="47">
        <v>397</v>
      </c>
      <c r="J274" s="47">
        <v>422</v>
      </c>
      <c r="K274" s="47">
        <v>474</v>
      </c>
      <c r="L274" s="47">
        <v>383</v>
      </c>
      <c r="M274" s="47">
        <v>360</v>
      </c>
      <c r="N274" s="47">
        <v>450</v>
      </c>
      <c r="O274" s="47">
        <v>513</v>
      </c>
      <c r="P274" s="47">
        <v>647</v>
      </c>
      <c r="Q274" s="47">
        <v>730</v>
      </c>
      <c r="R274" s="47">
        <v>1036</v>
      </c>
      <c r="S274" s="48">
        <v>1225</v>
      </c>
    </row>
    <row r="275" spans="1:19" ht="13.5" thickBot="1">
      <c r="A275" s="145" t="s">
        <v>141</v>
      </c>
      <c r="B275" s="47">
        <v>249</v>
      </c>
      <c r="C275" s="47">
        <v>265</v>
      </c>
      <c r="D275" s="47">
        <v>311</v>
      </c>
      <c r="E275" s="47">
        <v>318</v>
      </c>
      <c r="F275" s="47">
        <v>328</v>
      </c>
      <c r="G275" s="47">
        <v>25</v>
      </c>
      <c r="H275" s="47">
        <v>60</v>
      </c>
      <c r="I275" s="47">
        <v>65</v>
      </c>
      <c r="J275" s="47">
        <v>80</v>
      </c>
      <c r="K275" s="47">
        <v>76</v>
      </c>
      <c r="L275" s="47">
        <v>79</v>
      </c>
      <c r="M275" s="47">
        <v>114</v>
      </c>
      <c r="N275" s="47">
        <v>110</v>
      </c>
      <c r="O275" s="47">
        <v>130</v>
      </c>
      <c r="P275" s="47">
        <v>208</v>
      </c>
      <c r="Q275" s="47">
        <v>422</v>
      </c>
      <c r="R275" s="47">
        <v>511</v>
      </c>
      <c r="S275" s="48">
        <v>622</v>
      </c>
    </row>
    <row r="276" spans="1:19" ht="13.5" thickBot="1">
      <c r="A276" s="145" t="s">
        <v>142</v>
      </c>
      <c r="B276" s="47">
        <v>149</v>
      </c>
      <c r="C276" s="47">
        <v>186</v>
      </c>
      <c r="D276" s="47">
        <v>146</v>
      </c>
      <c r="E276" s="47">
        <v>153</v>
      </c>
      <c r="F276" s="47">
        <v>139</v>
      </c>
      <c r="G276" s="47">
        <v>148</v>
      </c>
      <c r="H276" s="47">
        <v>141</v>
      </c>
      <c r="I276" s="47">
        <v>165</v>
      </c>
      <c r="J276" s="47">
        <v>157</v>
      </c>
      <c r="K276" s="47">
        <v>242</v>
      </c>
      <c r="L276" s="47">
        <v>356</v>
      </c>
      <c r="M276" s="47">
        <v>353</v>
      </c>
      <c r="N276" s="47">
        <v>374</v>
      </c>
      <c r="O276" s="47">
        <v>372</v>
      </c>
      <c r="P276" s="47">
        <v>397</v>
      </c>
      <c r="Q276" s="47">
        <v>425</v>
      </c>
      <c r="R276" s="47">
        <v>420</v>
      </c>
      <c r="S276" s="48">
        <v>449</v>
      </c>
    </row>
    <row r="277" spans="1:19" ht="13.5" thickBot="1">
      <c r="A277" s="145" t="s">
        <v>143</v>
      </c>
      <c r="B277" s="47">
        <v>36</v>
      </c>
      <c r="C277" s="47">
        <v>36</v>
      </c>
      <c r="D277" s="47">
        <v>36</v>
      </c>
      <c r="E277" s="47">
        <v>36</v>
      </c>
      <c r="F277" s="47">
        <v>11</v>
      </c>
      <c r="G277" s="47">
        <v>12</v>
      </c>
      <c r="H277" s="47">
        <v>18</v>
      </c>
      <c r="I277" s="47">
        <v>7</v>
      </c>
      <c r="J277" s="47">
        <v>4</v>
      </c>
      <c r="K277" s="47">
        <v>2</v>
      </c>
      <c r="L277" s="47">
        <v>1</v>
      </c>
      <c r="M277" s="47">
        <v>0</v>
      </c>
      <c r="N277" s="47">
        <v>10</v>
      </c>
      <c r="O277" s="47">
        <v>2</v>
      </c>
      <c r="P277" s="47">
        <v>2</v>
      </c>
      <c r="Q277" s="47">
        <v>2</v>
      </c>
      <c r="R277" s="47">
        <v>5</v>
      </c>
      <c r="S277" s="48">
        <v>5</v>
      </c>
    </row>
    <row r="278" spans="1:19" ht="13.5" thickBot="1">
      <c r="A278" s="145" t="s">
        <v>144</v>
      </c>
      <c r="B278" s="47">
        <v>0</v>
      </c>
      <c r="C278" s="47">
        <v>0</v>
      </c>
      <c r="D278" s="47">
        <v>0</v>
      </c>
      <c r="E278" s="47">
        <v>0</v>
      </c>
      <c r="F278" s="47">
        <v>0</v>
      </c>
      <c r="G278" s="47">
        <v>0</v>
      </c>
      <c r="H278" s="47">
        <v>0</v>
      </c>
      <c r="I278" s="47">
        <v>0</v>
      </c>
      <c r="J278" s="47">
        <v>2</v>
      </c>
      <c r="K278" s="47">
        <v>8</v>
      </c>
      <c r="L278" s="47">
        <v>15</v>
      </c>
      <c r="M278" s="47">
        <v>16</v>
      </c>
      <c r="N278" s="47">
        <v>25</v>
      </c>
      <c r="O278" s="47">
        <v>27</v>
      </c>
      <c r="P278" s="47">
        <v>29</v>
      </c>
      <c r="Q278" s="47">
        <v>29</v>
      </c>
      <c r="R278" s="47">
        <v>28</v>
      </c>
      <c r="S278" s="48">
        <v>27</v>
      </c>
    </row>
    <row r="279" spans="1:19" ht="13.5" thickBot="1">
      <c r="A279" s="145" t="s">
        <v>145</v>
      </c>
      <c r="B279" s="47">
        <v>0</v>
      </c>
      <c r="C279" s="47">
        <v>0</v>
      </c>
      <c r="D279" s="47">
        <v>0</v>
      </c>
      <c r="E279" s="47">
        <v>0</v>
      </c>
      <c r="F279" s="47">
        <v>0</v>
      </c>
      <c r="G279" s="47">
        <v>0</v>
      </c>
      <c r="H279" s="47">
        <v>0</v>
      </c>
      <c r="I279" s="47">
        <v>0</v>
      </c>
      <c r="J279" s="47">
        <v>0</v>
      </c>
      <c r="K279" s="47">
        <v>0</v>
      </c>
      <c r="L279" s="47">
        <v>0</v>
      </c>
      <c r="M279" s="47">
        <v>38</v>
      </c>
      <c r="N279" s="47">
        <v>25</v>
      </c>
      <c r="O279" s="47">
        <v>47</v>
      </c>
      <c r="P279" s="47">
        <v>31</v>
      </c>
      <c r="Q279" s="47">
        <v>40</v>
      </c>
      <c r="R279" s="47">
        <v>97</v>
      </c>
      <c r="S279" s="48">
        <v>110</v>
      </c>
    </row>
    <row r="280" spans="1:19" ht="13.5" thickBot="1">
      <c r="A280" s="145" t="s">
        <v>146</v>
      </c>
      <c r="B280" s="47">
        <v>926</v>
      </c>
      <c r="C280" s="47">
        <v>861</v>
      </c>
      <c r="D280" s="47">
        <v>747</v>
      </c>
      <c r="E280" s="47">
        <v>885</v>
      </c>
      <c r="F280" s="47">
        <v>970</v>
      </c>
      <c r="G280" s="47">
        <v>996</v>
      </c>
      <c r="H280" s="47">
        <v>1058</v>
      </c>
      <c r="I280" s="47">
        <v>1269</v>
      </c>
      <c r="J280" s="47">
        <v>1319</v>
      </c>
      <c r="K280" s="47">
        <v>1415</v>
      </c>
      <c r="L280" s="47">
        <v>1436</v>
      </c>
      <c r="M280" s="47">
        <v>1486</v>
      </c>
      <c r="N280" s="47">
        <v>1802</v>
      </c>
      <c r="O280" s="47">
        <v>2108</v>
      </c>
      <c r="P280" s="47">
        <v>2136</v>
      </c>
      <c r="Q280" s="47">
        <v>2043</v>
      </c>
      <c r="R280" s="47">
        <v>2884</v>
      </c>
      <c r="S280" s="48">
        <v>2524</v>
      </c>
    </row>
    <row r="281" spans="1:19" ht="13.5" thickBot="1">
      <c r="A281" s="145" t="s">
        <v>147</v>
      </c>
      <c r="B281" s="47">
        <v>427</v>
      </c>
      <c r="C281" s="47">
        <v>504</v>
      </c>
      <c r="D281" s="47">
        <v>896</v>
      </c>
      <c r="E281" s="47">
        <v>1029</v>
      </c>
      <c r="F281" s="47">
        <v>1152</v>
      </c>
      <c r="G281" s="47">
        <v>1398</v>
      </c>
      <c r="H281" s="47">
        <v>1513</v>
      </c>
      <c r="I281" s="47">
        <v>1546</v>
      </c>
      <c r="J281" s="47">
        <v>1591</v>
      </c>
      <c r="K281" s="47">
        <v>1811</v>
      </c>
      <c r="L281" s="47">
        <v>2059</v>
      </c>
      <c r="M281" s="47">
        <v>2190</v>
      </c>
      <c r="N281" s="47">
        <v>2162</v>
      </c>
      <c r="O281" s="47">
        <v>2623</v>
      </c>
      <c r="P281" s="47">
        <v>2840</v>
      </c>
      <c r="Q281" s="47">
        <v>3123</v>
      </c>
      <c r="R281" s="47">
        <v>3112</v>
      </c>
      <c r="S281" s="48">
        <v>3304</v>
      </c>
    </row>
    <row r="282" spans="1:19" ht="13.5" thickBot="1">
      <c r="A282" s="145" t="s">
        <v>148</v>
      </c>
      <c r="B282" s="47">
        <v>212</v>
      </c>
      <c r="C282" s="47">
        <v>237</v>
      </c>
      <c r="D282" s="47">
        <v>318</v>
      </c>
      <c r="E282" s="47">
        <v>425</v>
      </c>
      <c r="F282" s="47">
        <v>569</v>
      </c>
      <c r="G282" s="47">
        <v>620</v>
      </c>
      <c r="H282" s="47">
        <v>668</v>
      </c>
      <c r="I282" s="47">
        <v>794</v>
      </c>
      <c r="J282" s="47">
        <v>972</v>
      </c>
      <c r="K282" s="47">
        <v>1169</v>
      </c>
      <c r="L282" s="47">
        <v>1410</v>
      </c>
      <c r="M282" s="47">
        <v>1541</v>
      </c>
      <c r="N282" s="47">
        <v>1702</v>
      </c>
      <c r="O282" s="47">
        <v>1993</v>
      </c>
      <c r="P282" s="47">
        <v>2313</v>
      </c>
      <c r="Q282" s="47">
        <v>2690</v>
      </c>
      <c r="R282" s="47">
        <v>2778</v>
      </c>
      <c r="S282" s="48">
        <v>2734</v>
      </c>
    </row>
    <row r="283" spans="1:19" ht="13.5" thickBot="1">
      <c r="A283" s="145" t="s">
        <v>149</v>
      </c>
      <c r="B283" s="47">
        <v>2</v>
      </c>
      <c r="C283" s="47">
        <v>2</v>
      </c>
      <c r="D283" s="47">
        <v>1</v>
      </c>
      <c r="E283" s="47">
        <v>5</v>
      </c>
      <c r="F283" s="47">
        <v>1</v>
      </c>
      <c r="G283" s="47">
        <v>2</v>
      </c>
      <c r="H283" s="47">
        <v>2</v>
      </c>
      <c r="I283" s="47">
        <v>0</v>
      </c>
      <c r="J283" s="47">
        <v>2</v>
      </c>
      <c r="K283" s="47">
        <v>2</v>
      </c>
      <c r="L283" s="47">
        <v>0</v>
      </c>
      <c r="M283" s="47">
        <v>0</v>
      </c>
      <c r="N283" s="47">
        <v>0</v>
      </c>
      <c r="O283" s="47">
        <v>0</v>
      </c>
      <c r="P283" s="47">
        <v>1</v>
      </c>
      <c r="Q283" s="47">
        <v>3</v>
      </c>
      <c r="R283" s="47">
        <v>2</v>
      </c>
      <c r="S283" s="48">
        <v>2</v>
      </c>
    </row>
    <row r="284" spans="1:19" ht="13.5" thickBot="1">
      <c r="A284" s="145" t="s">
        <v>150</v>
      </c>
      <c r="B284" s="47">
        <v>0</v>
      </c>
      <c r="C284" s="47">
        <v>26</v>
      </c>
      <c r="D284" s="47">
        <v>29</v>
      </c>
      <c r="E284" s="47">
        <v>36</v>
      </c>
      <c r="F284" s="47">
        <v>32</v>
      </c>
      <c r="G284" s="47">
        <v>278</v>
      </c>
      <c r="H284" s="47">
        <v>202</v>
      </c>
      <c r="I284" s="47">
        <v>172</v>
      </c>
      <c r="J284" s="47">
        <v>81</v>
      </c>
      <c r="K284" s="47">
        <v>83</v>
      </c>
      <c r="L284" s="47">
        <v>90</v>
      </c>
      <c r="M284" s="47">
        <v>93</v>
      </c>
      <c r="N284" s="47">
        <v>66</v>
      </c>
      <c r="O284" s="47">
        <v>36</v>
      </c>
      <c r="P284" s="47">
        <v>19</v>
      </c>
      <c r="Q284" s="47">
        <v>8</v>
      </c>
      <c r="R284" s="47">
        <v>16</v>
      </c>
      <c r="S284" s="48">
        <v>24</v>
      </c>
    </row>
    <row r="285" spans="1:19" ht="13.5" thickBot="1">
      <c r="A285" s="145" t="s">
        <v>151</v>
      </c>
      <c r="B285" s="47">
        <v>0</v>
      </c>
      <c r="C285" s="47">
        <v>0</v>
      </c>
      <c r="D285" s="47">
        <v>0</v>
      </c>
      <c r="E285" s="47">
        <v>0</v>
      </c>
      <c r="F285" s="47">
        <v>0</v>
      </c>
      <c r="G285" s="47">
        <v>0</v>
      </c>
      <c r="H285" s="47">
        <v>0</v>
      </c>
      <c r="I285" s="47">
        <v>0</v>
      </c>
      <c r="J285" s="47">
        <v>0</v>
      </c>
      <c r="K285" s="47">
        <v>0</v>
      </c>
      <c r="L285" s="47">
        <v>0</v>
      </c>
      <c r="M285" s="47">
        <v>0</v>
      </c>
      <c r="N285" s="47">
        <v>0</v>
      </c>
      <c r="O285" s="47">
        <v>0</v>
      </c>
      <c r="P285" s="47">
        <v>1</v>
      </c>
      <c r="Q285" s="47">
        <v>1</v>
      </c>
      <c r="R285" s="47">
        <v>0</v>
      </c>
      <c r="S285" s="199">
        <v>0</v>
      </c>
    </row>
    <row r="286" spans="1:19" ht="13.5" thickBot="1">
      <c r="A286" s="145" t="s">
        <v>152</v>
      </c>
      <c r="B286" s="47">
        <v>70</v>
      </c>
      <c r="C286" s="47">
        <v>69</v>
      </c>
      <c r="D286" s="47">
        <v>72</v>
      </c>
      <c r="E286" s="47">
        <v>75</v>
      </c>
      <c r="F286" s="47">
        <v>81</v>
      </c>
      <c r="G286" s="47">
        <v>87</v>
      </c>
      <c r="H286" s="47">
        <v>86</v>
      </c>
      <c r="I286" s="47">
        <v>89</v>
      </c>
      <c r="J286" s="47">
        <v>84</v>
      </c>
      <c r="K286" s="47">
        <v>86</v>
      </c>
      <c r="L286" s="47">
        <v>85</v>
      </c>
      <c r="M286" s="47">
        <v>81</v>
      </c>
      <c r="N286" s="47">
        <v>84</v>
      </c>
      <c r="O286" s="47">
        <v>112</v>
      </c>
      <c r="P286" s="47">
        <v>130</v>
      </c>
      <c r="Q286" s="47">
        <v>122</v>
      </c>
      <c r="R286" s="47">
        <v>128</v>
      </c>
      <c r="S286" s="48">
        <v>129</v>
      </c>
    </row>
    <row r="287" spans="1:19" ht="13.5" thickBot="1">
      <c r="A287" s="145" t="s">
        <v>153</v>
      </c>
      <c r="B287" s="47">
        <v>291</v>
      </c>
      <c r="C287" s="47">
        <v>295</v>
      </c>
      <c r="D287" s="47">
        <v>320</v>
      </c>
      <c r="E287" s="47">
        <v>334</v>
      </c>
      <c r="F287" s="47">
        <v>360</v>
      </c>
      <c r="G287" s="47">
        <v>369</v>
      </c>
      <c r="H287" s="47">
        <v>377</v>
      </c>
      <c r="I287" s="47">
        <v>389</v>
      </c>
      <c r="J287" s="47">
        <v>398</v>
      </c>
      <c r="K287" s="47">
        <v>426</v>
      </c>
      <c r="L287" s="47">
        <v>457</v>
      </c>
      <c r="M287" s="47">
        <v>480</v>
      </c>
      <c r="N287" s="47">
        <v>457</v>
      </c>
      <c r="O287" s="47">
        <v>486</v>
      </c>
      <c r="P287" s="47">
        <v>511</v>
      </c>
      <c r="Q287" s="47">
        <v>514</v>
      </c>
      <c r="R287" s="47">
        <v>570</v>
      </c>
      <c r="S287" s="48">
        <v>607</v>
      </c>
    </row>
    <row r="288" spans="1:19" ht="13.5" thickBot="1">
      <c r="A288" s="145" t="s">
        <v>154</v>
      </c>
      <c r="B288" s="47">
        <v>3933</v>
      </c>
      <c r="C288" s="47">
        <v>4045</v>
      </c>
      <c r="D288" s="47">
        <v>4233</v>
      </c>
      <c r="E288" s="47">
        <v>4572</v>
      </c>
      <c r="F288" s="47">
        <v>4819</v>
      </c>
      <c r="G288" s="47">
        <v>6102</v>
      </c>
      <c r="H288" s="47">
        <v>6740</v>
      </c>
      <c r="I288" s="47">
        <v>6950</v>
      </c>
      <c r="J288" s="47">
        <v>7401</v>
      </c>
      <c r="K288" s="47">
        <v>7924</v>
      </c>
      <c r="L288" s="47">
        <v>8442</v>
      </c>
      <c r="M288" s="47">
        <v>8942</v>
      </c>
      <c r="N288" s="47">
        <v>10131</v>
      </c>
      <c r="O288" s="47">
        <v>12360</v>
      </c>
      <c r="P288" s="47">
        <v>14998</v>
      </c>
      <c r="Q288" s="47">
        <v>16658</v>
      </c>
      <c r="R288" s="47">
        <v>19011</v>
      </c>
      <c r="S288" s="48">
        <v>24272</v>
      </c>
    </row>
    <row r="289" spans="1:19" ht="13.5" thickBot="1">
      <c r="A289" s="145" t="s">
        <v>155</v>
      </c>
      <c r="B289" s="47">
        <v>3933</v>
      </c>
      <c r="C289" s="47">
        <v>4045</v>
      </c>
      <c r="D289" s="47">
        <v>4233</v>
      </c>
      <c r="E289" s="47">
        <v>4572</v>
      </c>
      <c r="F289" s="47">
        <v>4819</v>
      </c>
      <c r="G289" s="47">
        <v>6102</v>
      </c>
      <c r="H289" s="47">
        <v>6740</v>
      </c>
      <c r="I289" s="47">
        <v>6950</v>
      </c>
      <c r="J289" s="47">
        <v>7403</v>
      </c>
      <c r="K289" s="47">
        <v>7932</v>
      </c>
      <c r="L289" s="47">
        <v>8457</v>
      </c>
      <c r="M289" s="47">
        <v>8958</v>
      </c>
      <c r="N289" s="47">
        <v>10156</v>
      </c>
      <c r="O289" s="47">
        <v>12388</v>
      </c>
      <c r="P289" s="47">
        <v>15027</v>
      </c>
      <c r="Q289" s="47">
        <v>16687</v>
      </c>
      <c r="R289" s="47">
        <v>19039</v>
      </c>
      <c r="S289" s="48">
        <v>24299</v>
      </c>
    </row>
    <row r="290" spans="1:19" ht="13.5" thickBot="1">
      <c r="A290" s="145" t="s">
        <v>156</v>
      </c>
      <c r="B290" s="47">
        <v>3933</v>
      </c>
      <c r="C290" s="47">
        <v>4045</v>
      </c>
      <c r="D290" s="47">
        <v>4233</v>
      </c>
      <c r="E290" s="47">
        <v>4572</v>
      </c>
      <c r="F290" s="47">
        <v>4819</v>
      </c>
      <c r="G290" s="47">
        <v>6102</v>
      </c>
      <c r="H290" s="47">
        <v>6740</v>
      </c>
      <c r="I290" s="47">
        <v>6950</v>
      </c>
      <c r="J290" s="47">
        <v>7403</v>
      </c>
      <c r="K290" s="47">
        <v>7932</v>
      </c>
      <c r="L290" s="47">
        <v>8457</v>
      </c>
      <c r="M290" s="47">
        <v>8996</v>
      </c>
      <c r="N290" s="47">
        <v>10181</v>
      </c>
      <c r="O290" s="47">
        <v>12435</v>
      </c>
      <c r="P290" s="47">
        <v>15058</v>
      </c>
      <c r="Q290" s="47">
        <v>16727</v>
      </c>
      <c r="R290" s="47">
        <v>19136</v>
      </c>
      <c r="S290" s="48">
        <v>24408</v>
      </c>
    </row>
    <row r="291" spans="1:19" ht="13.5" thickBot="1">
      <c r="A291" s="145" t="s">
        <v>157</v>
      </c>
      <c r="B291" s="47">
        <v>4707</v>
      </c>
      <c r="C291" s="47">
        <v>4997</v>
      </c>
      <c r="D291" s="47">
        <v>5727</v>
      </c>
      <c r="E291" s="47">
        <v>6394</v>
      </c>
      <c r="F291" s="47">
        <v>6937</v>
      </c>
      <c r="G291" s="47">
        <v>8585</v>
      </c>
      <c r="H291" s="47">
        <v>9499</v>
      </c>
      <c r="I291" s="47">
        <v>9897</v>
      </c>
      <c r="J291" s="47">
        <v>10610</v>
      </c>
      <c r="K291" s="47">
        <v>11649</v>
      </c>
      <c r="L291" s="47">
        <v>12694</v>
      </c>
      <c r="M291" s="47">
        <v>13536</v>
      </c>
      <c r="N291" s="47">
        <v>14981</v>
      </c>
      <c r="O291" s="47">
        <v>18162</v>
      </c>
      <c r="P291" s="47">
        <v>21494</v>
      </c>
      <c r="Q291" s="47">
        <v>23935</v>
      </c>
      <c r="R291" s="47">
        <v>26357</v>
      </c>
      <c r="S291" s="48" t="s">
        <v>98</v>
      </c>
    </row>
    <row r="292" spans="1:19" ht="13.5" thickBot="1">
      <c r="A292" s="146" t="s">
        <v>158</v>
      </c>
      <c r="B292" s="50">
        <v>274</v>
      </c>
      <c r="C292" s="50">
        <v>306</v>
      </c>
      <c r="D292" s="50">
        <v>365</v>
      </c>
      <c r="E292" s="50">
        <v>436</v>
      </c>
      <c r="F292" s="50">
        <v>487</v>
      </c>
      <c r="G292" s="50">
        <v>194</v>
      </c>
      <c r="H292" s="50">
        <v>208</v>
      </c>
      <c r="I292" s="50">
        <v>275</v>
      </c>
      <c r="J292" s="50">
        <v>345</v>
      </c>
      <c r="K292" s="50">
        <v>448</v>
      </c>
      <c r="L292" s="50">
        <v>411</v>
      </c>
      <c r="M292" s="50">
        <v>502</v>
      </c>
      <c r="N292" s="50">
        <v>493</v>
      </c>
      <c r="O292" s="50">
        <v>552</v>
      </c>
      <c r="P292" s="50">
        <v>852</v>
      </c>
      <c r="Q292" s="50">
        <v>1278</v>
      </c>
      <c r="R292" s="50">
        <v>1384</v>
      </c>
      <c r="S292" s="51">
        <v>1656</v>
      </c>
    </row>
  </sheetData>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S152"/>
  <sheetViews>
    <sheetView zoomScale="75" zoomScaleNormal="75" workbookViewId="0" topLeftCell="A37">
      <selection activeCell="A37" sqref="A1:IV16384"/>
    </sheetView>
  </sheetViews>
  <sheetFormatPr defaultColWidth="9.140625" defaultRowHeight="12.75"/>
  <cols>
    <col min="1" max="1" width="24.7109375" style="2" customWidth="1"/>
    <col min="2" max="10" width="11.00390625" style="2" bestFit="1" customWidth="1"/>
    <col min="11" max="19" width="11.421875" style="2" bestFit="1" customWidth="1"/>
    <col min="20" max="16384" width="9.140625" style="2" customWidth="1"/>
  </cols>
  <sheetData>
    <row r="1" spans="1:19" ht="12.75">
      <c r="A1" t="s">
        <v>202</v>
      </c>
      <c r="B1"/>
      <c r="C1"/>
      <c r="D1"/>
      <c r="E1" s="37">
        <v>40074</v>
      </c>
      <c r="F1"/>
      <c r="G1"/>
      <c r="H1"/>
      <c r="I1"/>
      <c r="J1"/>
      <c r="K1"/>
      <c r="L1"/>
      <c r="M1"/>
      <c r="N1"/>
      <c r="O1"/>
      <c r="P1"/>
      <c r="Q1"/>
      <c r="R1"/>
      <c r="S1"/>
    </row>
    <row r="2" spans="1:19" ht="13.5" thickBot="1">
      <c r="A2" s="38"/>
      <c r="B2" s="38"/>
      <c r="C2" s="38"/>
      <c r="D2" s="38"/>
      <c r="E2" s="38"/>
      <c r="F2" s="38"/>
      <c r="G2" s="38"/>
      <c r="H2" s="38"/>
      <c r="I2" s="38"/>
      <c r="J2" s="38"/>
      <c r="K2" s="38"/>
      <c r="L2" s="38"/>
      <c r="M2" s="38"/>
      <c r="N2" s="38"/>
      <c r="O2" s="38"/>
      <c r="P2" s="38"/>
      <c r="Q2" s="38"/>
      <c r="R2" s="38"/>
      <c r="S2" s="38"/>
    </row>
    <row r="3" spans="1:19" ht="12.75">
      <c r="A3" s="2" t="s">
        <v>159</v>
      </c>
      <c r="B3" s="54"/>
      <c r="C3" s="54"/>
      <c r="D3" s="54"/>
      <c r="E3" s="54"/>
      <c r="F3" s="54"/>
      <c r="G3" s="54"/>
      <c r="H3" s="54"/>
      <c r="I3" s="54"/>
      <c r="J3" s="54"/>
      <c r="K3" s="54"/>
      <c r="L3" s="54"/>
      <c r="M3" s="54"/>
      <c r="N3" s="54"/>
      <c r="O3" s="54"/>
      <c r="P3" s="54"/>
      <c r="Q3" s="54"/>
      <c r="R3" s="54"/>
      <c r="S3" s="54"/>
    </row>
    <row r="4" spans="1:19" ht="12.75">
      <c r="A4" s="2" t="s">
        <v>198</v>
      </c>
      <c r="B4" s="54"/>
      <c r="C4" s="54"/>
      <c r="D4" s="54"/>
      <c r="E4" s="54"/>
      <c r="F4" s="54"/>
      <c r="G4" s="54"/>
      <c r="H4" s="54"/>
      <c r="I4" s="54"/>
      <c r="J4" s="54"/>
      <c r="K4" s="54"/>
      <c r="L4" s="54"/>
      <c r="M4" s="54"/>
      <c r="N4" s="54"/>
      <c r="O4" s="54"/>
      <c r="P4" s="54"/>
      <c r="Q4" s="54"/>
      <c r="R4" s="54"/>
      <c r="S4" s="81" t="s">
        <v>211</v>
      </c>
    </row>
    <row r="5" spans="1:19" ht="13.5" thickBot="1">
      <c r="A5" s="2" t="s">
        <v>188</v>
      </c>
      <c r="B5" s="54"/>
      <c r="C5" s="54"/>
      <c r="D5" s="54"/>
      <c r="E5" s="54"/>
      <c r="F5" s="54"/>
      <c r="G5" s="54"/>
      <c r="H5" s="54"/>
      <c r="I5" s="54"/>
      <c r="J5" s="54"/>
      <c r="K5" s="54"/>
      <c r="L5" s="54"/>
      <c r="M5" s="54"/>
      <c r="N5" s="54"/>
      <c r="O5" s="54"/>
      <c r="P5" s="54"/>
      <c r="Q5" s="54"/>
      <c r="R5" s="54"/>
      <c r="S5" s="54"/>
    </row>
    <row r="6" spans="1:19" ht="26.25" thickBot="1">
      <c r="A6" s="153" t="s">
        <v>162</v>
      </c>
      <c r="B6" s="154" t="s">
        <v>99</v>
      </c>
      <c r="C6" s="154" t="s">
        <v>100</v>
      </c>
      <c r="D6" s="154" t="s">
        <v>101</v>
      </c>
      <c r="E6" s="154" t="s">
        <v>102</v>
      </c>
      <c r="F6" s="154" t="s">
        <v>103</v>
      </c>
      <c r="G6" s="154" t="s">
        <v>104</v>
      </c>
      <c r="H6" s="154" t="s">
        <v>105</v>
      </c>
      <c r="I6" s="154" t="s">
        <v>106</v>
      </c>
      <c r="J6" s="154" t="s">
        <v>107</v>
      </c>
      <c r="K6" s="154" t="s">
        <v>108</v>
      </c>
      <c r="L6" s="154" t="s">
        <v>109</v>
      </c>
      <c r="M6" s="154" t="s">
        <v>110</v>
      </c>
      <c r="N6" s="154" t="s">
        <v>111</v>
      </c>
      <c r="O6" s="154" t="s">
        <v>112</v>
      </c>
      <c r="P6" s="154" t="s">
        <v>113</v>
      </c>
      <c r="Q6" s="154" t="s">
        <v>114</v>
      </c>
      <c r="R6" s="154" t="s">
        <v>115</v>
      </c>
      <c r="S6" s="155" t="s">
        <v>116</v>
      </c>
    </row>
    <row r="7" spans="1:19" ht="13.5" thickBot="1">
      <c r="A7" s="156" t="s">
        <v>96</v>
      </c>
      <c r="B7" s="59" t="s">
        <v>117</v>
      </c>
      <c r="C7" s="59" t="s">
        <v>117</v>
      </c>
      <c r="D7" s="59" t="s">
        <v>117</v>
      </c>
      <c r="E7" s="59" t="s">
        <v>117</v>
      </c>
      <c r="F7" s="59" t="s">
        <v>117</v>
      </c>
      <c r="G7" s="59" t="s">
        <v>117</v>
      </c>
      <c r="H7" s="59" t="s">
        <v>117</v>
      </c>
      <c r="I7" s="59" t="s">
        <v>117</v>
      </c>
      <c r="J7" s="59" t="s">
        <v>117</v>
      </c>
      <c r="K7" s="59" t="s">
        <v>117</v>
      </c>
      <c r="L7" s="59" t="s">
        <v>117</v>
      </c>
      <c r="M7" s="59" t="s">
        <v>117</v>
      </c>
      <c r="N7" s="59" t="s">
        <v>117</v>
      </c>
      <c r="O7" s="59" t="s">
        <v>117</v>
      </c>
      <c r="P7" s="59" t="s">
        <v>117</v>
      </c>
      <c r="Q7" s="59" t="s">
        <v>117</v>
      </c>
      <c r="R7" s="59" t="s">
        <v>117</v>
      </c>
      <c r="S7" s="60" t="s">
        <v>117</v>
      </c>
    </row>
    <row r="8" spans="1:19" ht="13.5" thickBot="1">
      <c r="A8" s="157" t="s">
        <v>118</v>
      </c>
      <c r="B8" s="47">
        <v>136612</v>
      </c>
      <c r="C8" s="47">
        <v>138378</v>
      </c>
      <c r="D8" s="47">
        <v>139595</v>
      </c>
      <c r="E8" s="47">
        <v>135758</v>
      </c>
      <c r="F8" s="47">
        <v>137675</v>
      </c>
      <c r="G8" s="47">
        <v>140626</v>
      </c>
      <c r="H8" s="47">
        <v>146464</v>
      </c>
      <c r="I8" s="47">
        <v>143930</v>
      </c>
      <c r="J8" s="47">
        <v>147056</v>
      </c>
      <c r="K8" s="47">
        <v>145890</v>
      </c>
      <c r="L8" s="47">
        <v>151142</v>
      </c>
      <c r="M8" s="47">
        <v>159272</v>
      </c>
      <c r="N8" s="47">
        <v>162026</v>
      </c>
      <c r="O8" s="47">
        <v>169058</v>
      </c>
      <c r="P8" s="47">
        <v>171862</v>
      </c>
      <c r="Q8" s="47">
        <v>174093</v>
      </c>
      <c r="R8" s="47">
        <v>178127</v>
      </c>
      <c r="S8" s="48">
        <v>180235</v>
      </c>
    </row>
    <row r="9" spans="1:19" ht="13.5" thickBot="1">
      <c r="A9" s="157" t="s">
        <v>119</v>
      </c>
      <c r="B9" s="47">
        <v>129323</v>
      </c>
      <c r="C9" s="47">
        <v>131720</v>
      </c>
      <c r="D9" s="47">
        <v>127965</v>
      </c>
      <c r="E9" s="47">
        <v>124143</v>
      </c>
      <c r="F9" s="47">
        <v>127387</v>
      </c>
      <c r="G9" s="47">
        <v>129705</v>
      </c>
      <c r="H9" s="47">
        <v>135520</v>
      </c>
      <c r="I9" s="47">
        <v>133712</v>
      </c>
      <c r="J9" s="47">
        <v>137969</v>
      </c>
      <c r="K9" s="47">
        <v>138018</v>
      </c>
      <c r="L9" s="47">
        <v>143176</v>
      </c>
      <c r="M9" s="47">
        <v>150657</v>
      </c>
      <c r="N9" s="47">
        <v>154310</v>
      </c>
      <c r="O9" s="47">
        <v>160671</v>
      </c>
      <c r="P9" s="47">
        <v>164208</v>
      </c>
      <c r="Q9" s="47">
        <v>166577</v>
      </c>
      <c r="R9" s="47">
        <v>170116</v>
      </c>
      <c r="S9" s="48">
        <v>172140</v>
      </c>
    </row>
    <row r="10" spans="1:19" ht="13.5" thickBot="1">
      <c r="A10" s="157" t="s">
        <v>120</v>
      </c>
      <c r="B10" s="47">
        <v>99900</v>
      </c>
      <c r="C10" s="47">
        <v>102115</v>
      </c>
      <c r="D10" s="47">
        <v>99927</v>
      </c>
      <c r="E10" s="47">
        <v>97147</v>
      </c>
      <c r="F10" s="47">
        <v>100218</v>
      </c>
      <c r="G10" s="47">
        <v>101802</v>
      </c>
      <c r="H10" s="47">
        <v>106411</v>
      </c>
      <c r="I10" s="47">
        <v>104493</v>
      </c>
      <c r="J10" s="47">
        <v>108719</v>
      </c>
      <c r="K10" s="47">
        <v>109561</v>
      </c>
      <c r="L10" s="47">
        <v>114857</v>
      </c>
      <c r="M10" s="47">
        <v>121126</v>
      </c>
      <c r="N10" s="47">
        <v>125708</v>
      </c>
      <c r="O10" s="47">
        <v>130488</v>
      </c>
      <c r="P10" s="47">
        <v>133848</v>
      </c>
      <c r="Q10" s="47">
        <v>136218</v>
      </c>
      <c r="R10" s="47">
        <v>139548</v>
      </c>
      <c r="S10" s="48">
        <v>141172</v>
      </c>
    </row>
    <row r="11" spans="1:19" ht="13.5" thickBot="1">
      <c r="A11" s="157" t="s">
        <v>121</v>
      </c>
      <c r="B11" s="47">
        <v>72784</v>
      </c>
      <c r="C11" s="47">
        <v>73655</v>
      </c>
      <c r="D11" s="47">
        <v>72381</v>
      </c>
      <c r="E11" s="47">
        <v>69611</v>
      </c>
      <c r="F11" s="47">
        <v>71607</v>
      </c>
      <c r="G11" s="47">
        <v>72651</v>
      </c>
      <c r="H11" s="47">
        <v>74311</v>
      </c>
      <c r="I11" s="47">
        <v>74202</v>
      </c>
      <c r="J11" s="47">
        <v>77655</v>
      </c>
      <c r="K11" s="47">
        <v>78600</v>
      </c>
      <c r="L11" s="47">
        <v>83029</v>
      </c>
      <c r="M11" s="47">
        <v>92030</v>
      </c>
      <c r="N11" s="47">
        <v>96145</v>
      </c>
      <c r="O11" s="47">
        <v>99470</v>
      </c>
      <c r="P11" s="47">
        <v>103318</v>
      </c>
      <c r="Q11" s="47">
        <v>106314</v>
      </c>
      <c r="R11" s="47">
        <v>108289</v>
      </c>
      <c r="S11" s="48">
        <v>110612</v>
      </c>
    </row>
    <row r="12" spans="1:19" ht="13.5" thickBot="1">
      <c r="A12" s="157" t="s">
        <v>122</v>
      </c>
      <c r="B12" s="47">
        <v>76011</v>
      </c>
      <c r="C12" s="47">
        <v>76839</v>
      </c>
      <c r="D12" s="47">
        <v>75804</v>
      </c>
      <c r="E12" s="47">
        <v>73117</v>
      </c>
      <c r="F12" s="47">
        <v>75263</v>
      </c>
      <c r="G12" s="47">
        <v>76317</v>
      </c>
      <c r="H12" s="47">
        <v>77998</v>
      </c>
      <c r="I12" s="47">
        <v>78041</v>
      </c>
      <c r="J12" s="47">
        <v>81801</v>
      </c>
      <c r="K12" s="47">
        <v>82926</v>
      </c>
      <c r="L12" s="47">
        <v>87733</v>
      </c>
      <c r="M12" s="47">
        <v>92597</v>
      </c>
      <c r="N12" s="47">
        <v>96759</v>
      </c>
      <c r="O12" s="47">
        <v>100083</v>
      </c>
      <c r="P12" s="47">
        <v>103937</v>
      </c>
      <c r="Q12" s="47">
        <v>106945</v>
      </c>
      <c r="R12" s="47">
        <v>108939</v>
      </c>
      <c r="S12" s="48">
        <v>110612</v>
      </c>
    </row>
    <row r="13" spans="1:19" ht="13.5" thickBot="1">
      <c r="A13" s="157" t="s">
        <v>123</v>
      </c>
      <c r="B13" s="47">
        <v>2336</v>
      </c>
      <c r="C13" s="47">
        <v>2422</v>
      </c>
      <c r="D13" s="47">
        <v>2367</v>
      </c>
      <c r="E13" s="47">
        <v>2390</v>
      </c>
      <c r="F13" s="47">
        <v>2593</v>
      </c>
      <c r="G13" s="47">
        <v>2722</v>
      </c>
      <c r="H13" s="47">
        <v>2730</v>
      </c>
      <c r="I13" s="47">
        <v>2683</v>
      </c>
      <c r="J13" s="47">
        <v>3126</v>
      </c>
      <c r="K13" s="47">
        <v>3101</v>
      </c>
      <c r="L13" s="47">
        <v>3292</v>
      </c>
      <c r="M13" s="47">
        <v>3119</v>
      </c>
      <c r="N13" s="47">
        <v>3273</v>
      </c>
      <c r="O13" s="47">
        <v>3518</v>
      </c>
      <c r="P13" s="47">
        <v>3570</v>
      </c>
      <c r="Q13" s="47">
        <v>3616</v>
      </c>
      <c r="R13" s="47">
        <v>3729</v>
      </c>
      <c r="S13" s="48">
        <v>3753</v>
      </c>
    </row>
    <row r="14" spans="1:19" ht="13.5" thickBot="1">
      <c r="A14" s="157" t="s">
        <v>124</v>
      </c>
      <c r="B14" s="47">
        <v>3437</v>
      </c>
      <c r="C14" s="47">
        <v>3118</v>
      </c>
      <c r="D14" s="47">
        <v>2910</v>
      </c>
      <c r="E14" s="47">
        <v>2626</v>
      </c>
      <c r="F14" s="47">
        <v>2453</v>
      </c>
      <c r="G14" s="47">
        <v>2506</v>
      </c>
      <c r="H14" s="47">
        <v>2523</v>
      </c>
      <c r="I14" s="47">
        <v>2772</v>
      </c>
      <c r="J14" s="47">
        <v>2645</v>
      </c>
      <c r="K14" s="47">
        <v>2424</v>
      </c>
      <c r="L14" s="47">
        <v>2427</v>
      </c>
      <c r="M14" s="47">
        <v>2685</v>
      </c>
      <c r="N14" s="47">
        <v>2451</v>
      </c>
      <c r="O14" s="47">
        <v>2684</v>
      </c>
      <c r="P14" s="47">
        <v>2621</v>
      </c>
      <c r="Q14" s="47">
        <v>2566</v>
      </c>
      <c r="R14" s="47">
        <v>2622</v>
      </c>
      <c r="S14" s="48">
        <v>3028</v>
      </c>
    </row>
    <row r="15" spans="1:19" ht="13.5" thickBot="1">
      <c r="A15" s="157" t="s">
        <v>125</v>
      </c>
      <c r="B15" s="47">
        <v>5660</v>
      </c>
      <c r="C15" s="47">
        <v>5572</v>
      </c>
      <c r="D15" s="47">
        <v>5427</v>
      </c>
      <c r="E15" s="47">
        <v>5395</v>
      </c>
      <c r="F15" s="47">
        <v>5457</v>
      </c>
      <c r="G15" s="47">
        <v>6003</v>
      </c>
      <c r="H15" s="47">
        <v>6378</v>
      </c>
      <c r="I15" s="47">
        <v>6317</v>
      </c>
      <c r="J15" s="47">
        <v>6016</v>
      </c>
      <c r="K15" s="47">
        <v>5641</v>
      </c>
      <c r="L15" s="47">
        <v>6188</v>
      </c>
      <c r="M15" s="47">
        <v>6397</v>
      </c>
      <c r="N15" s="47">
        <v>6070</v>
      </c>
      <c r="O15" s="47">
        <v>6372</v>
      </c>
      <c r="P15" s="47">
        <v>6293</v>
      </c>
      <c r="Q15" s="47">
        <v>6039</v>
      </c>
      <c r="R15" s="47">
        <v>5922</v>
      </c>
      <c r="S15" s="48">
        <v>6325</v>
      </c>
    </row>
    <row r="16" spans="1:19" ht="13.5" thickBot="1">
      <c r="A16" s="157" t="s">
        <v>126</v>
      </c>
      <c r="B16" s="47">
        <v>3410</v>
      </c>
      <c r="C16" s="47">
        <v>4511</v>
      </c>
      <c r="D16" s="47">
        <v>4036</v>
      </c>
      <c r="E16" s="47">
        <v>4528</v>
      </c>
      <c r="F16" s="47">
        <v>5096</v>
      </c>
      <c r="G16" s="47">
        <v>4945</v>
      </c>
      <c r="H16" s="47">
        <v>6679</v>
      </c>
      <c r="I16" s="47">
        <v>5698</v>
      </c>
      <c r="J16" s="47">
        <v>5382</v>
      </c>
      <c r="K16" s="47">
        <v>5067</v>
      </c>
      <c r="L16" s="47">
        <v>4609</v>
      </c>
      <c r="M16" s="47">
        <v>4948</v>
      </c>
      <c r="N16" s="47">
        <v>5013</v>
      </c>
      <c r="O16" s="47">
        <v>5527</v>
      </c>
      <c r="P16" s="47">
        <v>4907</v>
      </c>
      <c r="Q16" s="47">
        <v>4471</v>
      </c>
      <c r="R16" s="47">
        <v>5305</v>
      </c>
      <c r="S16" s="48">
        <v>4482</v>
      </c>
    </row>
    <row r="17" spans="1:19" ht="13.5" thickBot="1">
      <c r="A17" s="157" t="s">
        <v>127</v>
      </c>
      <c r="B17" s="47">
        <v>36247</v>
      </c>
      <c r="C17" s="47">
        <v>35749</v>
      </c>
      <c r="D17" s="47">
        <v>34119</v>
      </c>
      <c r="E17" s="47">
        <v>33913</v>
      </c>
      <c r="F17" s="47">
        <v>33984</v>
      </c>
      <c r="G17" s="47">
        <v>31704</v>
      </c>
      <c r="H17" s="47">
        <v>33264</v>
      </c>
      <c r="I17" s="47">
        <v>32346</v>
      </c>
      <c r="J17" s="47">
        <v>33853</v>
      </c>
      <c r="K17" s="47">
        <v>32734</v>
      </c>
      <c r="L17" s="47">
        <v>33283</v>
      </c>
      <c r="M17" s="47">
        <v>34466</v>
      </c>
      <c r="N17" s="47">
        <v>34055</v>
      </c>
      <c r="O17" s="47">
        <v>36218</v>
      </c>
      <c r="P17" s="47">
        <v>35974</v>
      </c>
      <c r="Q17" s="47">
        <v>36510</v>
      </c>
      <c r="R17" s="47">
        <v>37316</v>
      </c>
      <c r="S17" s="48">
        <v>38572</v>
      </c>
    </row>
    <row r="18" spans="1:19" ht="13.5" thickBot="1">
      <c r="A18" s="157" t="s">
        <v>128</v>
      </c>
      <c r="B18" s="47">
        <v>2396</v>
      </c>
      <c r="C18" s="47">
        <v>2324</v>
      </c>
      <c r="D18" s="47">
        <v>1916</v>
      </c>
      <c r="E18" s="47">
        <v>1492</v>
      </c>
      <c r="F18" s="47">
        <v>1463</v>
      </c>
      <c r="G18" s="47">
        <v>997</v>
      </c>
      <c r="H18" s="47">
        <v>1049</v>
      </c>
      <c r="I18" s="47">
        <v>1028</v>
      </c>
      <c r="J18" s="47">
        <v>950</v>
      </c>
      <c r="K18" s="47">
        <v>931</v>
      </c>
      <c r="L18" s="47">
        <v>967</v>
      </c>
      <c r="M18" s="47">
        <v>969</v>
      </c>
      <c r="N18" s="47">
        <v>954</v>
      </c>
      <c r="O18" s="47">
        <v>1096</v>
      </c>
      <c r="P18" s="47">
        <v>1099</v>
      </c>
      <c r="Q18" s="47">
        <v>1080</v>
      </c>
      <c r="R18" s="47">
        <v>1034</v>
      </c>
      <c r="S18" s="48">
        <v>1211</v>
      </c>
    </row>
    <row r="19" spans="1:19" ht="13.5" thickBot="1">
      <c r="A19" s="157" t="s">
        <v>129</v>
      </c>
      <c r="B19" s="47">
        <v>1146</v>
      </c>
      <c r="C19" s="47">
        <v>1203</v>
      </c>
      <c r="D19" s="47">
        <v>1269</v>
      </c>
      <c r="E19" s="47">
        <v>1303</v>
      </c>
      <c r="F19" s="47">
        <v>1347</v>
      </c>
      <c r="G19" s="47">
        <v>1431</v>
      </c>
      <c r="H19" s="47">
        <v>1542</v>
      </c>
      <c r="I19" s="47">
        <v>1605</v>
      </c>
      <c r="J19" s="47">
        <v>1668</v>
      </c>
      <c r="K19" s="47">
        <v>1752</v>
      </c>
      <c r="L19" s="47">
        <v>1894</v>
      </c>
      <c r="M19" s="47">
        <v>1990</v>
      </c>
      <c r="N19" s="47">
        <v>1972</v>
      </c>
      <c r="O19" s="47">
        <v>1993</v>
      </c>
      <c r="P19" s="47">
        <v>2001</v>
      </c>
      <c r="Q19" s="47">
        <v>1948</v>
      </c>
      <c r="R19" s="47">
        <v>1993</v>
      </c>
      <c r="S19" s="48">
        <v>2014</v>
      </c>
    </row>
    <row r="20" spans="1:19" ht="13.5" thickBot="1">
      <c r="A20" s="157" t="s">
        <v>130</v>
      </c>
      <c r="B20" s="47">
        <v>2763</v>
      </c>
      <c r="C20" s="47">
        <v>2726</v>
      </c>
      <c r="D20" s="47">
        <v>2931</v>
      </c>
      <c r="E20" s="47">
        <v>3006</v>
      </c>
      <c r="F20" s="47">
        <v>3175</v>
      </c>
      <c r="G20" s="47">
        <v>3169</v>
      </c>
      <c r="H20" s="47">
        <v>3193</v>
      </c>
      <c r="I20" s="47">
        <v>3302</v>
      </c>
      <c r="J20" s="47">
        <v>3567</v>
      </c>
      <c r="K20" s="47">
        <v>3785</v>
      </c>
      <c r="L20" s="47">
        <v>4178</v>
      </c>
      <c r="M20" s="47">
        <v>4262</v>
      </c>
      <c r="N20" s="47">
        <v>4284</v>
      </c>
      <c r="O20" s="47">
        <v>4441</v>
      </c>
      <c r="P20" s="47">
        <v>4518</v>
      </c>
      <c r="Q20" s="47">
        <v>4525</v>
      </c>
      <c r="R20" s="47">
        <v>4494</v>
      </c>
      <c r="S20" s="48">
        <v>4978</v>
      </c>
    </row>
    <row r="21" spans="1:19" ht="13.5" thickBot="1">
      <c r="A21" s="157" t="s">
        <v>131</v>
      </c>
      <c r="B21" s="47">
        <v>5873</v>
      </c>
      <c r="C21" s="47">
        <v>5937</v>
      </c>
      <c r="D21" s="47">
        <v>6729</v>
      </c>
      <c r="E21" s="47">
        <v>6068</v>
      </c>
      <c r="F21" s="47">
        <v>5963</v>
      </c>
      <c r="G21" s="47">
        <v>6660</v>
      </c>
      <c r="H21" s="47">
        <v>5488</v>
      </c>
      <c r="I21" s="47">
        <v>6791</v>
      </c>
      <c r="J21" s="47">
        <v>6528</v>
      </c>
      <c r="K21" s="47">
        <v>7946</v>
      </c>
      <c r="L21" s="47">
        <v>8454</v>
      </c>
      <c r="M21" s="47">
        <v>7977</v>
      </c>
      <c r="N21" s="47">
        <v>9731</v>
      </c>
      <c r="O21" s="47">
        <v>9388</v>
      </c>
      <c r="P21" s="47">
        <v>10996</v>
      </c>
      <c r="Q21" s="47">
        <v>13138</v>
      </c>
      <c r="R21" s="47">
        <v>13055</v>
      </c>
      <c r="S21" s="48">
        <v>13431</v>
      </c>
    </row>
    <row r="22" spans="1:19" ht="13.5" thickBot="1">
      <c r="A22" s="157" t="s">
        <v>132</v>
      </c>
      <c r="B22" s="47">
        <v>2406</v>
      </c>
      <c r="C22" s="47">
        <v>3518</v>
      </c>
      <c r="D22" s="47">
        <v>2889</v>
      </c>
      <c r="E22" s="47">
        <v>1288</v>
      </c>
      <c r="F22" s="47">
        <v>1293</v>
      </c>
      <c r="G22" s="47">
        <v>1712</v>
      </c>
      <c r="H22" s="47">
        <v>2056</v>
      </c>
      <c r="I22" s="47">
        <v>1595</v>
      </c>
      <c r="J22" s="47">
        <v>2771</v>
      </c>
      <c r="K22" s="47">
        <v>2921</v>
      </c>
      <c r="L22" s="47">
        <v>3288</v>
      </c>
      <c r="M22" s="47">
        <v>2832</v>
      </c>
      <c r="N22" s="47">
        <v>3330</v>
      </c>
      <c r="O22" s="47">
        <v>3666</v>
      </c>
      <c r="P22" s="47">
        <v>3536</v>
      </c>
      <c r="Q22" s="47">
        <v>3943</v>
      </c>
      <c r="R22" s="47">
        <v>3349</v>
      </c>
      <c r="S22" s="48">
        <v>3431</v>
      </c>
    </row>
    <row r="23" spans="1:19" ht="13.5" thickBot="1">
      <c r="A23" s="157" t="s">
        <v>133</v>
      </c>
      <c r="B23" s="47">
        <v>13843</v>
      </c>
      <c r="C23" s="47">
        <v>13232</v>
      </c>
      <c r="D23" s="47">
        <v>13400</v>
      </c>
      <c r="E23" s="47">
        <v>12961</v>
      </c>
      <c r="F23" s="47">
        <v>13174</v>
      </c>
      <c r="G23" s="47">
        <v>14267</v>
      </c>
      <c r="H23" s="47">
        <v>13811</v>
      </c>
      <c r="I23" s="47">
        <v>13651</v>
      </c>
      <c r="J23" s="47">
        <v>13887</v>
      </c>
      <c r="K23" s="47">
        <v>13584</v>
      </c>
      <c r="L23" s="47">
        <v>16161</v>
      </c>
      <c r="M23" s="47">
        <v>19249</v>
      </c>
      <c r="N23" s="47">
        <v>20267</v>
      </c>
      <c r="O23" s="47">
        <v>19750</v>
      </c>
      <c r="P23" s="47">
        <v>21726</v>
      </c>
      <c r="Q23" s="47">
        <v>22320</v>
      </c>
      <c r="R23" s="47">
        <v>23501</v>
      </c>
      <c r="S23" s="48">
        <v>23741</v>
      </c>
    </row>
    <row r="24" spans="1:19" ht="13.5" thickBot="1">
      <c r="A24" s="157" t="s">
        <v>134</v>
      </c>
      <c r="B24" s="47">
        <v>170</v>
      </c>
      <c r="C24" s="47">
        <v>179</v>
      </c>
      <c r="D24" s="47">
        <v>207</v>
      </c>
      <c r="E24" s="47">
        <v>222</v>
      </c>
      <c r="F24" s="47">
        <v>231</v>
      </c>
      <c r="G24" s="47">
        <v>213</v>
      </c>
      <c r="H24" s="47">
        <v>223</v>
      </c>
      <c r="I24" s="47">
        <v>233</v>
      </c>
      <c r="J24" s="47">
        <v>254</v>
      </c>
      <c r="K24" s="47">
        <v>270</v>
      </c>
      <c r="L24" s="47">
        <v>290</v>
      </c>
      <c r="M24" s="47">
        <v>305</v>
      </c>
      <c r="N24" s="47">
        <v>325</v>
      </c>
      <c r="O24" s="47">
        <v>348</v>
      </c>
      <c r="P24" s="47">
        <v>359</v>
      </c>
      <c r="Q24" s="47">
        <v>374</v>
      </c>
      <c r="R24" s="47">
        <v>397</v>
      </c>
      <c r="S24" s="48">
        <v>412</v>
      </c>
    </row>
    <row r="25" spans="1:19" ht="13.5" thickBot="1">
      <c r="A25" s="157" t="s">
        <v>135</v>
      </c>
      <c r="B25" s="47">
        <v>612</v>
      </c>
      <c r="C25" s="47">
        <v>608</v>
      </c>
      <c r="D25" s="47">
        <v>452</v>
      </c>
      <c r="E25" s="47">
        <v>375</v>
      </c>
      <c r="F25" s="47">
        <v>422</v>
      </c>
      <c r="G25" s="47">
        <v>411</v>
      </c>
      <c r="H25" s="47">
        <v>421</v>
      </c>
      <c r="I25" s="47">
        <v>497</v>
      </c>
      <c r="J25" s="47">
        <v>466</v>
      </c>
      <c r="K25" s="47">
        <v>430</v>
      </c>
      <c r="L25" s="47">
        <v>379</v>
      </c>
      <c r="M25" s="47">
        <v>445</v>
      </c>
      <c r="N25" s="47">
        <v>465</v>
      </c>
      <c r="O25" s="47">
        <v>482</v>
      </c>
      <c r="P25" s="47">
        <v>468</v>
      </c>
      <c r="Q25" s="47">
        <v>465</v>
      </c>
      <c r="R25" s="47">
        <v>566</v>
      </c>
      <c r="S25" s="48">
        <v>538</v>
      </c>
    </row>
    <row r="26" spans="1:19" ht="13.5" thickBot="1">
      <c r="A26" s="157" t="s">
        <v>136</v>
      </c>
      <c r="B26" s="47">
        <v>1742</v>
      </c>
      <c r="C26" s="47">
        <v>1879</v>
      </c>
      <c r="D26" s="47">
        <v>919</v>
      </c>
      <c r="E26" s="47">
        <v>651</v>
      </c>
      <c r="F26" s="47">
        <v>743</v>
      </c>
      <c r="G26" s="47">
        <v>678</v>
      </c>
      <c r="H26" s="47">
        <v>738</v>
      </c>
      <c r="I26" s="47">
        <v>713</v>
      </c>
      <c r="J26" s="47">
        <v>818</v>
      </c>
      <c r="K26" s="47">
        <v>703</v>
      </c>
      <c r="L26" s="47">
        <v>618</v>
      </c>
      <c r="M26" s="47">
        <v>670</v>
      </c>
      <c r="N26" s="47">
        <v>668</v>
      </c>
      <c r="O26" s="47">
        <v>718</v>
      </c>
      <c r="P26" s="47">
        <v>791</v>
      </c>
      <c r="Q26" s="47">
        <v>824</v>
      </c>
      <c r="R26" s="47">
        <v>819</v>
      </c>
      <c r="S26" s="48">
        <v>695</v>
      </c>
    </row>
    <row r="27" spans="1:19" ht="13.5" thickBot="1">
      <c r="A27" s="157" t="s">
        <v>137</v>
      </c>
      <c r="B27" s="47">
        <v>0</v>
      </c>
      <c r="C27" s="47">
        <v>3</v>
      </c>
      <c r="D27" s="47">
        <v>3</v>
      </c>
      <c r="E27" s="47">
        <v>3</v>
      </c>
      <c r="F27" s="47">
        <v>3</v>
      </c>
      <c r="G27" s="47">
        <v>3</v>
      </c>
      <c r="H27" s="47">
        <v>4</v>
      </c>
      <c r="I27" s="47">
        <v>4</v>
      </c>
      <c r="J27" s="47">
        <v>4</v>
      </c>
      <c r="K27" s="47">
        <v>4</v>
      </c>
      <c r="L27" s="47">
        <v>4</v>
      </c>
      <c r="M27" s="47">
        <v>4</v>
      </c>
      <c r="N27" s="47">
        <v>200</v>
      </c>
      <c r="O27" s="47">
        <v>198</v>
      </c>
      <c r="P27" s="47">
        <v>240</v>
      </c>
      <c r="Q27" s="47">
        <v>235</v>
      </c>
      <c r="R27" s="47">
        <v>246</v>
      </c>
      <c r="S27" s="48">
        <v>223</v>
      </c>
    </row>
    <row r="28" spans="1:19" ht="13.5" thickBot="1">
      <c r="A28" s="157" t="s">
        <v>138</v>
      </c>
      <c r="B28" s="47">
        <v>2029</v>
      </c>
      <c r="C28" s="47">
        <v>2214</v>
      </c>
      <c r="D28" s="47">
        <v>2312</v>
      </c>
      <c r="E28" s="47">
        <v>2378</v>
      </c>
      <c r="F28" s="47">
        <v>2357</v>
      </c>
      <c r="G28" s="47">
        <v>2388</v>
      </c>
      <c r="H28" s="47">
        <v>2448</v>
      </c>
      <c r="I28" s="47">
        <v>2743</v>
      </c>
      <c r="J28" s="47">
        <v>3108</v>
      </c>
      <c r="K28" s="47">
        <v>3203</v>
      </c>
      <c r="L28" s="47">
        <v>2923</v>
      </c>
      <c r="M28" s="47">
        <v>3037</v>
      </c>
      <c r="N28" s="47">
        <v>2814</v>
      </c>
      <c r="O28" s="47">
        <v>2955</v>
      </c>
      <c r="P28" s="47">
        <v>2773</v>
      </c>
      <c r="Q28" s="47">
        <v>2804</v>
      </c>
      <c r="R28" s="47">
        <v>2836</v>
      </c>
      <c r="S28" s="48">
        <v>3023</v>
      </c>
    </row>
    <row r="29" spans="1:19" ht="13.5" thickBot="1">
      <c r="A29" s="157" t="s">
        <v>182</v>
      </c>
      <c r="B29" s="47">
        <v>95</v>
      </c>
      <c r="C29" s="47">
        <v>122</v>
      </c>
      <c r="D29" s="47">
        <v>128</v>
      </c>
      <c r="E29" s="47">
        <v>129</v>
      </c>
      <c r="F29" s="47">
        <v>133</v>
      </c>
      <c r="G29" s="47">
        <v>140</v>
      </c>
      <c r="H29" s="47">
        <v>143</v>
      </c>
      <c r="I29" s="47">
        <v>145</v>
      </c>
      <c r="J29" s="47">
        <v>148</v>
      </c>
      <c r="K29" s="47">
        <v>154</v>
      </c>
      <c r="L29" s="47">
        <v>165</v>
      </c>
      <c r="M29" s="47">
        <v>167</v>
      </c>
      <c r="N29" s="47">
        <v>176</v>
      </c>
      <c r="O29" s="47">
        <v>192</v>
      </c>
      <c r="P29" s="47">
        <v>191</v>
      </c>
      <c r="Q29" s="47">
        <v>193</v>
      </c>
      <c r="R29" s="47">
        <v>197</v>
      </c>
      <c r="S29" s="48">
        <v>197</v>
      </c>
    </row>
    <row r="30" spans="1:19" ht="13.5" thickBot="1">
      <c r="A30" s="157" t="s">
        <v>139</v>
      </c>
      <c r="B30" s="47">
        <v>5103</v>
      </c>
      <c r="C30" s="47">
        <v>5360</v>
      </c>
      <c r="D30" s="47">
        <v>5581</v>
      </c>
      <c r="E30" s="47">
        <v>5507</v>
      </c>
      <c r="F30" s="47">
        <v>6574</v>
      </c>
      <c r="G30" s="47">
        <v>7188</v>
      </c>
      <c r="H30" s="47">
        <v>7850</v>
      </c>
      <c r="I30" s="47">
        <v>8144</v>
      </c>
      <c r="J30" s="47">
        <v>8604</v>
      </c>
      <c r="K30" s="47">
        <v>8443</v>
      </c>
      <c r="L30" s="47">
        <v>8730</v>
      </c>
      <c r="M30" s="47">
        <v>9074</v>
      </c>
      <c r="N30" s="47">
        <v>9230</v>
      </c>
      <c r="O30" s="47">
        <v>9271</v>
      </c>
      <c r="P30" s="47">
        <v>9859</v>
      </c>
      <c r="Q30" s="47">
        <v>9945</v>
      </c>
      <c r="R30" s="47">
        <v>9176</v>
      </c>
      <c r="S30" s="48">
        <v>9326</v>
      </c>
    </row>
    <row r="31" spans="1:19" ht="13.5" thickBot="1">
      <c r="A31" s="157" t="s">
        <v>140</v>
      </c>
      <c r="B31" s="47">
        <v>1459</v>
      </c>
      <c r="C31" s="47">
        <v>1529</v>
      </c>
      <c r="D31" s="47">
        <v>1158</v>
      </c>
      <c r="E31" s="47">
        <v>1208</v>
      </c>
      <c r="F31" s="47">
        <v>1345</v>
      </c>
      <c r="G31" s="47">
        <v>1481</v>
      </c>
      <c r="H31" s="47">
        <v>1795</v>
      </c>
      <c r="I31" s="47">
        <v>1749</v>
      </c>
      <c r="J31" s="47">
        <v>1750</v>
      </c>
      <c r="K31" s="47">
        <v>1751</v>
      </c>
      <c r="L31" s="47">
        <v>1569</v>
      </c>
      <c r="M31" s="47">
        <v>1913</v>
      </c>
      <c r="N31" s="47">
        <v>1824</v>
      </c>
      <c r="O31" s="47">
        <v>2269</v>
      </c>
      <c r="P31" s="47">
        <v>2326</v>
      </c>
      <c r="Q31" s="47">
        <v>2437</v>
      </c>
      <c r="R31" s="47">
        <v>2390</v>
      </c>
      <c r="S31" s="48">
        <v>2216</v>
      </c>
    </row>
    <row r="32" spans="1:19" ht="13.5" thickBot="1">
      <c r="A32" s="157" t="s">
        <v>141</v>
      </c>
      <c r="B32" s="47">
        <v>14913</v>
      </c>
      <c r="C32" s="47">
        <v>14902</v>
      </c>
      <c r="D32" s="47">
        <v>14623</v>
      </c>
      <c r="E32" s="47">
        <v>14640</v>
      </c>
      <c r="F32" s="47">
        <v>14770</v>
      </c>
      <c r="G32" s="47">
        <v>15288</v>
      </c>
      <c r="H32" s="47">
        <v>15881</v>
      </c>
      <c r="I32" s="47">
        <v>15738</v>
      </c>
      <c r="J32" s="47">
        <v>15605</v>
      </c>
      <c r="K32" s="47">
        <v>15427</v>
      </c>
      <c r="L32" s="47">
        <v>15473</v>
      </c>
      <c r="M32" s="47">
        <v>15714</v>
      </c>
      <c r="N32" s="47">
        <v>15403</v>
      </c>
      <c r="O32" s="47">
        <v>16185</v>
      </c>
      <c r="P32" s="47">
        <v>16619</v>
      </c>
      <c r="Q32" s="47">
        <v>16859</v>
      </c>
      <c r="R32" s="47">
        <v>17158</v>
      </c>
      <c r="S32" s="48">
        <v>17008</v>
      </c>
    </row>
    <row r="33" spans="1:19" ht="13.5" thickBot="1">
      <c r="A33" s="157" t="s">
        <v>142</v>
      </c>
      <c r="B33" s="47">
        <v>1558</v>
      </c>
      <c r="C33" s="47">
        <v>1669</v>
      </c>
      <c r="D33" s="47">
        <v>2028</v>
      </c>
      <c r="E33" s="47">
        <v>1782</v>
      </c>
      <c r="F33" s="47">
        <v>1586</v>
      </c>
      <c r="G33" s="47">
        <v>1901</v>
      </c>
      <c r="H33" s="47">
        <v>1450</v>
      </c>
      <c r="I33" s="47">
        <v>1527</v>
      </c>
      <c r="J33" s="47">
        <v>1934</v>
      </c>
      <c r="K33" s="47">
        <v>2701</v>
      </c>
      <c r="L33" s="47">
        <v>2382</v>
      </c>
      <c r="M33" s="47">
        <v>2391</v>
      </c>
      <c r="N33" s="47">
        <v>2834</v>
      </c>
      <c r="O33" s="47">
        <v>2222</v>
      </c>
      <c r="P33" s="47">
        <v>2581</v>
      </c>
      <c r="Q33" s="47">
        <v>3029</v>
      </c>
      <c r="R33" s="47">
        <v>2579</v>
      </c>
      <c r="S33" s="48">
        <v>2307</v>
      </c>
    </row>
    <row r="34" spans="1:19" ht="13.5" thickBot="1">
      <c r="A34" s="157" t="s">
        <v>143</v>
      </c>
      <c r="B34" s="47">
        <v>3852</v>
      </c>
      <c r="C34" s="47">
        <v>3540</v>
      </c>
      <c r="D34" s="47">
        <v>8720</v>
      </c>
      <c r="E34" s="47">
        <v>8988</v>
      </c>
      <c r="F34" s="47">
        <v>7835</v>
      </c>
      <c r="G34" s="47">
        <v>8415</v>
      </c>
      <c r="H34" s="47">
        <v>8421</v>
      </c>
      <c r="I34" s="47">
        <v>7445</v>
      </c>
      <c r="J34" s="47">
        <v>6441</v>
      </c>
      <c r="K34" s="47">
        <v>5447</v>
      </c>
      <c r="L34" s="47">
        <v>5539</v>
      </c>
      <c r="M34" s="47">
        <v>5930</v>
      </c>
      <c r="N34" s="47">
        <v>5265</v>
      </c>
      <c r="O34" s="47">
        <v>5703</v>
      </c>
      <c r="P34" s="47">
        <v>5033</v>
      </c>
      <c r="Q34" s="47">
        <v>4951</v>
      </c>
      <c r="R34" s="47">
        <v>5388</v>
      </c>
      <c r="S34" s="48">
        <v>5067</v>
      </c>
    </row>
    <row r="35" spans="1:19" ht="13.5" thickBot="1">
      <c r="A35" s="157" t="s">
        <v>144</v>
      </c>
      <c r="B35" s="47">
        <v>465</v>
      </c>
      <c r="C35" s="47">
        <v>457</v>
      </c>
      <c r="D35" s="47">
        <v>492</v>
      </c>
      <c r="E35" s="47">
        <v>499</v>
      </c>
      <c r="F35" s="47">
        <v>482</v>
      </c>
      <c r="G35" s="47">
        <v>497</v>
      </c>
      <c r="H35" s="47">
        <v>494</v>
      </c>
      <c r="I35" s="47">
        <v>537</v>
      </c>
      <c r="J35" s="47">
        <v>579</v>
      </c>
      <c r="K35" s="47">
        <v>541</v>
      </c>
      <c r="L35" s="47">
        <v>525</v>
      </c>
      <c r="M35" s="47">
        <v>567</v>
      </c>
      <c r="N35" s="47">
        <v>614</v>
      </c>
      <c r="O35" s="47">
        <v>613</v>
      </c>
      <c r="P35" s="47">
        <v>619</v>
      </c>
      <c r="Q35" s="47">
        <v>631</v>
      </c>
      <c r="R35" s="47">
        <v>650</v>
      </c>
      <c r="S35" s="48">
        <v>655</v>
      </c>
    </row>
    <row r="36" spans="1:19" ht="13.5" thickBot="1">
      <c r="A36" s="157" t="s">
        <v>145</v>
      </c>
      <c r="B36" s="47">
        <v>1342</v>
      </c>
      <c r="C36" s="47">
        <v>1347</v>
      </c>
      <c r="D36" s="47">
        <v>1563</v>
      </c>
      <c r="E36" s="47">
        <v>1215</v>
      </c>
      <c r="F36" s="47">
        <v>1111</v>
      </c>
      <c r="G36" s="47">
        <v>1289</v>
      </c>
      <c r="H36" s="47">
        <v>1335</v>
      </c>
      <c r="I36" s="47">
        <v>1268</v>
      </c>
      <c r="J36" s="47">
        <v>1306</v>
      </c>
      <c r="K36" s="47">
        <v>1157</v>
      </c>
      <c r="L36" s="47">
        <v>792</v>
      </c>
      <c r="M36" s="47">
        <v>1259</v>
      </c>
      <c r="N36" s="47">
        <v>1114</v>
      </c>
      <c r="O36" s="47">
        <v>1222</v>
      </c>
      <c r="P36" s="47">
        <v>1148</v>
      </c>
      <c r="Q36" s="47">
        <v>1091</v>
      </c>
      <c r="R36" s="47">
        <v>990</v>
      </c>
      <c r="S36" s="48">
        <v>903</v>
      </c>
    </row>
    <row r="37" spans="1:19" ht="13.5" thickBot="1">
      <c r="A37" s="157" t="s">
        <v>146</v>
      </c>
      <c r="B37" s="47">
        <v>2813</v>
      </c>
      <c r="C37" s="47">
        <v>3031</v>
      </c>
      <c r="D37" s="47">
        <v>2839</v>
      </c>
      <c r="E37" s="47">
        <v>3188</v>
      </c>
      <c r="F37" s="47">
        <v>3745</v>
      </c>
      <c r="G37" s="47">
        <v>3583</v>
      </c>
      <c r="H37" s="47">
        <v>4322</v>
      </c>
      <c r="I37" s="47">
        <v>4107</v>
      </c>
      <c r="J37" s="47">
        <v>3532</v>
      </c>
      <c r="K37" s="47">
        <v>3664</v>
      </c>
      <c r="L37" s="47">
        <v>3972</v>
      </c>
      <c r="M37" s="47">
        <v>4753</v>
      </c>
      <c r="N37" s="47">
        <v>5145</v>
      </c>
      <c r="O37" s="47">
        <v>6536</v>
      </c>
      <c r="P37" s="47">
        <v>5993</v>
      </c>
      <c r="Q37" s="47">
        <v>4668</v>
      </c>
      <c r="R37" s="47">
        <v>6459</v>
      </c>
      <c r="S37" s="48">
        <v>5965</v>
      </c>
    </row>
    <row r="38" spans="1:19" ht="13.5" thickBot="1">
      <c r="A38" s="157" t="s">
        <v>147</v>
      </c>
      <c r="B38" s="47">
        <v>1097</v>
      </c>
      <c r="C38" s="47">
        <v>1485</v>
      </c>
      <c r="D38" s="47">
        <v>1610</v>
      </c>
      <c r="E38" s="47">
        <v>1849</v>
      </c>
      <c r="F38" s="47">
        <v>2020</v>
      </c>
      <c r="G38" s="47">
        <v>2176</v>
      </c>
      <c r="H38" s="47">
        <v>2687</v>
      </c>
      <c r="I38" s="47">
        <v>2273</v>
      </c>
      <c r="J38" s="47">
        <v>2422</v>
      </c>
      <c r="K38" s="47">
        <v>2102</v>
      </c>
      <c r="L38" s="47">
        <v>1924</v>
      </c>
      <c r="M38" s="47">
        <v>2322</v>
      </c>
      <c r="N38" s="47">
        <v>2590</v>
      </c>
      <c r="O38" s="47">
        <v>2768</v>
      </c>
      <c r="P38" s="47">
        <v>2843</v>
      </c>
      <c r="Q38" s="47">
        <v>2682</v>
      </c>
      <c r="R38" s="47">
        <v>2877</v>
      </c>
      <c r="S38" s="48">
        <v>2900</v>
      </c>
    </row>
    <row r="39" spans="1:19" ht="13.5" thickBot="1">
      <c r="A39" s="157" t="s">
        <v>148</v>
      </c>
      <c r="B39" s="47">
        <v>19846</v>
      </c>
      <c r="C39" s="47">
        <v>19738</v>
      </c>
      <c r="D39" s="47">
        <v>18969</v>
      </c>
      <c r="E39" s="47">
        <v>18153</v>
      </c>
      <c r="F39" s="47">
        <v>18321</v>
      </c>
      <c r="G39" s="47">
        <v>18860</v>
      </c>
      <c r="H39" s="47">
        <v>19541</v>
      </c>
      <c r="I39" s="47">
        <v>19017</v>
      </c>
      <c r="J39" s="47">
        <v>19693</v>
      </c>
      <c r="K39" s="47">
        <v>20007</v>
      </c>
      <c r="L39" s="47">
        <v>21117</v>
      </c>
      <c r="M39" s="47">
        <v>21827</v>
      </c>
      <c r="N39" s="47">
        <v>21960</v>
      </c>
      <c r="O39" s="47">
        <v>22722</v>
      </c>
      <c r="P39" s="47">
        <v>22780</v>
      </c>
      <c r="Q39" s="47">
        <v>22751</v>
      </c>
      <c r="R39" s="47">
        <v>23077</v>
      </c>
      <c r="S39" s="48">
        <v>23833</v>
      </c>
    </row>
    <row r="40" spans="1:19" ht="13.5" thickBot="1">
      <c r="A40" s="157" t="s">
        <v>149</v>
      </c>
      <c r="B40" s="47">
        <v>652</v>
      </c>
      <c r="C40" s="47">
        <v>445</v>
      </c>
      <c r="D40" s="47">
        <v>608</v>
      </c>
      <c r="E40" s="47">
        <v>652</v>
      </c>
      <c r="F40" s="47">
        <v>491</v>
      </c>
      <c r="G40" s="47">
        <v>508</v>
      </c>
      <c r="H40" s="47">
        <v>496</v>
      </c>
      <c r="I40" s="47">
        <v>586</v>
      </c>
      <c r="J40" s="47">
        <v>669</v>
      </c>
      <c r="K40" s="47">
        <v>679</v>
      </c>
      <c r="L40" s="47">
        <v>575</v>
      </c>
      <c r="M40" s="47">
        <v>661</v>
      </c>
      <c r="N40" s="47">
        <v>756</v>
      </c>
      <c r="O40" s="47">
        <v>846</v>
      </c>
      <c r="P40" s="47">
        <v>721</v>
      </c>
      <c r="Q40" s="47">
        <v>709</v>
      </c>
      <c r="R40" s="47">
        <v>712</v>
      </c>
      <c r="S40" s="48">
        <v>835</v>
      </c>
    </row>
    <row r="41" spans="1:19" ht="13.5" thickBot="1">
      <c r="A41" s="157" t="s">
        <v>150</v>
      </c>
      <c r="B41" s="47">
        <v>2669</v>
      </c>
      <c r="C41" s="47">
        <v>2940</v>
      </c>
      <c r="D41" s="47">
        <v>3187</v>
      </c>
      <c r="E41" s="47">
        <v>3070</v>
      </c>
      <c r="F41" s="47">
        <v>3708</v>
      </c>
      <c r="G41" s="47">
        <v>3877</v>
      </c>
      <c r="H41" s="47">
        <v>4155</v>
      </c>
      <c r="I41" s="47">
        <v>4792</v>
      </c>
      <c r="J41" s="47">
        <v>5047</v>
      </c>
      <c r="K41" s="47">
        <v>5954</v>
      </c>
      <c r="L41" s="47">
        <v>6719</v>
      </c>
      <c r="M41" s="47">
        <v>6956</v>
      </c>
      <c r="N41" s="47">
        <v>6493</v>
      </c>
      <c r="O41" s="47">
        <v>7116</v>
      </c>
      <c r="P41" s="47">
        <v>7229</v>
      </c>
      <c r="Q41" s="47">
        <v>9472</v>
      </c>
      <c r="R41" s="47">
        <v>10660</v>
      </c>
      <c r="S41" s="48">
        <v>12690</v>
      </c>
    </row>
    <row r="42" spans="1:19" ht="13.5" thickBot="1">
      <c r="A42" s="157" t="s">
        <v>151</v>
      </c>
      <c r="B42" s="47">
        <v>26</v>
      </c>
      <c r="C42" s="47">
        <v>25</v>
      </c>
      <c r="D42" s="47">
        <v>20</v>
      </c>
      <c r="E42" s="47">
        <v>22</v>
      </c>
      <c r="F42" s="47">
        <v>23</v>
      </c>
      <c r="G42" s="47">
        <v>25</v>
      </c>
      <c r="H42" s="47">
        <v>30</v>
      </c>
      <c r="I42" s="47">
        <v>33</v>
      </c>
      <c r="J42" s="47">
        <v>57</v>
      </c>
      <c r="K42" s="47">
        <v>98</v>
      </c>
      <c r="L42" s="47">
        <v>114</v>
      </c>
      <c r="M42" s="47">
        <v>125</v>
      </c>
      <c r="N42" s="47">
        <v>124</v>
      </c>
      <c r="O42" s="47">
        <v>121</v>
      </c>
      <c r="P42" s="47">
        <v>128</v>
      </c>
      <c r="Q42" s="47">
        <v>143</v>
      </c>
      <c r="R42" s="47">
        <v>227</v>
      </c>
      <c r="S42" s="199">
        <v>227</v>
      </c>
    </row>
    <row r="43" spans="1:19" ht="13.5" thickBot="1">
      <c r="A43" s="157" t="s">
        <v>152</v>
      </c>
      <c r="B43" s="47">
        <v>50</v>
      </c>
      <c r="C43" s="47">
        <v>55</v>
      </c>
      <c r="D43" s="47">
        <v>57</v>
      </c>
      <c r="E43" s="47">
        <v>69</v>
      </c>
      <c r="F43" s="47">
        <v>68</v>
      </c>
      <c r="G43" s="47">
        <v>84</v>
      </c>
      <c r="H43" s="47">
        <v>89</v>
      </c>
      <c r="I43" s="47">
        <v>66</v>
      </c>
      <c r="J43" s="47">
        <v>62</v>
      </c>
      <c r="K43" s="47">
        <v>73</v>
      </c>
      <c r="L43" s="47">
        <v>70</v>
      </c>
      <c r="M43" s="47">
        <v>79</v>
      </c>
      <c r="N43" s="47">
        <v>81</v>
      </c>
      <c r="O43" s="47">
        <v>116</v>
      </c>
      <c r="P43" s="47">
        <v>143</v>
      </c>
      <c r="Q43" s="47">
        <v>143</v>
      </c>
      <c r="R43" s="47">
        <v>145</v>
      </c>
      <c r="S43" s="48">
        <v>185</v>
      </c>
    </row>
    <row r="44" spans="1:19" ht="13.5" thickBot="1">
      <c r="A44" s="157" t="s">
        <v>153</v>
      </c>
      <c r="B44" s="47">
        <v>90</v>
      </c>
      <c r="C44" s="47">
        <v>110</v>
      </c>
      <c r="D44" s="47">
        <v>128</v>
      </c>
      <c r="E44" s="47">
        <v>91</v>
      </c>
      <c r="F44" s="47">
        <v>63</v>
      </c>
      <c r="G44" s="47">
        <v>60</v>
      </c>
      <c r="H44" s="47">
        <v>98</v>
      </c>
      <c r="I44" s="47">
        <v>71</v>
      </c>
      <c r="J44" s="47">
        <v>86</v>
      </c>
      <c r="K44" s="47">
        <v>55</v>
      </c>
      <c r="L44" s="47">
        <v>41</v>
      </c>
      <c r="M44" s="47">
        <v>42</v>
      </c>
      <c r="N44" s="47">
        <v>34</v>
      </c>
      <c r="O44" s="47">
        <v>42</v>
      </c>
      <c r="P44" s="47">
        <v>35</v>
      </c>
      <c r="Q44" s="47">
        <v>38</v>
      </c>
      <c r="R44" s="47">
        <v>35</v>
      </c>
      <c r="S44" s="48">
        <v>26</v>
      </c>
    </row>
    <row r="45" spans="1:19" ht="13.5" thickBot="1">
      <c r="A45" s="157" t="s">
        <v>154</v>
      </c>
      <c r="B45" s="47">
        <v>75546</v>
      </c>
      <c r="C45" s="47">
        <v>76381</v>
      </c>
      <c r="D45" s="47">
        <v>75312</v>
      </c>
      <c r="E45" s="47">
        <v>72617</v>
      </c>
      <c r="F45" s="47">
        <v>74782</v>
      </c>
      <c r="G45" s="47">
        <v>75821</v>
      </c>
      <c r="H45" s="47">
        <v>77504</v>
      </c>
      <c r="I45" s="47">
        <v>77505</v>
      </c>
      <c r="J45" s="47">
        <v>81222</v>
      </c>
      <c r="K45" s="47">
        <v>82385</v>
      </c>
      <c r="L45" s="47">
        <v>87207</v>
      </c>
      <c r="M45" s="47">
        <v>92030</v>
      </c>
      <c r="N45" s="47">
        <v>96145</v>
      </c>
      <c r="O45" s="47">
        <v>99470</v>
      </c>
      <c r="P45" s="47">
        <v>103318</v>
      </c>
      <c r="Q45" s="47">
        <v>106314</v>
      </c>
      <c r="R45" s="47">
        <v>108289</v>
      </c>
      <c r="S45" s="48">
        <v>109957</v>
      </c>
    </row>
    <row r="46" spans="1:19" ht="13.5" thickBot="1">
      <c r="A46" s="157" t="s">
        <v>155</v>
      </c>
      <c r="B46" s="47">
        <v>76275</v>
      </c>
      <c r="C46" s="47">
        <v>77139</v>
      </c>
      <c r="D46" s="47">
        <v>76138</v>
      </c>
      <c r="E46" s="47">
        <v>73468</v>
      </c>
      <c r="F46" s="47">
        <v>75627</v>
      </c>
      <c r="G46" s="47">
        <v>76670</v>
      </c>
      <c r="H46" s="47">
        <v>78363</v>
      </c>
      <c r="I46" s="47">
        <v>78419</v>
      </c>
      <c r="J46" s="47">
        <v>82203</v>
      </c>
      <c r="K46" s="47">
        <v>83350</v>
      </c>
      <c r="L46" s="47">
        <v>88187</v>
      </c>
      <c r="M46" s="47">
        <v>93070</v>
      </c>
      <c r="N46" s="47">
        <v>97261</v>
      </c>
      <c r="O46" s="47">
        <v>100623</v>
      </c>
      <c r="P46" s="47">
        <v>104487</v>
      </c>
      <c r="Q46" s="47">
        <v>107511</v>
      </c>
      <c r="R46" s="47">
        <v>109533</v>
      </c>
      <c r="S46" s="48">
        <v>111221</v>
      </c>
    </row>
    <row r="47" spans="1:19" ht="13.5" thickBot="1">
      <c r="A47" s="157" t="s">
        <v>156</v>
      </c>
      <c r="B47" s="47">
        <v>77618</v>
      </c>
      <c r="C47" s="47">
        <v>78486</v>
      </c>
      <c r="D47" s="47">
        <v>77701</v>
      </c>
      <c r="E47" s="47">
        <v>74683</v>
      </c>
      <c r="F47" s="47">
        <v>76737</v>
      </c>
      <c r="G47" s="47">
        <v>77959</v>
      </c>
      <c r="H47" s="47">
        <v>79699</v>
      </c>
      <c r="I47" s="47">
        <v>79687</v>
      </c>
      <c r="J47" s="47">
        <v>83510</v>
      </c>
      <c r="K47" s="47">
        <v>84508</v>
      </c>
      <c r="L47" s="47">
        <v>88980</v>
      </c>
      <c r="M47" s="47">
        <v>94329</v>
      </c>
      <c r="N47" s="47">
        <v>98375</v>
      </c>
      <c r="O47" s="47">
        <v>101845</v>
      </c>
      <c r="P47" s="47">
        <v>105635</v>
      </c>
      <c r="Q47" s="47">
        <v>108602</v>
      </c>
      <c r="R47" s="47">
        <v>110523</v>
      </c>
      <c r="S47" s="48">
        <v>112124</v>
      </c>
    </row>
    <row r="48" spans="1:19" ht="13.5" thickBot="1">
      <c r="A48" s="157" t="s">
        <v>157</v>
      </c>
      <c r="B48" s="47">
        <v>99976</v>
      </c>
      <c r="C48" s="47">
        <v>102195</v>
      </c>
      <c r="D48" s="47">
        <v>100005</v>
      </c>
      <c r="E48" s="47">
        <v>97239</v>
      </c>
      <c r="F48" s="47">
        <v>100309</v>
      </c>
      <c r="G48" s="47">
        <v>101912</v>
      </c>
      <c r="H48" s="47">
        <v>106529</v>
      </c>
      <c r="I48" s="47">
        <v>104591</v>
      </c>
      <c r="J48" s="47">
        <v>108838</v>
      </c>
      <c r="K48" s="47">
        <v>109732</v>
      </c>
      <c r="L48" s="47">
        <v>115041</v>
      </c>
      <c r="M48" s="47">
        <v>121330</v>
      </c>
      <c r="N48" s="47">
        <v>125912</v>
      </c>
      <c r="O48" s="47">
        <v>130725</v>
      </c>
      <c r="P48" s="47">
        <v>134119</v>
      </c>
      <c r="Q48" s="47">
        <v>136504</v>
      </c>
      <c r="R48" s="47">
        <v>139920</v>
      </c>
      <c r="S48" s="48" t="s">
        <v>98</v>
      </c>
    </row>
    <row r="49" spans="1:19" ht="13.5" thickBot="1">
      <c r="A49" s="158" t="s">
        <v>158</v>
      </c>
      <c r="B49" s="50">
        <v>29423</v>
      </c>
      <c r="C49" s="50">
        <v>29605</v>
      </c>
      <c r="D49" s="50">
        <v>28038</v>
      </c>
      <c r="E49" s="50">
        <v>26995</v>
      </c>
      <c r="F49" s="50">
        <v>27169</v>
      </c>
      <c r="G49" s="50">
        <v>27903</v>
      </c>
      <c r="H49" s="50">
        <v>29109</v>
      </c>
      <c r="I49" s="50">
        <v>29219</v>
      </c>
      <c r="J49" s="50">
        <v>29250</v>
      </c>
      <c r="K49" s="50">
        <v>28457</v>
      </c>
      <c r="L49" s="50">
        <v>28319</v>
      </c>
      <c r="M49" s="50">
        <v>29531</v>
      </c>
      <c r="N49" s="50">
        <v>28603</v>
      </c>
      <c r="O49" s="50">
        <v>30183</v>
      </c>
      <c r="P49" s="50">
        <v>30361</v>
      </c>
      <c r="Q49" s="50">
        <v>30359</v>
      </c>
      <c r="R49" s="50">
        <v>30568</v>
      </c>
      <c r="S49" s="51">
        <v>30968</v>
      </c>
    </row>
    <row r="50" spans="1:19" ht="12.75">
      <c r="A50" s="164"/>
      <c r="B50" s="83"/>
      <c r="C50" s="83"/>
      <c r="D50" s="83"/>
      <c r="E50" s="83"/>
      <c r="F50" s="83"/>
      <c r="G50" s="83"/>
      <c r="H50" s="83"/>
      <c r="I50" s="83"/>
      <c r="J50" s="83"/>
      <c r="K50" s="83"/>
      <c r="L50" s="83"/>
      <c r="M50" s="83"/>
      <c r="N50" s="83"/>
      <c r="O50" s="83"/>
      <c r="P50" s="83"/>
      <c r="Q50" s="83"/>
      <c r="R50" s="83"/>
      <c r="S50" s="83"/>
    </row>
    <row r="51" spans="1:19" ht="12.75">
      <c r="A51" s="164"/>
      <c r="B51" s="83"/>
      <c r="C51" s="83"/>
      <c r="D51" s="83"/>
      <c r="E51" s="83"/>
      <c r="F51" s="83"/>
      <c r="G51" s="83"/>
      <c r="H51" s="83"/>
      <c r="I51" s="83"/>
      <c r="J51" s="83"/>
      <c r="K51" s="83"/>
      <c r="L51" s="83"/>
      <c r="M51" s="83"/>
      <c r="N51" s="83"/>
      <c r="O51" s="83"/>
      <c r="P51" s="83"/>
      <c r="Q51" s="83"/>
      <c r="R51" s="83"/>
      <c r="S51" s="83"/>
    </row>
    <row r="52" spans="1:19" ht="12.75">
      <c r="A52" s="164"/>
      <c r="B52" s="83"/>
      <c r="C52" s="83"/>
      <c r="D52" s="83"/>
      <c r="E52" s="83"/>
      <c r="F52" s="83"/>
      <c r="G52" s="83"/>
      <c r="H52" s="83"/>
      <c r="I52" s="83"/>
      <c r="J52" s="83"/>
      <c r="K52" s="83"/>
      <c r="L52" s="83"/>
      <c r="M52" s="83"/>
      <c r="N52" s="83"/>
      <c r="O52" s="83"/>
      <c r="P52" s="83"/>
      <c r="Q52" s="83"/>
      <c r="R52" s="83"/>
      <c r="S52" s="83"/>
    </row>
    <row r="53" spans="1:19" ht="12.75">
      <c r="A53" s="2" t="s">
        <v>159</v>
      </c>
      <c r="B53" s="54"/>
      <c r="C53" s="54"/>
      <c r="D53" s="54"/>
      <c r="E53" s="54"/>
      <c r="F53" s="54"/>
      <c r="G53" s="54"/>
      <c r="H53" s="54"/>
      <c r="I53" s="54"/>
      <c r="J53" s="54"/>
      <c r="K53" s="54"/>
      <c r="L53" s="54"/>
      <c r="M53" s="54"/>
      <c r="N53" s="54"/>
      <c r="O53" s="54"/>
      <c r="P53" s="54"/>
      <c r="Q53" s="54"/>
      <c r="R53" s="54"/>
      <c r="S53" s="54"/>
    </row>
    <row r="54" spans="1:19" ht="12.75">
      <c r="A54" s="2" t="s">
        <v>196</v>
      </c>
      <c r="B54" s="54"/>
      <c r="C54" s="54"/>
      <c r="D54" s="54"/>
      <c r="E54" s="54"/>
      <c r="F54" s="54"/>
      <c r="G54" s="54"/>
      <c r="H54" s="54"/>
      <c r="I54" s="54"/>
      <c r="J54" s="54"/>
      <c r="K54" s="54"/>
      <c r="L54" s="54"/>
      <c r="M54" s="54"/>
      <c r="N54" s="54"/>
      <c r="O54" s="54"/>
      <c r="P54" s="54"/>
      <c r="Q54" s="54"/>
      <c r="R54" s="54"/>
      <c r="S54" s="54"/>
    </row>
    <row r="55" spans="1:19" ht="13.5" thickBot="1">
      <c r="A55" s="2" t="s">
        <v>188</v>
      </c>
      <c r="B55" s="54"/>
      <c r="C55" s="54"/>
      <c r="D55" s="54"/>
      <c r="E55" s="54"/>
      <c r="F55" s="54"/>
      <c r="G55" s="54"/>
      <c r="H55" s="54"/>
      <c r="I55" s="54"/>
      <c r="J55" s="54"/>
      <c r="K55" s="54"/>
      <c r="L55" s="54"/>
      <c r="M55" s="54"/>
      <c r="N55" s="54"/>
      <c r="O55" s="54"/>
      <c r="P55" s="54"/>
      <c r="Q55" s="54"/>
      <c r="R55" s="54"/>
      <c r="S55" s="54"/>
    </row>
    <row r="56" spans="1:19" ht="26.25" thickBot="1">
      <c r="A56" s="117" t="s">
        <v>162</v>
      </c>
      <c r="B56" s="118" t="s">
        <v>99</v>
      </c>
      <c r="C56" s="118" t="s">
        <v>100</v>
      </c>
      <c r="D56" s="118" t="s">
        <v>101</v>
      </c>
      <c r="E56" s="118" t="s">
        <v>102</v>
      </c>
      <c r="F56" s="118" t="s">
        <v>103</v>
      </c>
      <c r="G56" s="118" t="s">
        <v>104</v>
      </c>
      <c r="H56" s="118" t="s">
        <v>105</v>
      </c>
      <c r="I56" s="118" t="s">
        <v>106</v>
      </c>
      <c r="J56" s="118" t="s">
        <v>107</v>
      </c>
      <c r="K56" s="118" t="s">
        <v>108</v>
      </c>
      <c r="L56" s="118" t="s">
        <v>109</v>
      </c>
      <c r="M56" s="118" t="s">
        <v>110</v>
      </c>
      <c r="N56" s="118" t="s">
        <v>111</v>
      </c>
      <c r="O56" s="118" t="s">
        <v>112</v>
      </c>
      <c r="P56" s="118" t="s">
        <v>113</v>
      </c>
      <c r="Q56" s="118" t="s">
        <v>114</v>
      </c>
      <c r="R56" s="118" t="s">
        <v>115</v>
      </c>
      <c r="S56" s="119" t="s">
        <v>116</v>
      </c>
    </row>
    <row r="57" spans="1:19" ht="13.5" thickBot="1">
      <c r="A57" s="120" t="s">
        <v>96</v>
      </c>
      <c r="B57" s="59" t="s">
        <v>117</v>
      </c>
      <c r="C57" s="59" t="s">
        <v>117</v>
      </c>
      <c r="D57" s="59" t="s">
        <v>117</v>
      </c>
      <c r="E57" s="59" t="s">
        <v>117</v>
      </c>
      <c r="F57" s="59" t="s">
        <v>117</v>
      </c>
      <c r="G57" s="59" t="s">
        <v>117</v>
      </c>
      <c r="H57" s="59" t="s">
        <v>117</v>
      </c>
      <c r="I57" s="59" t="s">
        <v>117</v>
      </c>
      <c r="J57" s="59" t="s">
        <v>117</v>
      </c>
      <c r="K57" s="59" t="s">
        <v>117</v>
      </c>
      <c r="L57" s="59" t="s">
        <v>117</v>
      </c>
      <c r="M57" s="59" t="s">
        <v>117</v>
      </c>
      <c r="N57" s="59" t="s">
        <v>117</v>
      </c>
      <c r="O57" s="59" t="s">
        <v>117</v>
      </c>
      <c r="P57" s="59" t="s">
        <v>117</v>
      </c>
      <c r="Q57" s="59" t="s">
        <v>117</v>
      </c>
      <c r="R57" s="59" t="s">
        <v>117</v>
      </c>
      <c r="S57" s="60" t="s">
        <v>117</v>
      </c>
    </row>
    <row r="58" spans="1:19" ht="13.5" thickBot="1">
      <c r="A58" s="121" t="s">
        <v>118</v>
      </c>
      <c r="B58" s="47">
        <v>161871</v>
      </c>
      <c r="C58" s="47">
        <v>163080</v>
      </c>
      <c r="D58" s="47">
        <v>164358</v>
      </c>
      <c r="E58" s="47">
        <v>161035</v>
      </c>
      <c r="F58" s="47">
        <v>162767</v>
      </c>
      <c r="G58" s="47">
        <v>162663</v>
      </c>
      <c r="H58" s="47">
        <v>169165</v>
      </c>
      <c r="I58" s="47">
        <v>167139</v>
      </c>
      <c r="J58" s="47">
        <v>171246</v>
      </c>
      <c r="K58" s="47">
        <v>171147</v>
      </c>
      <c r="L58" s="47">
        <v>174562</v>
      </c>
      <c r="M58" s="47">
        <v>179036</v>
      </c>
      <c r="N58" s="47">
        <v>181853</v>
      </c>
      <c r="O58" s="47">
        <v>191565</v>
      </c>
      <c r="P58" s="47">
        <v>198074</v>
      </c>
      <c r="Q58" s="47">
        <v>201746</v>
      </c>
      <c r="R58" s="47">
        <v>205874</v>
      </c>
      <c r="S58" s="48">
        <v>207985</v>
      </c>
    </row>
    <row r="59" spans="1:19" ht="13.5" thickBot="1">
      <c r="A59" s="121" t="s">
        <v>119</v>
      </c>
      <c r="B59" s="47">
        <v>153117</v>
      </c>
      <c r="C59" s="47">
        <v>155169</v>
      </c>
      <c r="D59" s="47">
        <v>150977</v>
      </c>
      <c r="E59" s="47">
        <v>147617</v>
      </c>
      <c r="F59" s="47">
        <v>150752</v>
      </c>
      <c r="G59" s="47">
        <v>149835</v>
      </c>
      <c r="H59" s="47">
        <v>156381</v>
      </c>
      <c r="I59" s="47">
        <v>156229</v>
      </c>
      <c r="J59" s="47">
        <v>161616</v>
      </c>
      <c r="K59" s="47">
        <v>162711</v>
      </c>
      <c r="L59" s="47">
        <v>166165</v>
      </c>
      <c r="M59" s="47">
        <v>170025</v>
      </c>
      <c r="N59" s="47">
        <v>173727</v>
      </c>
      <c r="O59" s="47">
        <v>182705</v>
      </c>
      <c r="P59" s="47">
        <v>189950</v>
      </c>
      <c r="Q59" s="47">
        <v>193791</v>
      </c>
      <c r="R59" s="47">
        <v>197388</v>
      </c>
      <c r="S59" s="48">
        <v>199381</v>
      </c>
    </row>
    <row r="60" spans="1:19" ht="13.5" thickBot="1">
      <c r="A60" s="121" t="s">
        <v>120</v>
      </c>
      <c r="B60" s="47">
        <v>115147</v>
      </c>
      <c r="C60" s="47">
        <v>117519</v>
      </c>
      <c r="D60" s="47">
        <v>115155</v>
      </c>
      <c r="E60" s="47">
        <v>112867</v>
      </c>
      <c r="F60" s="47">
        <v>116366</v>
      </c>
      <c r="G60" s="47">
        <v>118779</v>
      </c>
      <c r="H60" s="47">
        <v>124201</v>
      </c>
      <c r="I60" s="47">
        <v>123919</v>
      </c>
      <c r="J60" s="47">
        <v>129536</v>
      </c>
      <c r="K60" s="47">
        <v>131362</v>
      </c>
      <c r="L60" s="47">
        <v>134611</v>
      </c>
      <c r="M60" s="47">
        <v>137293</v>
      </c>
      <c r="N60" s="47">
        <v>141871</v>
      </c>
      <c r="O60" s="47">
        <v>148949</v>
      </c>
      <c r="P60" s="47">
        <v>156421</v>
      </c>
      <c r="Q60" s="47">
        <v>160156</v>
      </c>
      <c r="R60" s="47">
        <v>163347</v>
      </c>
      <c r="S60" s="48">
        <v>165395</v>
      </c>
    </row>
    <row r="61" spans="1:19" ht="13.5" thickBot="1">
      <c r="A61" s="121" t="s">
        <v>121</v>
      </c>
      <c r="B61" s="47">
        <v>86333</v>
      </c>
      <c r="C61" s="47">
        <v>87194</v>
      </c>
      <c r="D61" s="47">
        <v>85733</v>
      </c>
      <c r="E61" s="47">
        <v>83371</v>
      </c>
      <c r="F61" s="47">
        <v>85703</v>
      </c>
      <c r="G61" s="47">
        <v>87388</v>
      </c>
      <c r="H61" s="47">
        <v>89388</v>
      </c>
      <c r="I61" s="47">
        <v>90910</v>
      </c>
      <c r="J61" s="47">
        <v>95241</v>
      </c>
      <c r="K61" s="47">
        <v>96456</v>
      </c>
      <c r="L61" s="47">
        <v>98243</v>
      </c>
      <c r="M61" s="47">
        <v>104122</v>
      </c>
      <c r="N61" s="47">
        <v>108043</v>
      </c>
      <c r="O61" s="47">
        <v>113290</v>
      </c>
      <c r="P61" s="47">
        <v>120972</v>
      </c>
      <c r="Q61" s="47">
        <v>125030</v>
      </c>
      <c r="R61" s="47">
        <v>126985</v>
      </c>
      <c r="S61" s="48">
        <v>129715</v>
      </c>
    </row>
    <row r="62" spans="1:19" ht="13.5" thickBot="1">
      <c r="A62" s="121" t="s">
        <v>122</v>
      </c>
      <c r="B62" s="47">
        <v>89741</v>
      </c>
      <c r="C62" s="47">
        <v>90528</v>
      </c>
      <c r="D62" s="47">
        <v>89296</v>
      </c>
      <c r="E62" s="47">
        <v>87006</v>
      </c>
      <c r="F62" s="47">
        <v>89478</v>
      </c>
      <c r="G62" s="47">
        <v>91179</v>
      </c>
      <c r="H62" s="47">
        <v>93197</v>
      </c>
      <c r="I62" s="47">
        <v>94876</v>
      </c>
      <c r="J62" s="47">
        <v>99505</v>
      </c>
      <c r="K62" s="47">
        <v>100897</v>
      </c>
      <c r="L62" s="47">
        <v>103094</v>
      </c>
      <c r="M62" s="47">
        <v>104739</v>
      </c>
      <c r="N62" s="47">
        <v>108685</v>
      </c>
      <c r="O62" s="47">
        <v>113933</v>
      </c>
      <c r="P62" s="47">
        <v>121625</v>
      </c>
      <c r="Q62" s="47">
        <v>125696</v>
      </c>
      <c r="R62" s="47">
        <v>127666</v>
      </c>
      <c r="S62" s="48">
        <v>129715</v>
      </c>
    </row>
    <row r="63" spans="1:19" ht="13.5" thickBot="1">
      <c r="A63" s="121" t="s">
        <v>123</v>
      </c>
      <c r="B63" s="47">
        <v>2563</v>
      </c>
      <c r="C63" s="47">
        <v>2652</v>
      </c>
      <c r="D63" s="47">
        <v>2612</v>
      </c>
      <c r="E63" s="47">
        <v>2623</v>
      </c>
      <c r="F63" s="47">
        <v>2840</v>
      </c>
      <c r="G63" s="47">
        <v>2970</v>
      </c>
      <c r="H63" s="47">
        <v>2978</v>
      </c>
      <c r="I63" s="47">
        <v>2890</v>
      </c>
      <c r="J63" s="47">
        <v>3349</v>
      </c>
      <c r="K63" s="47">
        <v>3320</v>
      </c>
      <c r="L63" s="47">
        <v>3441</v>
      </c>
      <c r="M63" s="47">
        <v>3250</v>
      </c>
      <c r="N63" s="47">
        <v>3379</v>
      </c>
      <c r="O63" s="47">
        <v>3626</v>
      </c>
      <c r="P63" s="47">
        <v>3685</v>
      </c>
      <c r="Q63" s="47">
        <v>3760</v>
      </c>
      <c r="R63" s="47">
        <v>3864</v>
      </c>
      <c r="S63" s="48">
        <v>3934</v>
      </c>
    </row>
    <row r="64" spans="1:19" ht="13.5" thickBot="1">
      <c r="A64" s="121" t="s">
        <v>124</v>
      </c>
      <c r="B64" s="47">
        <v>4762</v>
      </c>
      <c r="C64" s="47">
        <v>4243</v>
      </c>
      <c r="D64" s="47">
        <v>3969</v>
      </c>
      <c r="E64" s="47">
        <v>3709</v>
      </c>
      <c r="F64" s="47">
        <v>3575</v>
      </c>
      <c r="G64" s="47">
        <v>3777</v>
      </c>
      <c r="H64" s="47">
        <v>3855</v>
      </c>
      <c r="I64" s="47">
        <v>3002</v>
      </c>
      <c r="J64" s="47">
        <v>2861</v>
      </c>
      <c r="K64" s="47">
        <v>2629</v>
      </c>
      <c r="L64" s="47">
        <v>2607</v>
      </c>
      <c r="M64" s="47">
        <v>2845</v>
      </c>
      <c r="N64" s="47">
        <v>2597</v>
      </c>
      <c r="O64" s="47">
        <v>2877</v>
      </c>
      <c r="P64" s="47">
        <v>2783</v>
      </c>
      <c r="Q64" s="47">
        <v>2721</v>
      </c>
      <c r="R64" s="47">
        <v>2777</v>
      </c>
      <c r="S64" s="48">
        <v>3190</v>
      </c>
    </row>
    <row r="65" spans="1:19" ht="13.5" thickBot="1">
      <c r="A65" s="121" t="s">
        <v>125</v>
      </c>
      <c r="B65" s="47">
        <v>6984</v>
      </c>
      <c r="C65" s="47">
        <v>6897</v>
      </c>
      <c r="D65" s="47">
        <v>6774</v>
      </c>
      <c r="E65" s="47">
        <v>6737</v>
      </c>
      <c r="F65" s="47">
        <v>6548</v>
      </c>
      <c r="G65" s="47">
        <v>7017</v>
      </c>
      <c r="H65" s="47">
        <v>7517</v>
      </c>
      <c r="I65" s="47">
        <v>7553</v>
      </c>
      <c r="J65" s="47">
        <v>7100</v>
      </c>
      <c r="K65" s="47">
        <v>6807</v>
      </c>
      <c r="L65" s="47">
        <v>7427</v>
      </c>
      <c r="M65" s="47">
        <v>7612</v>
      </c>
      <c r="N65" s="47">
        <v>7245</v>
      </c>
      <c r="O65" s="47">
        <v>7455</v>
      </c>
      <c r="P65" s="47">
        <v>7394</v>
      </c>
      <c r="Q65" s="47">
        <v>7243</v>
      </c>
      <c r="R65" s="47">
        <v>7110</v>
      </c>
      <c r="S65" s="48">
        <v>7370</v>
      </c>
    </row>
    <row r="66" spans="1:19" ht="13.5" thickBot="1">
      <c r="A66" s="121" t="s">
        <v>126</v>
      </c>
      <c r="B66" s="47">
        <v>3477</v>
      </c>
      <c r="C66" s="47">
        <v>4612</v>
      </c>
      <c r="D66" s="47">
        <v>4160</v>
      </c>
      <c r="E66" s="47">
        <v>4672</v>
      </c>
      <c r="F66" s="47">
        <v>5266</v>
      </c>
      <c r="G66" s="47">
        <v>5142</v>
      </c>
      <c r="H66" s="47">
        <v>6947</v>
      </c>
      <c r="I66" s="47">
        <v>5977</v>
      </c>
      <c r="J66" s="47">
        <v>5715</v>
      </c>
      <c r="K66" s="47">
        <v>5467</v>
      </c>
      <c r="L66" s="47">
        <v>5052</v>
      </c>
      <c r="M66" s="47">
        <v>5379</v>
      </c>
      <c r="N66" s="47">
        <v>5468</v>
      </c>
      <c r="O66" s="47">
        <v>6016</v>
      </c>
      <c r="P66" s="47">
        <v>5434</v>
      </c>
      <c r="Q66" s="47">
        <v>5074</v>
      </c>
      <c r="R66" s="47">
        <v>5896</v>
      </c>
      <c r="S66" s="48">
        <v>5069</v>
      </c>
    </row>
    <row r="67" spans="1:19" ht="13.5" thickBot="1">
      <c r="A67" s="121" t="s">
        <v>127</v>
      </c>
      <c r="B67" s="47">
        <v>43184</v>
      </c>
      <c r="C67" s="47">
        <v>42392</v>
      </c>
      <c r="D67" s="47">
        <v>40384</v>
      </c>
      <c r="E67" s="47">
        <v>39892</v>
      </c>
      <c r="F67" s="47">
        <v>39809</v>
      </c>
      <c r="G67" s="47">
        <v>37730</v>
      </c>
      <c r="H67" s="47">
        <v>38527</v>
      </c>
      <c r="I67" s="47">
        <v>37475</v>
      </c>
      <c r="J67" s="47">
        <v>38757</v>
      </c>
      <c r="K67" s="47">
        <v>37363</v>
      </c>
      <c r="L67" s="47">
        <v>37633</v>
      </c>
      <c r="M67" s="47">
        <v>38614</v>
      </c>
      <c r="N67" s="47">
        <v>37460</v>
      </c>
      <c r="O67" s="47">
        <v>39981</v>
      </c>
      <c r="P67" s="47">
        <v>40248</v>
      </c>
      <c r="Q67" s="47">
        <v>40789</v>
      </c>
      <c r="R67" s="47">
        <v>41679</v>
      </c>
      <c r="S67" s="48">
        <v>43118</v>
      </c>
    </row>
    <row r="68" spans="1:19" ht="13.5" thickBot="1">
      <c r="A68" s="121" t="s">
        <v>128</v>
      </c>
      <c r="B68" s="47">
        <v>2440</v>
      </c>
      <c r="C68" s="47">
        <v>2359</v>
      </c>
      <c r="D68" s="47">
        <v>1935</v>
      </c>
      <c r="E68" s="47">
        <v>1510</v>
      </c>
      <c r="F68" s="47">
        <v>1521</v>
      </c>
      <c r="G68" s="47">
        <v>1033</v>
      </c>
      <c r="H68" s="47">
        <v>1088</v>
      </c>
      <c r="I68" s="47">
        <v>1048</v>
      </c>
      <c r="J68" s="47">
        <v>970</v>
      </c>
      <c r="K68" s="47">
        <v>940</v>
      </c>
      <c r="L68" s="47">
        <v>985</v>
      </c>
      <c r="M68" s="47">
        <v>989</v>
      </c>
      <c r="N68" s="47">
        <v>975</v>
      </c>
      <c r="O68" s="47">
        <v>1118</v>
      </c>
      <c r="P68" s="47">
        <v>1119</v>
      </c>
      <c r="Q68" s="47">
        <v>1098</v>
      </c>
      <c r="R68" s="47">
        <v>1051</v>
      </c>
      <c r="S68" s="48">
        <v>1227</v>
      </c>
    </row>
    <row r="69" spans="1:19" ht="13.5" thickBot="1">
      <c r="A69" s="121" t="s">
        <v>129</v>
      </c>
      <c r="B69" s="47">
        <v>1164</v>
      </c>
      <c r="C69" s="47">
        <v>1220</v>
      </c>
      <c r="D69" s="47">
        <v>1287</v>
      </c>
      <c r="E69" s="47">
        <v>1323</v>
      </c>
      <c r="F69" s="47">
        <v>1367</v>
      </c>
      <c r="G69" s="47">
        <v>1453</v>
      </c>
      <c r="H69" s="47">
        <v>1565</v>
      </c>
      <c r="I69" s="47">
        <v>1630</v>
      </c>
      <c r="J69" s="47">
        <v>1703</v>
      </c>
      <c r="K69" s="47">
        <v>1784</v>
      </c>
      <c r="L69" s="47">
        <v>1944</v>
      </c>
      <c r="M69" s="47">
        <v>2040</v>
      </c>
      <c r="N69" s="47">
        <v>2026</v>
      </c>
      <c r="O69" s="47">
        <v>2048</v>
      </c>
      <c r="P69" s="47">
        <v>2058</v>
      </c>
      <c r="Q69" s="47">
        <v>2001</v>
      </c>
      <c r="R69" s="47">
        <v>2130</v>
      </c>
      <c r="S69" s="48">
        <v>2171</v>
      </c>
    </row>
    <row r="70" spans="1:19" ht="13.5" thickBot="1">
      <c r="A70" s="121" t="s">
        <v>130</v>
      </c>
      <c r="B70" s="47">
        <v>2838</v>
      </c>
      <c r="C70" s="47">
        <v>2807</v>
      </c>
      <c r="D70" s="47">
        <v>3011</v>
      </c>
      <c r="E70" s="47">
        <v>3079</v>
      </c>
      <c r="F70" s="47">
        <v>3245</v>
      </c>
      <c r="G70" s="47">
        <v>3245</v>
      </c>
      <c r="H70" s="47">
        <v>3269</v>
      </c>
      <c r="I70" s="47">
        <v>3386</v>
      </c>
      <c r="J70" s="47">
        <v>3645</v>
      </c>
      <c r="K70" s="47">
        <v>3865</v>
      </c>
      <c r="L70" s="47">
        <v>4265</v>
      </c>
      <c r="M70" s="47">
        <v>4346</v>
      </c>
      <c r="N70" s="47">
        <v>4369</v>
      </c>
      <c r="O70" s="47">
        <v>4527</v>
      </c>
      <c r="P70" s="47">
        <v>4602</v>
      </c>
      <c r="Q70" s="47">
        <v>4618</v>
      </c>
      <c r="R70" s="47">
        <v>4580</v>
      </c>
      <c r="S70" s="48">
        <v>5055</v>
      </c>
    </row>
    <row r="71" spans="1:19" ht="13.5" thickBot="1">
      <c r="A71" s="121" t="s">
        <v>131</v>
      </c>
      <c r="B71" s="47">
        <v>6134</v>
      </c>
      <c r="C71" s="47">
        <v>6180</v>
      </c>
      <c r="D71" s="47">
        <v>7033</v>
      </c>
      <c r="E71" s="47">
        <v>6422</v>
      </c>
      <c r="F71" s="47">
        <v>6621</v>
      </c>
      <c r="G71" s="47">
        <v>7500</v>
      </c>
      <c r="H71" s="47">
        <v>6649</v>
      </c>
      <c r="I71" s="47">
        <v>8515</v>
      </c>
      <c r="J71" s="47">
        <v>8588</v>
      </c>
      <c r="K71" s="47">
        <v>10564</v>
      </c>
      <c r="L71" s="47">
        <v>10942</v>
      </c>
      <c r="M71" s="47">
        <v>10614</v>
      </c>
      <c r="N71" s="47">
        <v>12721</v>
      </c>
      <c r="O71" s="47">
        <v>12465</v>
      </c>
      <c r="P71" s="47">
        <v>14300</v>
      </c>
      <c r="Q71" s="47">
        <v>16528</v>
      </c>
      <c r="R71" s="47">
        <v>16010</v>
      </c>
      <c r="S71" s="48">
        <v>16326</v>
      </c>
    </row>
    <row r="72" spans="1:19" ht="13.5" thickBot="1">
      <c r="A72" s="121" t="s">
        <v>132</v>
      </c>
      <c r="B72" s="47">
        <v>4193</v>
      </c>
      <c r="C72" s="47">
        <v>5326</v>
      </c>
      <c r="D72" s="47">
        <v>4463</v>
      </c>
      <c r="E72" s="47">
        <v>3098</v>
      </c>
      <c r="F72" s="47">
        <v>3039</v>
      </c>
      <c r="G72" s="47">
        <v>3454</v>
      </c>
      <c r="H72" s="47">
        <v>3869</v>
      </c>
      <c r="I72" s="47">
        <v>3520</v>
      </c>
      <c r="J72" s="47">
        <v>4849</v>
      </c>
      <c r="K72" s="47">
        <v>4480</v>
      </c>
      <c r="L72" s="47">
        <v>4566</v>
      </c>
      <c r="M72" s="47">
        <v>4241</v>
      </c>
      <c r="N72" s="47">
        <v>4791</v>
      </c>
      <c r="O72" s="47">
        <v>5212</v>
      </c>
      <c r="P72" s="47">
        <v>5146</v>
      </c>
      <c r="Q72" s="47">
        <v>5734</v>
      </c>
      <c r="R72" s="47">
        <v>5180</v>
      </c>
      <c r="S72" s="48">
        <v>5320</v>
      </c>
    </row>
    <row r="73" spans="1:19" ht="13.5" thickBot="1">
      <c r="A73" s="121" t="s">
        <v>133</v>
      </c>
      <c r="B73" s="47">
        <v>15633</v>
      </c>
      <c r="C73" s="47">
        <v>15170</v>
      </c>
      <c r="D73" s="47">
        <v>15516</v>
      </c>
      <c r="E73" s="47">
        <v>15331</v>
      </c>
      <c r="F73" s="47">
        <v>15826</v>
      </c>
      <c r="G73" s="47">
        <v>17158</v>
      </c>
      <c r="H73" s="47">
        <v>16965</v>
      </c>
      <c r="I73" s="47">
        <v>17608</v>
      </c>
      <c r="J73" s="47">
        <v>18244</v>
      </c>
      <c r="K73" s="47">
        <v>18354</v>
      </c>
      <c r="L73" s="47">
        <v>19359</v>
      </c>
      <c r="M73" s="47">
        <v>19249</v>
      </c>
      <c r="N73" s="47">
        <v>20267</v>
      </c>
      <c r="O73" s="47">
        <v>21334</v>
      </c>
      <c r="P73" s="47">
        <v>26156</v>
      </c>
      <c r="Q73" s="47">
        <v>26829</v>
      </c>
      <c r="R73" s="47">
        <v>28010</v>
      </c>
      <c r="S73" s="48">
        <v>28216</v>
      </c>
    </row>
    <row r="74" spans="1:19" ht="13.5" thickBot="1">
      <c r="A74" s="121" t="s">
        <v>134</v>
      </c>
      <c r="B74" s="47">
        <v>170</v>
      </c>
      <c r="C74" s="47">
        <v>179</v>
      </c>
      <c r="D74" s="47">
        <v>207</v>
      </c>
      <c r="E74" s="47">
        <v>222</v>
      </c>
      <c r="F74" s="47">
        <v>231</v>
      </c>
      <c r="G74" s="47">
        <v>213</v>
      </c>
      <c r="H74" s="47">
        <v>223</v>
      </c>
      <c r="I74" s="47">
        <v>233</v>
      </c>
      <c r="J74" s="47">
        <v>254</v>
      </c>
      <c r="K74" s="47">
        <v>270</v>
      </c>
      <c r="L74" s="47">
        <v>290</v>
      </c>
      <c r="M74" s="47">
        <v>305</v>
      </c>
      <c r="N74" s="47">
        <v>325</v>
      </c>
      <c r="O74" s="47">
        <v>348</v>
      </c>
      <c r="P74" s="47">
        <v>361</v>
      </c>
      <c r="Q74" s="47">
        <v>376</v>
      </c>
      <c r="R74" s="47">
        <v>400</v>
      </c>
      <c r="S74" s="48">
        <v>419</v>
      </c>
    </row>
    <row r="75" spans="1:19" ht="13.5" thickBot="1">
      <c r="A75" s="121" t="s">
        <v>135</v>
      </c>
      <c r="B75" s="47">
        <v>720</v>
      </c>
      <c r="C75" s="47">
        <v>704</v>
      </c>
      <c r="D75" s="47">
        <v>541</v>
      </c>
      <c r="E75" s="47">
        <v>411</v>
      </c>
      <c r="F75" s="47">
        <v>447</v>
      </c>
      <c r="G75" s="47">
        <v>467</v>
      </c>
      <c r="H75" s="47">
        <v>473</v>
      </c>
      <c r="I75" s="47">
        <v>534</v>
      </c>
      <c r="J75" s="47">
        <v>479</v>
      </c>
      <c r="K75" s="47">
        <v>445</v>
      </c>
      <c r="L75" s="47">
        <v>398</v>
      </c>
      <c r="M75" s="47">
        <v>460</v>
      </c>
      <c r="N75" s="47">
        <v>481</v>
      </c>
      <c r="O75" s="47">
        <v>504</v>
      </c>
      <c r="P75" s="47">
        <v>486</v>
      </c>
      <c r="Q75" s="47">
        <v>482</v>
      </c>
      <c r="R75" s="47">
        <v>582</v>
      </c>
      <c r="S75" s="48">
        <v>555</v>
      </c>
    </row>
    <row r="76" spans="1:19" ht="13.5" thickBot="1">
      <c r="A76" s="121" t="s">
        <v>136</v>
      </c>
      <c r="B76" s="47">
        <v>1812</v>
      </c>
      <c r="C76" s="47">
        <v>1937</v>
      </c>
      <c r="D76" s="47">
        <v>953</v>
      </c>
      <c r="E76" s="47">
        <v>671</v>
      </c>
      <c r="F76" s="47">
        <v>769</v>
      </c>
      <c r="G76" s="47">
        <v>717</v>
      </c>
      <c r="H76" s="47">
        <v>784</v>
      </c>
      <c r="I76" s="47">
        <v>763</v>
      </c>
      <c r="J76" s="47">
        <v>882</v>
      </c>
      <c r="K76" s="47">
        <v>782</v>
      </c>
      <c r="L76" s="47">
        <v>699</v>
      </c>
      <c r="M76" s="47">
        <v>732</v>
      </c>
      <c r="N76" s="47">
        <v>789</v>
      </c>
      <c r="O76" s="47">
        <v>853</v>
      </c>
      <c r="P76" s="47">
        <v>934</v>
      </c>
      <c r="Q76" s="47">
        <v>975</v>
      </c>
      <c r="R76" s="47">
        <v>969</v>
      </c>
      <c r="S76" s="48">
        <v>883</v>
      </c>
    </row>
    <row r="77" spans="1:19" ht="13.5" thickBot="1">
      <c r="A77" s="121" t="s">
        <v>137</v>
      </c>
      <c r="B77" s="47">
        <v>48</v>
      </c>
      <c r="C77" s="47">
        <v>53</v>
      </c>
      <c r="D77" s="47">
        <v>51</v>
      </c>
      <c r="E77" s="47">
        <v>52</v>
      </c>
      <c r="F77" s="47">
        <v>43</v>
      </c>
      <c r="G77" s="47">
        <v>49</v>
      </c>
      <c r="H77" s="47">
        <v>50</v>
      </c>
      <c r="I77" s="47">
        <v>41</v>
      </c>
      <c r="J77" s="47">
        <v>45</v>
      </c>
      <c r="K77" s="47">
        <v>46</v>
      </c>
      <c r="L77" s="47">
        <v>52</v>
      </c>
      <c r="M77" s="47">
        <v>63</v>
      </c>
      <c r="N77" s="47">
        <v>265</v>
      </c>
      <c r="O77" s="47">
        <v>276</v>
      </c>
      <c r="P77" s="47">
        <v>330</v>
      </c>
      <c r="Q77" s="47">
        <v>334</v>
      </c>
      <c r="R77" s="47">
        <v>353</v>
      </c>
      <c r="S77" s="48">
        <v>314</v>
      </c>
    </row>
    <row r="78" spans="1:19" ht="13.5" thickBot="1">
      <c r="A78" s="121" t="s">
        <v>138</v>
      </c>
      <c r="B78" s="47">
        <v>2193</v>
      </c>
      <c r="C78" s="47">
        <v>2386</v>
      </c>
      <c r="D78" s="47">
        <v>2479</v>
      </c>
      <c r="E78" s="47">
        <v>2552</v>
      </c>
      <c r="F78" s="47">
        <v>2534</v>
      </c>
      <c r="G78" s="47">
        <v>2564</v>
      </c>
      <c r="H78" s="47">
        <v>2644</v>
      </c>
      <c r="I78" s="47">
        <v>2897</v>
      </c>
      <c r="J78" s="47">
        <v>3218</v>
      </c>
      <c r="K78" s="47">
        <v>3296</v>
      </c>
      <c r="L78" s="47">
        <v>3000</v>
      </c>
      <c r="M78" s="47">
        <v>3110</v>
      </c>
      <c r="N78" s="47">
        <v>2890</v>
      </c>
      <c r="O78" s="47">
        <v>3011</v>
      </c>
      <c r="P78" s="47">
        <v>2817</v>
      </c>
      <c r="Q78" s="47">
        <v>2846</v>
      </c>
      <c r="R78" s="47">
        <v>2872</v>
      </c>
      <c r="S78" s="48">
        <v>3056</v>
      </c>
    </row>
    <row r="79" spans="1:19" ht="13.5" thickBot="1">
      <c r="A79" s="121" t="s">
        <v>182</v>
      </c>
      <c r="B79" s="47">
        <v>95</v>
      </c>
      <c r="C79" s="47">
        <v>122</v>
      </c>
      <c r="D79" s="47">
        <v>128</v>
      </c>
      <c r="E79" s="47">
        <v>129</v>
      </c>
      <c r="F79" s="47">
        <v>133</v>
      </c>
      <c r="G79" s="47">
        <v>140</v>
      </c>
      <c r="H79" s="47">
        <v>143</v>
      </c>
      <c r="I79" s="47">
        <v>145</v>
      </c>
      <c r="J79" s="47">
        <v>148</v>
      </c>
      <c r="K79" s="47">
        <v>154</v>
      </c>
      <c r="L79" s="47">
        <v>165</v>
      </c>
      <c r="M79" s="47">
        <v>167</v>
      </c>
      <c r="N79" s="47">
        <v>176</v>
      </c>
      <c r="O79" s="47">
        <v>192</v>
      </c>
      <c r="P79" s="47">
        <v>191</v>
      </c>
      <c r="Q79" s="47">
        <v>193</v>
      </c>
      <c r="R79" s="47">
        <v>197</v>
      </c>
      <c r="S79" s="48">
        <v>197</v>
      </c>
    </row>
    <row r="80" spans="1:19" ht="13.5" thickBot="1">
      <c r="A80" s="121" t="s">
        <v>139</v>
      </c>
      <c r="B80" s="47">
        <v>6234</v>
      </c>
      <c r="C80" s="47">
        <v>6527</v>
      </c>
      <c r="D80" s="47">
        <v>6841</v>
      </c>
      <c r="E80" s="47">
        <v>6854</v>
      </c>
      <c r="F80" s="47">
        <v>7736</v>
      </c>
      <c r="G80" s="47">
        <v>8288</v>
      </c>
      <c r="H80" s="47">
        <v>9024</v>
      </c>
      <c r="I80" s="47">
        <v>9478</v>
      </c>
      <c r="J80" s="47">
        <v>9987</v>
      </c>
      <c r="K80" s="47">
        <v>9785</v>
      </c>
      <c r="L80" s="47">
        <v>10121</v>
      </c>
      <c r="M80" s="47">
        <v>10439</v>
      </c>
      <c r="N80" s="47">
        <v>10559</v>
      </c>
      <c r="O80" s="47">
        <v>10470</v>
      </c>
      <c r="P80" s="47">
        <v>11050</v>
      </c>
      <c r="Q80" s="47">
        <v>11793</v>
      </c>
      <c r="R80" s="47">
        <v>10958</v>
      </c>
      <c r="S80" s="48">
        <v>11184</v>
      </c>
    </row>
    <row r="81" spans="1:19" ht="13.5" thickBot="1">
      <c r="A81" s="121" t="s">
        <v>140</v>
      </c>
      <c r="B81" s="47">
        <v>1941</v>
      </c>
      <c r="C81" s="47">
        <v>2116</v>
      </c>
      <c r="D81" s="47">
        <v>1771</v>
      </c>
      <c r="E81" s="47">
        <v>1772</v>
      </c>
      <c r="F81" s="47">
        <v>1938</v>
      </c>
      <c r="G81" s="47">
        <v>2108</v>
      </c>
      <c r="H81" s="47">
        <v>2463</v>
      </c>
      <c r="I81" s="47">
        <v>2430</v>
      </c>
      <c r="J81" s="47">
        <v>2411</v>
      </c>
      <c r="K81" s="47">
        <v>2437</v>
      </c>
      <c r="L81" s="47">
        <v>2232</v>
      </c>
      <c r="M81" s="47">
        <v>2533</v>
      </c>
      <c r="N81" s="47">
        <v>2469</v>
      </c>
      <c r="O81" s="47">
        <v>2901</v>
      </c>
      <c r="P81" s="47">
        <v>3009</v>
      </c>
      <c r="Q81" s="47">
        <v>3132</v>
      </c>
      <c r="R81" s="47">
        <v>3153</v>
      </c>
      <c r="S81" s="48">
        <v>3026</v>
      </c>
    </row>
    <row r="82" spans="1:19" ht="13.5" thickBot="1">
      <c r="A82" s="121" t="s">
        <v>141</v>
      </c>
      <c r="B82" s="47">
        <v>21566</v>
      </c>
      <c r="C82" s="47">
        <v>21118</v>
      </c>
      <c r="D82" s="47">
        <v>20618</v>
      </c>
      <c r="E82" s="47">
        <v>20664</v>
      </c>
      <c r="F82" s="47">
        <v>20480</v>
      </c>
      <c r="G82" s="47">
        <v>16982</v>
      </c>
      <c r="H82" s="47">
        <v>17337</v>
      </c>
      <c r="I82" s="47">
        <v>17196</v>
      </c>
      <c r="J82" s="47">
        <v>17021</v>
      </c>
      <c r="K82" s="47">
        <v>16839</v>
      </c>
      <c r="L82" s="47">
        <v>16829</v>
      </c>
      <c r="M82" s="47">
        <v>17155</v>
      </c>
      <c r="N82" s="47">
        <v>16961</v>
      </c>
      <c r="O82" s="47">
        <v>18128</v>
      </c>
      <c r="P82" s="47">
        <v>18163</v>
      </c>
      <c r="Q82" s="47">
        <v>18412</v>
      </c>
      <c r="R82" s="47">
        <v>18901</v>
      </c>
      <c r="S82" s="48">
        <v>18402</v>
      </c>
    </row>
    <row r="83" spans="1:19" ht="13.5" thickBot="1">
      <c r="A83" s="121" t="s">
        <v>142</v>
      </c>
      <c r="B83" s="47">
        <v>1679</v>
      </c>
      <c r="C83" s="47">
        <v>1808</v>
      </c>
      <c r="D83" s="47">
        <v>2182</v>
      </c>
      <c r="E83" s="47">
        <v>1965</v>
      </c>
      <c r="F83" s="47">
        <v>1812</v>
      </c>
      <c r="G83" s="47">
        <v>2168</v>
      </c>
      <c r="H83" s="47">
        <v>1740</v>
      </c>
      <c r="I83" s="47">
        <v>1872</v>
      </c>
      <c r="J83" s="47">
        <v>2302</v>
      </c>
      <c r="K83" s="47">
        <v>3141</v>
      </c>
      <c r="L83" s="47">
        <v>2876</v>
      </c>
      <c r="M83" s="47">
        <v>2903</v>
      </c>
      <c r="N83" s="47">
        <v>3423</v>
      </c>
      <c r="O83" s="47">
        <v>2831</v>
      </c>
      <c r="P83" s="47">
        <v>3193</v>
      </c>
      <c r="Q83" s="47">
        <v>3739</v>
      </c>
      <c r="R83" s="47">
        <v>3310</v>
      </c>
      <c r="S83" s="48">
        <v>3155</v>
      </c>
    </row>
    <row r="84" spans="1:19" ht="13.5" thickBot="1">
      <c r="A84" s="121" t="s">
        <v>143</v>
      </c>
      <c r="B84" s="47">
        <v>3992</v>
      </c>
      <c r="C84" s="47">
        <v>3668</v>
      </c>
      <c r="D84" s="47">
        <v>9412</v>
      </c>
      <c r="E84" s="47">
        <v>9709</v>
      </c>
      <c r="F84" s="47">
        <v>8440</v>
      </c>
      <c r="G84" s="47">
        <v>9051</v>
      </c>
      <c r="H84" s="47">
        <v>8929</v>
      </c>
      <c r="I84" s="47">
        <v>7908</v>
      </c>
      <c r="J84" s="47">
        <v>6769</v>
      </c>
      <c r="K84" s="47">
        <v>5808</v>
      </c>
      <c r="L84" s="47">
        <v>5791</v>
      </c>
      <c r="M84" s="47">
        <v>6167</v>
      </c>
      <c r="N84" s="47">
        <v>5529</v>
      </c>
      <c r="O84" s="47">
        <v>5983</v>
      </c>
      <c r="P84" s="47">
        <v>5341</v>
      </c>
      <c r="Q84" s="47">
        <v>5234</v>
      </c>
      <c r="R84" s="47">
        <v>5709</v>
      </c>
      <c r="S84" s="48">
        <v>5414</v>
      </c>
    </row>
    <row r="85" spans="1:19" ht="13.5" thickBot="1">
      <c r="A85" s="121" t="s">
        <v>144</v>
      </c>
      <c r="B85" s="47">
        <v>570</v>
      </c>
      <c r="C85" s="47">
        <v>528</v>
      </c>
      <c r="D85" s="47">
        <v>553</v>
      </c>
      <c r="E85" s="47">
        <v>556</v>
      </c>
      <c r="F85" s="47">
        <v>530</v>
      </c>
      <c r="G85" s="47">
        <v>546</v>
      </c>
      <c r="H85" s="47">
        <v>540</v>
      </c>
      <c r="I85" s="47">
        <v>581</v>
      </c>
      <c r="J85" s="47">
        <v>620</v>
      </c>
      <c r="K85" s="47">
        <v>576</v>
      </c>
      <c r="L85" s="47">
        <v>586</v>
      </c>
      <c r="M85" s="47">
        <v>618</v>
      </c>
      <c r="N85" s="47">
        <v>643</v>
      </c>
      <c r="O85" s="47">
        <v>643</v>
      </c>
      <c r="P85" s="47">
        <v>653</v>
      </c>
      <c r="Q85" s="47">
        <v>666</v>
      </c>
      <c r="R85" s="47">
        <v>681</v>
      </c>
      <c r="S85" s="48">
        <v>685</v>
      </c>
    </row>
    <row r="86" spans="1:19" ht="13.5" thickBot="1">
      <c r="A86" s="121" t="s">
        <v>145</v>
      </c>
      <c r="B86" s="47">
        <v>1422</v>
      </c>
      <c r="C86" s="47">
        <v>1421</v>
      </c>
      <c r="D86" s="47">
        <v>1635</v>
      </c>
      <c r="E86" s="47">
        <v>1299</v>
      </c>
      <c r="F86" s="47">
        <v>1193</v>
      </c>
      <c r="G86" s="47">
        <v>1378</v>
      </c>
      <c r="H86" s="47">
        <v>1432</v>
      </c>
      <c r="I86" s="47">
        <v>1361</v>
      </c>
      <c r="J86" s="47">
        <v>1388</v>
      </c>
      <c r="K86" s="47">
        <v>1238</v>
      </c>
      <c r="L86" s="47">
        <v>1174</v>
      </c>
      <c r="M86" s="47">
        <v>1583</v>
      </c>
      <c r="N86" s="47">
        <v>1370</v>
      </c>
      <c r="O86" s="47">
        <v>1503</v>
      </c>
      <c r="P86" s="47">
        <v>1413</v>
      </c>
      <c r="Q86" s="47">
        <v>1343</v>
      </c>
      <c r="R86" s="47">
        <v>1279</v>
      </c>
      <c r="S86" s="48">
        <v>1193</v>
      </c>
    </row>
    <row r="87" spans="1:19" ht="13.5" thickBot="1">
      <c r="A87" s="121" t="s">
        <v>146</v>
      </c>
      <c r="B87" s="47">
        <v>3560</v>
      </c>
      <c r="C87" s="47">
        <v>3750</v>
      </c>
      <c r="D87" s="47">
        <v>3593</v>
      </c>
      <c r="E87" s="47">
        <v>4040</v>
      </c>
      <c r="F87" s="47">
        <v>4672</v>
      </c>
      <c r="G87" s="47">
        <v>4509</v>
      </c>
      <c r="H87" s="47">
        <v>5558</v>
      </c>
      <c r="I87" s="47">
        <v>5450</v>
      </c>
      <c r="J87" s="47">
        <v>5006</v>
      </c>
      <c r="K87" s="47">
        <v>5180</v>
      </c>
      <c r="L87" s="47">
        <v>5077</v>
      </c>
      <c r="M87" s="47">
        <v>5829</v>
      </c>
      <c r="N87" s="47">
        <v>6313</v>
      </c>
      <c r="O87" s="47">
        <v>7619</v>
      </c>
      <c r="P87" s="47">
        <v>7195</v>
      </c>
      <c r="Q87" s="47">
        <v>5772</v>
      </c>
      <c r="R87" s="47">
        <v>7759</v>
      </c>
      <c r="S87" s="48">
        <v>7210</v>
      </c>
    </row>
    <row r="88" spans="1:19" ht="13.5" thickBot="1">
      <c r="A88" s="121" t="s">
        <v>147</v>
      </c>
      <c r="B88" s="47">
        <v>1333</v>
      </c>
      <c r="C88" s="47">
        <v>1741</v>
      </c>
      <c r="D88" s="47">
        <v>1870</v>
      </c>
      <c r="E88" s="47">
        <v>2160</v>
      </c>
      <c r="F88" s="47">
        <v>2357</v>
      </c>
      <c r="G88" s="47">
        <v>2514</v>
      </c>
      <c r="H88" s="47">
        <v>3332</v>
      </c>
      <c r="I88" s="47">
        <v>2929</v>
      </c>
      <c r="J88" s="47">
        <v>3084</v>
      </c>
      <c r="K88" s="47">
        <v>2865</v>
      </c>
      <c r="L88" s="47">
        <v>2693</v>
      </c>
      <c r="M88" s="47">
        <v>3094</v>
      </c>
      <c r="N88" s="47">
        <v>3366</v>
      </c>
      <c r="O88" s="47">
        <v>3651</v>
      </c>
      <c r="P88" s="47">
        <v>3837</v>
      </c>
      <c r="Q88" s="47">
        <v>3742</v>
      </c>
      <c r="R88" s="47">
        <v>3833</v>
      </c>
      <c r="S88" s="48">
        <v>3876</v>
      </c>
    </row>
    <row r="89" spans="1:19" ht="13.5" thickBot="1">
      <c r="A89" s="121" t="s">
        <v>148</v>
      </c>
      <c r="B89" s="47">
        <v>21166</v>
      </c>
      <c r="C89" s="47">
        <v>21165</v>
      </c>
      <c r="D89" s="47">
        <v>20382</v>
      </c>
      <c r="E89" s="47">
        <v>19586</v>
      </c>
      <c r="F89" s="47">
        <v>19795</v>
      </c>
      <c r="G89" s="47">
        <v>20490</v>
      </c>
      <c r="H89" s="47">
        <v>21265</v>
      </c>
      <c r="I89" s="47">
        <v>20718</v>
      </c>
      <c r="J89" s="47">
        <v>21852</v>
      </c>
      <c r="K89" s="47">
        <v>22710</v>
      </c>
      <c r="L89" s="47">
        <v>24358</v>
      </c>
      <c r="M89" s="47">
        <v>24699</v>
      </c>
      <c r="N89" s="47">
        <v>24996</v>
      </c>
      <c r="O89" s="47">
        <v>25991</v>
      </c>
      <c r="P89" s="47">
        <v>26177</v>
      </c>
      <c r="Q89" s="47">
        <v>26310</v>
      </c>
      <c r="R89" s="47">
        <v>26632</v>
      </c>
      <c r="S89" s="48">
        <v>27420</v>
      </c>
    </row>
    <row r="90" spans="1:19" ht="13.5" thickBot="1">
      <c r="A90" s="121" t="s">
        <v>149</v>
      </c>
      <c r="B90" s="47">
        <v>706</v>
      </c>
      <c r="C90" s="47">
        <v>488</v>
      </c>
      <c r="D90" s="47">
        <v>650</v>
      </c>
      <c r="E90" s="47">
        <v>702</v>
      </c>
      <c r="F90" s="47">
        <v>539</v>
      </c>
      <c r="G90" s="47">
        <v>563</v>
      </c>
      <c r="H90" s="47">
        <v>549</v>
      </c>
      <c r="I90" s="47">
        <v>633</v>
      </c>
      <c r="J90" s="47">
        <v>716</v>
      </c>
      <c r="K90" s="47">
        <v>725</v>
      </c>
      <c r="L90" s="47">
        <v>623</v>
      </c>
      <c r="M90" s="47">
        <v>705</v>
      </c>
      <c r="N90" s="47">
        <v>803</v>
      </c>
      <c r="O90" s="47">
        <v>896</v>
      </c>
      <c r="P90" s="47">
        <v>767</v>
      </c>
      <c r="Q90" s="47">
        <v>752</v>
      </c>
      <c r="R90" s="47">
        <v>753</v>
      </c>
      <c r="S90" s="48">
        <v>879</v>
      </c>
    </row>
    <row r="91" spans="1:19" ht="13.5" thickBot="1">
      <c r="A91" s="121" t="s">
        <v>150</v>
      </c>
      <c r="B91" s="47">
        <v>2957</v>
      </c>
      <c r="C91" s="47">
        <v>3230</v>
      </c>
      <c r="D91" s="47">
        <v>3506</v>
      </c>
      <c r="E91" s="47">
        <v>3427</v>
      </c>
      <c r="F91" s="47">
        <v>4104</v>
      </c>
      <c r="G91" s="47">
        <v>4360</v>
      </c>
      <c r="H91" s="47">
        <v>4676</v>
      </c>
      <c r="I91" s="47">
        <v>5458</v>
      </c>
      <c r="J91" s="47">
        <v>5915</v>
      </c>
      <c r="K91" s="47">
        <v>7029</v>
      </c>
      <c r="L91" s="47">
        <v>8470</v>
      </c>
      <c r="M91" s="47">
        <v>8783</v>
      </c>
      <c r="N91" s="47">
        <v>8641</v>
      </c>
      <c r="O91" s="47">
        <v>9412</v>
      </c>
      <c r="P91" s="47">
        <v>9440</v>
      </c>
      <c r="Q91" s="47">
        <v>11369</v>
      </c>
      <c r="R91" s="47">
        <v>12303</v>
      </c>
      <c r="S91" s="48">
        <v>14390</v>
      </c>
    </row>
    <row r="92" spans="1:19" ht="13.5" thickBot="1">
      <c r="A92" s="121" t="s">
        <v>151</v>
      </c>
      <c r="B92" s="47">
        <v>128</v>
      </c>
      <c r="C92" s="47">
        <v>164</v>
      </c>
      <c r="D92" s="47">
        <v>190</v>
      </c>
      <c r="E92" s="47">
        <v>180</v>
      </c>
      <c r="F92" s="47">
        <v>177</v>
      </c>
      <c r="G92" s="47">
        <v>195</v>
      </c>
      <c r="H92" s="47">
        <v>189</v>
      </c>
      <c r="I92" s="47">
        <v>203</v>
      </c>
      <c r="J92" s="47">
        <v>197</v>
      </c>
      <c r="K92" s="47">
        <v>279</v>
      </c>
      <c r="L92" s="47">
        <v>281</v>
      </c>
      <c r="M92" s="47">
        <v>288</v>
      </c>
      <c r="N92" s="47">
        <v>348</v>
      </c>
      <c r="O92" s="47">
        <v>325</v>
      </c>
      <c r="P92" s="47">
        <v>339</v>
      </c>
      <c r="Q92" s="47">
        <v>336</v>
      </c>
      <c r="R92" s="47">
        <v>435</v>
      </c>
      <c r="S92" s="199">
        <v>435</v>
      </c>
    </row>
    <row r="93" spans="1:19" ht="13.5" thickBot="1">
      <c r="A93" s="121" t="s">
        <v>152</v>
      </c>
      <c r="B93" s="47">
        <v>50</v>
      </c>
      <c r="C93" s="47">
        <v>55</v>
      </c>
      <c r="D93" s="47">
        <v>57</v>
      </c>
      <c r="E93" s="47">
        <v>69</v>
      </c>
      <c r="F93" s="47">
        <v>90</v>
      </c>
      <c r="G93" s="47">
        <v>119</v>
      </c>
      <c r="H93" s="47">
        <v>127</v>
      </c>
      <c r="I93" s="47">
        <v>118</v>
      </c>
      <c r="J93" s="47">
        <v>115</v>
      </c>
      <c r="K93" s="47">
        <v>125</v>
      </c>
      <c r="L93" s="47">
        <v>116</v>
      </c>
      <c r="M93" s="47">
        <v>126</v>
      </c>
      <c r="N93" s="47">
        <v>129</v>
      </c>
      <c r="O93" s="47">
        <v>173</v>
      </c>
      <c r="P93" s="47">
        <v>212</v>
      </c>
      <c r="Q93" s="47">
        <v>215</v>
      </c>
      <c r="R93" s="47">
        <v>225</v>
      </c>
      <c r="S93" s="48">
        <v>257</v>
      </c>
    </row>
    <row r="94" spans="1:19" ht="13.5" thickBot="1">
      <c r="A94" s="121" t="s">
        <v>153</v>
      </c>
      <c r="B94" s="47">
        <v>332</v>
      </c>
      <c r="C94" s="47">
        <v>369</v>
      </c>
      <c r="D94" s="47">
        <v>409</v>
      </c>
      <c r="E94" s="47">
        <v>386</v>
      </c>
      <c r="F94" s="47">
        <v>385</v>
      </c>
      <c r="G94" s="47">
        <v>400</v>
      </c>
      <c r="H94" s="47">
        <v>451</v>
      </c>
      <c r="I94" s="47">
        <v>442</v>
      </c>
      <c r="J94" s="47">
        <v>476</v>
      </c>
      <c r="K94" s="47">
        <v>465</v>
      </c>
      <c r="L94" s="47">
        <v>469</v>
      </c>
      <c r="M94" s="47">
        <v>489</v>
      </c>
      <c r="N94" s="47">
        <v>490</v>
      </c>
      <c r="O94" s="47">
        <v>511</v>
      </c>
      <c r="P94" s="47">
        <v>520</v>
      </c>
      <c r="Q94" s="47">
        <v>532</v>
      </c>
      <c r="R94" s="47">
        <v>566</v>
      </c>
      <c r="S94" s="48">
        <v>557</v>
      </c>
    </row>
    <row r="95" spans="1:19" ht="13.5" thickBot="1">
      <c r="A95" s="121" t="s">
        <v>154</v>
      </c>
      <c r="B95" s="47">
        <v>89171</v>
      </c>
      <c r="C95" s="47">
        <v>90000</v>
      </c>
      <c r="D95" s="47">
        <v>88744</v>
      </c>
      <c r="E95" s="47">
        <v>86450</v>
      </c>
      <c r="F95" s="47">
        <v>88948</v>
      </c>
      <c r="G95" s="47">
        <v>90632</v>
      </c>
      <c r="H95" s="47">
        <v>92657</v>
      </c>
      <c r="I95" s="47">
        <v>94295</v>
      </c>
      <c r="J95" s="47">
        <v>98886</v>
      </c>
      <c r="K95" s="47">
        <v>100320</v>
      </c>
      <c r="L95" s="47">
        <v>102508</v>
      </c>
      <c r="M95" s="47">
        <v>104122</v>
      </c>
      <c r="N95" s="47">
        <v>108043</v>
      </c>
      <c r="O95" s="47">
        <v>113290</v>
      </c>
      <c r="P95" s="47">
        <v>120972</v>
      </c>
      <c r="Q95" s="47">
        <v>125030</v>
      </c>
      <c r="R95" s="47">
        <v>126985</v>
      </c>
      <c r="S95" s="48">
        <v>129030</v>
      </c>
    </row>
    <row r="96" spans="1:19" ht="13.5" thickBot="1">
      <c r="A96" s="121" t="s">
        <v>155</v>
      </c>
      <c r="B96" s="47">
        <v>90005</v>
      </c>
      <c r="C96" s="47">
        <v>90829</v>
      </c>
      <c r="D96" s="47">
        <v>89631</v>
      </c>
      <c r="E96" s="47">
        <v>87357</v>
      </c>
      <c r="F96" s="47">
        <v>89841</v>
      </c>
      <c r="G96" s="47">
        <v>91532</v>
      </c>
      <c r="H96" s="47">
        <v>93562</v>
      </c>
      <c r="I96" s="47">
        <v>95254</v>
      </c>
      <c r="J96" s="47">
        <v>99907</v>
      </c>
      <c r="K96" s="47">
        <v>101321</v>
      </c>
      <c r="L96" s="47">
        <v>103549</v>
      </c>
      <c r="M96" s="47">
        <v>105212</v>
      </c>
      <c r="N96" s="47">
        <v>109187</v>
      </c>
      <c r="O96" s="47">
        <v>114474</v>
      </c>
      <c r="P96" s="47">
        <v>122176</v>
      </c>
      <c r="Q96" s="47">
        <v>126265</v>
      </c>
      <c r="R96" s="47">
        <v>128263</v>
      </c>
      <c r="S96" s="48">
        <v>130331</v>
      </c>
    </row>
    <row r="97" spans="1:19" ht="13.5" thickBot="1">
      <c r="A97" s="121" t="s">
        <v>156</v>
      </c>
      <c r="B97" s="47">
        <v>91427</v>
      </c>
      <c r="C97" s="47">
        <v>92250</v>
      </c>
      <c r="D97" s="47">
        <v>91266</v>
      </c>
      <c r="E97" s="47">
        <v>88656</v>
      </c>
      <c r="F97" s="47">
        <v>91034</v>
      </c>
      <c r="G97" s="47">
        <v>92909</v>
      </c>
      <c r="H97" s="47">
        <v>94994</v>
      </c>
      <c r="I97" s="47">
        <v>96616</v>
      </c>
      <c r="J97" s="47">
        <v>101295</v>
      </c>
      <c r="K97" s="47">
        <v>102559</v>
      </c>
      <c r="L97" s="47">
        <v>104723</v>
      </c>
      <c r="M97" s="47">
        <v>106795</v>
      </c>
      <c r="N97" s="47">
        <v>110557</v>
      </c>
      <c r="O97" s="47">
        <v>115977</v>
      </c>
      <c r="P97" s="47">
        <v>123590</v>
      </c>
      <c r="Q97" s="47">
        <v>127608</v>
      </c>
      <c r="R97" s="47">
        <v>129542</v>
      </c>
      <c r="S97" s="48">
        <v>131524</v>
      </c>
    </row>
    <row r="98" spans="1:19" ht="13.5" thickBot="1">
      <c r="A98" s="121" t="s">
        <v>157</v>
      </c>
      <c r="B98" s="47">
        <v>115325</v>
      </c>
      <c r="C98" s="47">
        <v>117738</v>
      </c>
      <c r="D98" s="47">
        <v>115402</v>
      </c>
      <c r="E98" s="47">
        <v>113116</v>
      </c>
      <c r="F98" s="47">
        <v>116633</v>
      </c>
      <c r="G98" s="47">
        <v>119093</v>
      </c>
      <c r="H98" s="47">
        <v>124516</v>
      </c>
      <c r="I98" s="47">
        <v>124240</v>
      </c>
      <c r="J98" s="47">
        <v>129849</v>
      </c>
      <c r="K98" s="47">
        <v>131766</v>
      </c>
      <c r="L98" s="47">
        <v>135008</v>
      </c>
      <c r="M98" s="47">
        <v>137708</v>
      </c>
      <c r="N98" s="47">
        <v>142348</v>
      </c>
      <c r="O98" s="47">
        <v>149447</v>
      </c>
      <c r="P98" s="47">
        <v>156971</v>
      </c>
      <c r="Q98" s="47">
        <v>160707</v>
      </c>
      <c r="R98" s="47">
        <v>164006</v>
      </c>
      <c r="S98" s="48" t="s">
        <v>98</v>
      </c>
    </row>
    <row r="99" spans="1:19" ht="13.5" thickBot="1">
      <c r="A99" s="122" t="s">
        <v>158</v>
      </c>
      <c r="B99" s="50">
        <v>37970</v>
      </c>
      <c r="C99" s="50">
        <v>37651</v>
      </c>
      <c r="D99" s="50">
        <v>35822</v>
      </c>
      <c r="E99" s="50">
        <v>34750</v>
      </c>
      <c r="F99" s="50">
        <v>34385</v>
      </c>
      <c r="G99" s="50">
        <v>31056</v>
      </c>
      <c r="H99" s="50">
        <v>32180</v>
      </c>
      <c r="I99" s="50">
        <v>32310</v>
      </c>
      <c r="J99" s="50">
        <v>32079</v>
      </c>
      <c r="K99" s="50">
        <v>31348</v>
      </c>
      <c r="L99" s="50">
        <v>31554</v>
      </c>
      <c r="M99" s="50">
        <v>32731</v>
      </c>
      <c r="N99" s="50">
        <v>31856</v>
      </c>
      <c r="O99" s="50">
        <v>33757</v>
      </c>
      <c r="P99" s="50">
        <v>33530</v>
      </c>
      <c r="Q99" s="50">
        <v>33635</v>
      </c>
      <c r="R99" s="50">
        <v>34042</v>
      </c>
      <c r="S99" s="51">
        <v>33986</v>
      </c>
    </row>
    <row r="100" spans="1:19" ht="13.5" thickBot="1">
      <c r="A100" s="38"/>
      <c r="B100" s="38"/>
      <c r="C100" s="38"/>
      <c r="D100" s="38"/>
      <c r="E100" s="38"/>
      <c r="F100" s="38"/>
      <c r="G100" s="38"/>
      <c r="H100" s="38"/>
      <c r="I100" s="38"/>
      <c r="J100" s="38"/>
      <c r="K100" s="38"/>
      <c r="L100" s="38"/>
      <c r="M100" s="38"/>
      <c r="N100" s="38"/>
      <c r="O100" s="38"/>
      <c r="P100" s="38"/>
      <c r="Q100" s="38"/>
      <c r="R100" s="38"/>
      <c r="S100" s="38"/>
    </row>
    <row r="101" spans="1:19" ht="13.5" thickBot="1">
      <c r="A101" s="38"/>
      <c r="B101" s="38"/>
      <c r="C101" s="38"/>
      <c r="D101" s="38"/>
      <c r="E101" s="38"/>
      <c r="F101" s="38"/>
      <c r="G101" s="38"/>
      <c r="H101" s="38"/>
      <c r="I101" s="38"/>
      <c r="J101" s="38"/>
      <c r="K101" s="38"/>
      <c r="L101" s="38"/>
      <c r="M101" s="38"/>
      <c r="N101" s="38"/>
      <c r="O101" s="38"/>
      <c r="P101" s="38"/>
      <c r="Q101" s="38"/>
      <c r="R101" s="38"/>
      <c r="S101" s="38"/>
    </row>
    <row r="102" spans="1:19" ht="12.75">
      <c r="A102" s="2" t="s">
        <v>159</v>
      </c>
      <c r="B102" s="54"/>
      <c r="C102" s="54"/>
      <c r="D102" s="54"/>
      <c r="E102" s="54"/>
      <c r="F102" s="54"/>
      <c r="G102" s="54"/>
      <c r="H102" s="54"/>
      <c r="I102" s="54"/>
      <c r="J102" s="54"/>
      <c r="K102" s="54"/>
      <c r="L102" s="54"/>
      <c r="M102" s="54"/>
      <c r="N102" s="54"/>
      <c r="O102" s="54"/>
      <c r="P102" s="54"/>
      <c r="Q102" s="54"/>
      <c r="R102" s="54"/>
      <c r="S102" s="54"/>
    </row>
    <row r="103" spans="1:19" ht="12.75">
      <c r="A103" s="2" t="s">
        <v>197</v>
      </c>
      <c r="B103" s="54"/>
      <c r="C103" s="54"/>
      <c r="D103" s="54"/>
      <c r="E103" s="54"/>
      <c r="F103" s="54"/>
      <c r="G103" s="54"/>
      <c r="H103" s="54"/>
      <c r="I103" s="54"/>
      <c r="J103" s="54"/>
      <c r="K103" s="54"/>
      <c r="L103" s="54"/>
      <c r="M103" s="54"/>
      <c r="N103" s="54"/>
      <c r="O103" s="54"/>
      <c r="P103" s="54"/>
      <c r="Q103" s="54"/>
      <c r="R103" s="54"/>
      <c r="S103" s="54"/>
    </row>
    <row r="104" spans="1:19" ht="13.5" thickBot="1">
      <c r="A104" s="2" t="s">
        <v>188</v>
      </c>
      <c r="B104" s="54"/>
      <c r="C104" s="54"/>
      <c r="D104" s="54"/>
      <c r="E104" s="54"/>
      <c r="F104" s="54"/>
      <c r="G104" s="54"/>
      <c r="H104" s="54"/>
      <c r="I104" s="54"/>
      <c r="J104" s="54"/>
      <c r="K104" s="54"/>
      <c r="L104" s="54"/>
      <c r="M104" s="54"/>
      <c r="N104" s="54"/>
      <c r="O104" s="54"/>
      <c r="P104" s="54"/>
      <c r="Q104" s="54"/>
      <c r="R104" s="54"/>
      <c r="S104" s="54"/>
    </row>
    <row r="105" spans="1:19" ht="26.25" thickBot="1">
      <c r="A105" s="147" t="s">
        <v>162</v>
      </c>
      <c r="B105" s="148" t="s">
        <v>99</v>
      </c>
      <c r="C105" s="148" t="s">
        <v>100</v>
      </c>
      <c r="D105" s="148" t="s">
        <v>101</v>
      </c>
      <c r="E105" s="148" t="s">
        <v>102</v>
      </c>
      <c r="F105" s="148" t="s">
        <v>103</v>
      </c>
      <c r="G105" s="148" t="s">
        <v>104</v>
      </c>
      <c r="H105" s="148" t="s">
        <v>105</v>
      </c>
      <c r="I105" s="148" t="s">
        <v>106</v>
      </c>
      <c r="J105" s="148" t="s">
        <v>107</v>
      </c>
      <c r="K105" s="148" t="s">
        <v>108</v>
      </c>
      <c r="L105" s="148" t="s">
        <v>109</v>
      </c>
      <c r="M105" s="148" t="s">
        <v>110</v>
      </c>
      <c r="N105" s="148" t="s">
        <v>111</v>
      </c>
      <c r="O105" s="148" t="s">
        <v>112</v>
      </c>
      <c r="P105" s="148" t="s">
        <v>113</v>
      </c>
      <c r="Q105" s="148" t="s">
        <v>114</v>
      </c>
      <c r="R105" s="148" t="s">
        <v>115</v>
      </c>
      <c r="S105" s="149" t="s">
        <v>116</v>
      </c>
    </row>
    <row r="106" spans="1:19" ht="13.5" thickBot="1">
      <c r="A106" s="150" t="s">
        <v>96</v>
      </c>
      <c r="B106" s="59" t="s">
        <v>117</v>
      </c>
      <c r="C106" s="59" t="s">
        <v>117</v>
      </c>
      <c r="D106" s="59" t="s">
        <v>117</v>
      </c>
      <c r="E106" s="59" t="s">
        <v>117</v>
      </c>
      <c r="F106" s="59" t="s">
        <v>117</v>
      </c>
      <c r="G106" s="59" t="s">
        <v>117</v>
      </c>
      <c r="H106" s="59" t="s">
        <v>117</v>
      </c>
      <c r="I106" s="59" t="s">
        <v>117</v>
      </c>
      <c r="J106" s="59" t="s">
        <v>117</v>
      </c>
      <c r="K106" s="59" t="s">
        <v>117</v>
      </c>
      <c r="L106" s="59" t="s">
        <v>117</v>
      </c>
      <c r="M106" s="59" t="s">
        <v>117</v>
      </c>
      <c r="N106" s="59" t="s">
        <v>117</v>
      </c>
      <c r="O106" s="59" t="s">
        <v>117</v>
      </c>
      <c r="P106" s="59" t="s">
        <v>117</v>
      </c>
      <c r="Q106" s="59" t="s">
        <v>117</v>
      </c>
      <c r="R106" s="59" t="s">
        <v>117</v>
      </c>
      <c r="S106" s="60" t="s">
        <v>117</v>
      </c>
    </row>
    <row r="107" spans="1:19" ht="13.5" thickBot="1">
      <c r="A107" s="151" t="s">
        <v>118</v>
      </c>
      <c r="B107" s="47">
        <v>68411</v>
      </c>
      <c r="C107" s="47">
        <v>70562</v>
      </c>
      <c r="D107" s="47">
        <v>71207</v>
      </c>
      <c r="E107" s="47">
        <v>74179</v>
      </c>
      <c r="F107" s="47">
        <v>73905</v>
      </c>
      <c r="G107" s="47">
        <v>75891</v>
      </c>
      <c r="H107" s="47">
        <v>79843</v>
      </c>
      <c r="I107" s="47">
        <v>80684</v>
      </c>
      <c r="J107" s="47">
        <v>80351</v>
      </c>
      <c r="K107" s="47">
        <v>81198</v>
      </c>
      <c r="L107" s="47">
        <v>81331</v>
      </c>
      <c r="M107" s="47">
        <v>84310</v>
      </c>
      <c r="N107" s="47">
        <v>85273</v>
      </c>
      <c r="O107" s="47">
        <v>85760</v>
      </c>
      <c r="P107" s="47">
        <v>86866</v>
      </c>
      <c r="Q107" s="47">
        <v>85943</v>
      </c>
      <c r="R107" s="47">
        <v>85271</v>
      </c>
      <c r="S107" s="48">
        <v>80571</v>
      </c>
    </row>
    <row r="108" spans="1:19" ht="13.5" thickBot="1">
      <c r="A108" s="151" t="s">
        <v>119</v>
      </c>
      <c r="B108" s="47">
        <v>67150</v>
      </c>
      <c r="C108" s="47">
        <v>69429</v>
      </c>
      <c r="D108" s="47">
        <v>70214</v>
      </c>
      <c r="E108" s="47">
        <v>72977</v>
      </c>
      <c r="F108" s="47">
        <v>72582</v>
      </c>
      <c r="G108" s="47">
        <v>74401</v>
      </c>
      <c r="H108" s="47">
        <v>78163</v>
      </c>
      <c r="I108" s="47">
        <v>78686</v>
      </c>
      <c r="J108" s="47">
        <v>78435</v>
      </c>
      <c r="K108" s="47">
        <v>79384</v>
      </c>
      <c r="L108" s="47">
        <v>79289</v>
      </c>
      <c r="M108" s="47">
        <v>82146</v>
      </c>
      <c r="N108" s="47">
        <v>83044</v>
      </c>
      <c r="O108" s="47">
        <v>83836</v>
      </c>
      <c r="P108" s="47">
        <v>84929</v>
      </c>
      <c r="Q108" s="47">
        <v>83847</v>
      </c>
      <c r="R108" s="47">
        <v>83096</v>
      </c>
      <c r="S108" s="48">
        <v>78629</v>
      </c>
    </row>
    <row r="109" spans="1:19" ht="13.5" thickBot="1">
      <c r="A109" s="151" t="s">
        <v>120</v>
      </c>
      <c r="B109" s="47">
        <v>61925</v>
      </c>
      <c r="C109" s="47">
        <v>64261</v>
      </c>
      <c r="D109" s="47">
        <v>65342</v>
      </c>
      <c r="E109" s="47">
        <v>68296</v>
      </c>
      <c r="F109" s="47">
        <v>68096</v>
      </c>
      <c r="G109" s="47">
        <v>69670</v>
      </c>
      <c r="H109" s="47">
        <v>73190</v>
      </c>
      <c r="I109" s="47">
        <v>73937</v>
      </c>
      <c r="J109" s="47">
        <v>73446</v>
      </c>
      <c r="K109" s="47">
        <v>74570</v>
      </c>
      <c r="L109" s="47">
        <v>74283</v>
      </c>
      <c r="M109" s="47">
        <v>76646</v>
      </c>
      <c r="N109" s="47">
        <v>76883</v>
      </c>
      <c r="O109" s="47">
        <v>77234</v>
      </c>
      <c r="P109" s="47">
        <v>78267</v>
      </c>
      <c r="Q109" s="47">
        <v>77470</v>
      </c>
      <c r="R109" s="47">
        <v>76787</v>
      </c>
      <c r="S109" s="48">
        <v>72331</v>
      </c>
    </row>
    <row r="110" spans="1:19" ht="13.5" thickBot="1">
      <c r="A110" s="151" t="s">
        <v>121</v>
      </c>
      <c r="B110" s="47">
        <v>50409</v>
      </c>
      <c r="C110" s="47">
        <v>51595</v>
      </c>
      <c r="D110" s="47">
        <v>53274</v>
      </c>
      <c r="E110" s="47">
        <v>55333</v>
      </c>
      <c r="F110" s="47">
        <v>54215</v>
      </c>
      <c r="G110" s="47">
        <v>56007</v>
      </c>
      <c r="H110" s="47">
        <v>58663</v>
      </c>
      <c r="I110" s="47">
        <v>59486</v>
      </c>
      <c r="J110" s="47">
        <v>58509</v>
      </c>
      <c r="K110" s="47">
        <v>60097</v>
      </c>
      <c r="L110" s="47">
        <v>62041</v>
      </c>
      <c r="M110" s="47">
        <v>62699</v>
      </c>
      <c r="N110" s="47">
        <v>63473</v>
      </c>
      <c r="O110" s="47">
        <v>63812</v>
      </c>
      <c r="P110" s="47">
        <v>64726</v>
      </c>
      <c r="Q110" s="47">
        <v>64229</v>
      </c>
      <c r="R110" s="47">
        <v>64540</v>
      </c>
      <c r="S110" s="48">
        <v>61643</v>
      </c>
    </row>
    <row r="111" spans="1:19" ht="13.5" thickBot="1">
      <c r="A111" s="151" t="s">
        <v>122</v>
      </c>
      <c r="B111" s="47">
        <v>50806</v>
      </c>
      <c r="C111" s="47">
        <v>52021</v>
      </c>
      <c r="D111" s="47">
        <v>53615</v>
      </c>
      <c r="E111" s="47">
        <v>55674</v>
      </c>
      <c r="F111" s="47">
        <v>54611</v>
      </c>
      <c r="G111" s="47">
        <v>56418</v>
      </c>
      <c r="H111" s="47">
        <v>59063</v>
      </c>
      <c r="I111" s="47">
        <v>59917</v>
      </c>
      <c r="J111" s="47">
        <v>58942</v>
      </c>
      <c r="K111" s="47">
        <v>60500</v>
      </c>
      <c r="L111" s="47">
        <v>62450</v>
      </c>
      <c r="M111" s="47">
        <v>63151</v>
      </c>
      <c r="N111" s="47">
        <v>63948</v>
      </c>
      <c r="O111" s="47">
        <v>64260</v>
      </c>
      <c r="P111" s="47">
        <v>65195</v>
      </c>
      <c r="Q111" s="47">
        <v>64735</v>
      </c>
      <c r="R111" s="47">
        <v>65018</v>
      </c>
      <c r="S111" s="48">
        <v>61643</v>
      </c>
    </row>
    <row r="112" spans="1:19" ht="13.5" thickBot="1">
      <c r="A112" s="151" t="s">
        <v>123</v>
      </c>
      <c r="B112" s="47">
        <v>3673</v>
      </c>
      <c r="C112" s="47">
        <v>3685</v>
      </c>
      <c r="D112" s="47">
        <v>3737</v>
      </c>
      <c r="E112" s="47">
        <v>3605</v>
      </c>
      <c r="F112" s="47">
        <v>3493</v>
      </c>
      <c r="G112" s="47">
        <v>3556</v>
      </c>
      <c r="H112" s="47">
        <v>3726</v>
      </c>
      <c r="I112" s="47">
        <v>4076</v>
      </c>
      <c r="J112" s="47">
        <v>3969</v>
      </c>
      <c r="K112" s="47">
        <v>4215</v>
      </c>
      <c r="L112" s="47">
        <v>4141</v>
      </c>
      <c r="M112" s="47">
        <v>3985</v>
      </c>
      <c r="N112" s="47">
        <v>4072</v>
      </c>
      <c r="O112" s="47">
        <v>4074</v>
      </c>
      <c r="P112" s="47">
        <v>4068</v>
      </c>
      <c r="Q112" s="47">
        <v>4092</v>
      </c>
      <c r="R112" s="47">
        <v>4011</v>
      </c>
      <c r="S112" s="48">
        <v>4147</v>
      </c>
    </row>
    <row r="113" spans="1:19" ht="13.5" thickBot="1">
      <c r="A113" s="151" t="s">
        <v>124</v>
      </c>
      <c r="B113" s="47">
        <v>1261</v>
      </c>
      <c r="C113" s="47">
        <v>1134</v>
      </c>
      <c r="D113" s="47">
        <v>993</v>
      </c>
      <c r="E113" s="47">
        <v>1201</v>
      </c>
      <c r="F113" s="47">
        <v>1322</v>
      </c>
      <c r="G113" s="47">
        <v>1490</v>
      </c>
      <c r="H113" s="47">
        <v>1561</v>
      </c>
      <c r="I113" s="47">
        <v>1533</v>
      </c>
      <c r="J113" s="47">
        <v>1460</v>
      </c>
      <c r="K113" s="47">
        <v>1367</v>
      </c>
      <c r="L113" s="47">
        <v>1573</v>
      </c>
      <c r="M113" s="47">
        <v>1695</v>
      </c>
      <c r="N113" s="47">
        <v>1755</v>
      </c>
      <c r="O113" s="47">
        <v>1502</v>
      </c>
      <c r="P113" s="47">
        <v>1460</v>
      </c>
      <c r="Q113" s="47">
        <v>1618</v>
      </c>
      <c r="R113" s="47">
        <v>1690</v>
      </c>
      <c r="S113" s="48">
        <v>1279</v>
      </c>
    </row>
    <row r="114" spans="1:19" ht="13.5" thickBot="1">
      <c r="A114" s="151" t="s">
        <v>125</v>
      </c>
      <c r="B114" s="47">
        <v>1082</v>
      </c>
      <c r="C114" s="47">
        <v>1043</v>
      </c>
      <c r="D114" s="47">
        <v>1053</v>
      </c>
      <c r="E114" s="47">
        <v>1086</v>
      </c>
      <c r="F114" s="47">
        <v>1116</v>
      </c>
      <c r="G114" s="47">
        <v>1052</v>
      </c>
      <c r="H114" s="47">
        <v>1105</v>
      </c>
      <c r="I114" s="47">
        <v>1074</v>
      </c>
      <c r="J114" s="47">
        <v>1133</v>
      </c>
      <c r="K114" s="47">
        <v>1148</v>
      </c>
      <c r="L114" s="47">
        <v>1169</v>
      </c>
      <c r="M114" s="47">
        <v>1268</v>
      </c>
      <c r="N114" s="47">
        <v>1611</v>
      </c>
      <c r="O114" s="47">
        <v>2225</v>
      </c>
      <c r="P114" s="47">
        <v>2289</v>
      </c>
      <c r="Q114" s="47">
        <v>2152</v>
      </c>
      <c r="R114" s="47">
        <v>2265</v>
      </c>
      <c r="S114" s="48">
        <v>2274</v>
      </c>
    </row>
    <row r="115" spans="1:19" ht="13.5" thickBot="1">
      <c r="A115" s="151" t="s">
        <v>126</v>
      </c>
      <c r="B115" s="47">
        <v>0</v>
      </c>
      <c r="C115" s="47">
        <v>0</v>
      </c>
      <c r="D115" s="47">
        <v>0</v>
      </c>
      <c r="E115" s="47">
        <v>0</v>
      </c>
      <c r="F115" s="47">
        <v>0</v>
      </c>
      <c r="G115" s="47">
        <v>0</v>
      </c>
      <c r="H115" s="47">
        <v>0</v>
      </c>
      <c r="I115" s="47">
        <v>0</v>
      </c>
      <c r="J115" s="47">
        <v>0</v>
      </c>
      <c r="K115" s="47">
        <v>0</v>
      </c>
      <c r="L115" s="47">
        <v>0</v>
      </c>
      <c r="M115" s="47">
        <v>0</v>
      </c>
      <c r="N115" s="47">
        <v>0</v>
      </c>
      <c r="O115" s="47">
        <v>0</v>
      </c>
      <c r="P115" s="47">
        <v>0</v>
      </c>
      <c r="Q115" s="47">
        <v>0</v>
      </c>
      <c r="R115" s="47">
        <v>0</v>
      </c>
      <c r="S115" s="48">
        <v>0</v>
      </c>
    </row>
    <row r="116" spans="1:19" ht="13.5" thickBot="1">
      <c r="A116" s="151" t="s">
        <v>127</v>
      </c>
      <c r="B116" s="47">
        <v>13110</v>
      </c>
      <c r="C116" s="47">
        <v>12677</v>
      </c>
      <c r="D116" s="47">
        <v>13655</v>
      </c>
      <c r="E116" s="47">
        <v>13197</v>
      </c>
      <c r="F116" s="47">
        <v>13001</v>
      </c>
      <c r="G116" s="47">
        <v>13249</v>
      </c>
      <c r="H116" s="47">
        <v>13896</v>
      </c>
      <c r="I116" s="47">
        <v>14646</v>
      </c>
      <c r="J116" s="47">
        <v>13899</v>
      </c>
      <c r="K116" s="47">
        <v>14618</v>
      </c>
      <c r="L116" s="47">
        <v>14583</v>
      </c>
      <c r="M116" s="47">
        <v>14730</v>
      </c>
      <c r="N116" s="47">
        <v>14174</v>
      </c>
      <c r="O116" s="47">
        <v>14193</v>
      </c>
      <c r="P116" s="47">
        <v>14365</v>
      </c>
      <c r="Q116" s="47">
        <v>14020</v>
      </c>
      <c r="R116" s="47">
        <v>14383</v>
      </c>
      <c r="S116" s="48">
        <v>12084</v>
      </c>
    </row>
    <row r="117" spans="1:19" ht="13.5" thickBot="1">
      <c r="A117" s="151" t="s">
        <v>128</v>
      </c>
      <c r="B117" s="47">
        <v>0</v>
      </c>
      <c r="C117" s="47">
        <v>0</v>
      </c>
      <c r="D117" s="47">
        <v>0</v>
      </c>
      <c r="E117" s="47">
        <v>0</v>
      </c>
      <c r="F117" s="47">
        <v>0</v>
      </c>
      <c r="G117" s="47">
        <v>0</v>
      </c>
      <c r="H117" s="47">
        <v>0</v>
      </c>
      <c r="I117" s="47">
        <v>0</v>
      </c>
      <c r="J117" s="47">
        <v>0</v>
      </c>
      <c r="K117" s="47">
        <v>0</v>
      </c>
      <c r="L117" s="47">
        <v>0</v>
      </c>
      <c r="M117" s="47">
        <v>0</v>
      </c>
      <c r="N117" s="47">
        <v>0</v>
      </c>
      <c r="O117" s="47">
        <v>0</v>
      </c>
      <c r="P117" s="47">
        <v>0</v>
      </c>
      <c r="Q117" s="47">
        <v>0</v>
      </c>
      <c r="R117" s="47">
        <v>0</v>
      </c>
      <c r="S117" s="48">
        <v>0</v>
      </c>
    </row>
    <row r="118" spans="1:19" ht="13.5" thickBot="1">
      <c r="A118" s="151" t="s">
        <v>129</v>
      </c>
      <c r="B118" s="47">
        <v>0</v>
      </c>
      <c r="C118" s="47">
        <v>0</v>
      </c>
      <c r="D118" s="47">
        <v>0</v>
      </c>
      <c r="E118" s="47">
        <v>0</v>
      </c>
      <c r="F118" s="47">
        <v>0</v>
      </c>
      <c r="G118" s="47">
        <v>0</v>
      </c>
      <c r="H118" s="47">
        <v>0</v>
      </c>
      <c r="I118" s="47">
        <v>0</v>
      </c>
      <c r="J118" s="47">
        <v>0</v>
      </c>
      <c r="K118" s="47">
        <v>0</v>
      </c>
      <c r="L118" s="47">
        <v>0</v>
      </c>
      <c r="M118" s="47">
        <v>0</v>
      </c>
      <c r="N118" s="47">
        <v>0</v>
      </c>
      <c r="O118" s="47">
        <v>0</v>
      </c>
      <c r="P118" s="47">
        <v>0</v>
      </c>
      <c r="Q118" s="47">
        <v>0</v>
      </c>
      <c r="R118" s="47">
        <v>0</v>
      </c>
      <c r="S118" s="48">
        <v>0</v>
      </c>
    </row>
    <row r="119" spans="1:19" ht="13.5" thickBot="1">
      <c r="A119" s="151" t="s">
        <v>130</v>
      </c>
      <c r="B119" s="47">
        <v>0</v>
      </c>
      <c r="C119" s="47">
        <v>0</v>
      </c>
      <c r="D119" s="47">
        <v>0</v>
      </c>
      <c r="E119" s="47">
        <v>0</v>
      </c>
      <c r="F119" s="47">
        <v>0</v>
      </c>
      <c r="G119" s="47">
        <v>0</v>
      </c>
      <c r="H119" s="47">
        <v>0</v>
      </c>
      <c r="I119" s="47">
        <v>0</v>
      </c>
      <c r="J119" s="47">
        <v>0</v>
      </c>
      <c r="K119" s="47">
        <v>0</v>
      </c>
      <c r="L119" s="47">
        <v>0</v>
      </c>
      <c r="M119" s="47">
        <v>0</v>
      </c>
      <c r="N119" s="47">
        <v>0</v>
      </c>
      <c r="O119" s="47">
        <v>0</v>
      </c>
      <c r="P119" s="47">
        <v>0</v>
      </c>
      <c r="Q119" s="47">
        <v>0</v>
      </c>
      <c r="R119" s="47">
        <v>0</v>
      </c>
      <c r="S119" s="48">
        <v>0</v>
      </c>
    </row>
    <row r="120" spans="1:19" ht="13.5" thickBot="1">
      <c r="A120" s="151" t="s">
        <v>131</v>
      </c>
      <c r="B120" s="47">
        <v>4666</v>
      </c>
      <c r="C120" s="47">
        <v>4779</v>
      </c>
      <c r="D120" s="47">
        <v>4796</v>
      </c>
      <c r="E120" s="47">
        <v>4820</v>
      </c>
      <c r="F120" s="47">
        <v>4756</v>
      </c>
      <c r="G120" s="47">
        <v>4768</v>
      </c>
      <c r="H120" s="47">
        <v>4844</v>
      </c>
      <c r="I120" s="47">
        <v>4755</v>
      </c>
      <c r="J120" s="47">
        <v>5072</v>
      </c>
      <c r="K120" s="47">
        <v>5060</v>
      </c>
      <c r="L120" s="47">
        <v>5349</v>
      </c>
      <c r="M120" s="47">
        <v>5478</v>
      </c>
      <c r="N120" s="47">
        <v>5418</v>
      </c>
      <c r="O120" s="47">
        <v>5320</v>
      </c>
      <c r="P120" s="47">
        <v>5469</v>
      </c>
      <c r="Q120" s="47">
        <v>4947</v>
      </c>
      <c r="R120" s="47">
        <v>5170</v>
      </c>
      <c r="S120" s="48">
        <v>4738</v>
      </c>
    </row>
    <row r="121" spans="1:19" ht="13.5" thickBot="1">
      <c r="A121" s="151" t="s">
        <v>132</v>
      </c>
      <c r="B121" s="47">
        <v>27006</v>
      </c>
      <c r="C121" s="47">
        <v>28490</v>
      </c>
      <c r="D121" s="47">
        <v>29101</v>
      </c>
      <c r="E121" s="47">
        <v>31658</v>
      </c>
      <c r="F121" s="47">
        <v>30953</v>
      </c>
      <c r="G121" s="47">
        <v>32436</v>
      </c>
      <c r="H121" s="47">
        <v>34165</v>
      </c>
      <c r="I121" s="47">
        <v>34005</v>
      </c>
      <c r="J121" s="47">
        <v>33361</v>
      </c>
      <c r="K121" s="47">
        <v>33899</v>
      </c>
      <c r="L121" s="47">
        <v>35698</v>
      </c>
      <c r="M121" s="47">
        <v>36206</v>
      </c>
      <c r="N121" s="47">
        <v>37555</v>
      </c>
      <c r="O121" s="47">
        <v>37925</v>
      </c>
      <c r="P121" s="47">
        <v>38542</v>
      </c>
      <c r="Q121" s="47">
        <v>38825</v>
      </c>
      <c r="R121" s="47">
        <v>38709</v>
      </c>
      <c r="S121" s="48">
        <v>37810</v>
      </c>
    </row>
    <row r="122" spans="1:19" ht="13.5" thickBot="1">
      <c r="A122" s="151" t="s">
        <v>133</v>
      </c>
      <c r="B122" s="47">
        <v>0</v>
      </c>
      <c r="C122" s="47">
        <v>0</v>
      </c>
      <c r="D122" s="47">
        <v>0</v>
      </c>
      <c r="E122" s="47">
        <v>0</v>
      </c>
      <c r="F122" s="47">
        <v>0</v>
      </c>
      <c r="G122" s="47">
        <v>0</v>
      </c>
      <c r="H122" s="47">
        <v>0</v>
      </c>
      <c r="I122" s="47">
        <v>0</v>
      </c>
      <c r="J122" s="47">
        <v>0</v>
      </c>
      <c r="K122" s="47">
        <v>0</v>
      </c>
      <c r="L122" s="47">
        <v>0</v>
      </c>
      <c r="M122" s="47">
        <v>0</v>
      </c>
      <c r="N122" s="47">
        <v>0</v>
      </c>
      <c r="O122" s="47">
        <v>0</v>
      </c>
      <c r="P122" s="47">
        <v>0</v>
      </c>
      <c r="Q122" s="47">
        <v>0</v>
      </c>
      <c r="R122" s="47">
        <v>0</v>
      </c>
      <c r="S122" s="48">
        <v>0</v>
      </c>
    </row>
    <row r="123" spans="1:19" ht="13.5" thickBot="1">
      <c r="A123" s="151" t="s">
        <v>134</v>
      </c>
      <c r="B123" s="47">
        <v>0</v>
      </c>
      <c r="C123" s="47">
        <v>0</v>
      </c>
      <c r="D123" s="47">
        <v>0</v>
      </c>
      <c r="E123" s="47">
        <v>0</v>
      </c>
      <c r="F123" s="47">
        <v>0</v>
      </c>
      <c r="G123" s="47">
        <v>0</v>
      </c>
      <c r="H123" s="47">
        <v>0</v>
      </c>
      <c r="I123" s="47">
        <v>0</v>
      </c>
      <c r="J123" s="47">
        <v>0</v>
      </c>
      <c r="K123" s="47">
        <v>0</v>
      </c>
      <c r="L123" s="47">
        <v>0</v>
      </c>
      <c r="M123" s="47">
        <v>0</v>
      </c>
      <c r="N123" s="47">
        <v>0</v>
      </c>
      <c r="O123" s="47">
        <v>0</v>
      </c>
      <c r="P123" s="47">
        <v>0</v>
      </c>
      <c r="Q123" s="47">
        <v>0</v>
      </c>
      <c r="R123" s="47">
        <v>0</v>
      </c>
      <c r="S123" s="48">
        <v>0</v>
      </c>
    </row>
    <row r="124" spans="1:19" ht="13.5" thickBot="1">
      <c r="A124" s="151" t="s">
        <v>135</v>
      </c>
      <c r="B124" s="47">
        <v>0</v>
      </c>
      <c r="C124" s="47">
        <v>0</v>
      </c>
      <c r="D124" s="47">
        <v>0</v>
      </c>
      <c r="E124" s="47">
        <v>0</v>
      </c>
      <c r="F124" s="47">
        <v>0</v>
      </c>
      <c r="G124" s="47">
        <v>0</v>
      </c>
      <c r="H124" s="47">
        <v>0</v>
      </c>
      <c r="I124" s="47">
        <v>0</v>
      </c>
      <c r="J124" s="47">
        <v>0</v>
      </c>
      <c r="K124" s="47">
        <v>0</v>
      </c>
      <c r="L124" s="47">
        <v>0</v>
      </c>
      <c r="M124" s="47">
        <v>0</v>
      </c>
      <c r="N124" s="47">
        <v>0</v>
      </c>
      <c r="O124" s="47">
        <v>0</v>
      </c>
      <c r="P124" s="47">
        <v>0</v>
      </c>
      <c r="Q124" s="47">
        <v>0</v>
      </c>
      <c r="R124" s="47">
        <v>0</v>
      </c>
      <c r="S124" s="48">
        <v>0</v>
      </c>
    </row>
    <row r="125" spans="1:19" ht="13.5" thickBot="1">
      <c r="A125" s="151" t="s">
        <v>136</v>
      </c>
      <c r="B125" s="47">
        <v>1530</v>
      </c>
      <c r="C125" s="47">
        <v>1514</v>
      </c>
      <c r="D125" s="47">
        <v>1327</v>
      </c>
      <c r="E125" s="47">
        <v>1122</v>
      </c>
      <c r="F125" s="47">
        <v>723</v>
      </c>
      <c r="G125" s="47">
        <v>1079</v>
      </c>
      <c r="H125" s="47">
        <v>1264</v>
      </c>
      <c r="I125" s="47">
        <v>1096</v>
      </c>
      <c r="J125" s="47">
        <v>1226</v>
      </c>
      <c r="K125" s="47">
        <v>904</v>
      </c>
      <c r="L125" s="47">
        <v>776</v>
      </c>
      <c r="M125" s="47">
        <v>1030</v>
      </c>
      <c r="N125" s="47">
        <v>1271</v>
      </c>
      <c r="O125" s="47">
        <v>1383</v>
      </c>
      <c r="P125" s="47">
        <v>1346</v>
      </c>
      <c r="Q125" s="47">
        <v>935</v>
      </c>
      <c r="R125" s="47">
        <v>791</v>
      </c>
      <c r="S125" s="48">
        <v>892</v>
      </c>
    </row>
    <row r="126" spans="1:19" ht="13.5" thickBot="1">
      <c r="A126" s="151" t="s">
        <v>137</v>
      </c>
      <c r="B126" s="47">
        <v>0</v>
      </c>
      <c r="C126" s="47">
        <v>0</v>
      </c>
      <c r="D126" s="47">
        <v>0</v>
      </c>
      <c r="E126" s="47">
        <v>0</v>
      </c>
      <c r="F126" s="47">
        <v>0</v>
      </c>
      <c r="G126" s="47">
        <v>0</v>
      </c>
      <c r="H126" s="47">
        <v>0</v>
      </c>
      <c r="I126" s="47">
        <v>0</v>
      </c>
      <c r="J126" s="47">
        <v>0</v>
      </c>
      <c r="K126" s="47">
        <v>0</v>
      </c>
      <c r="L126" s="47">
        <v>0</v>
      </c>
      <c r="M126" s="47">
        <v>0</v>
      </c>
      <c r="N126" s="47">
        <v>0</v>
      </c>
      <c r="O126" s="47">
        <v>0</v>
      </c>
      <c r="P126" s="47">
        <v>0</v>
      </c>
      <c r="Q126" s="47">
        <v>0</v>
      </c>
      <c r="R126" s="47">
        <v>0</v>
      </c>
      <c r="S126" s="48">
        <v>0</v>
      </c>
    </row>
    <row r="127" spans="1:19" ht="13.5" thickBot="1">
      <c r="A127" s="151" t="s">
        <v>138</v>
      </c>
      <c r="B127" s="47">
        <v>1181</v>
      </c>
      <c r="C127" s="47">
        <v>1180</v>
      </c>
      <c r="D127" s="47">
        <v>1201</v>
      </c>
      <c r="E127" s="47">
        <v>1186</v>
      </c>
      <c r="F127" s="47">
        <v>1208</v>
      </c>
      <c r="G127" s="47">
        <v>1206</v>
      </c>
      <c r="H127" s="47">
        <v>1237</v>
      </c>
      <c r="I127" s="47">
        <v>1218</v>
      </c>
      <c r="J127" s="47">
        <v>1216</v>
      </c>
      <c r="K127" s="47">
        <v>1230</v>
      </c>
      <c r="L127" s="47">
        <v>1234</v>
      </c>
      <c r="M127" s="47">
        <v>1230</v>
      </c>
      <c r="N127" s="47">
        <v>1214</v>
      </c>
      <c r="O127" s="47">
        <v>963</v>
      </c>
      <c r="P127" s="47">
        <v>1040</v>
      </c>
      <c r="Q127" s="47">
        <v>1205</v>
      </c>
      <c r="R127" s="47">
        <v>1172</v>
      </c>
      <c r="S127" s="48">
        <v>1275</v>
      </c>
    </row>
    <row r="128" spans="1:19" ht="13.5" thickBot="1">
      <c r="A128" s="151" t="s">
        <v>182</v>
      </c>
      <c r="B128" s="47">
        <v>0</v>
      </c>
      <c r="C128" s="47">
        <v>0</v>
      </c>
      <c r="D128" s="47">
        <v>0</v>
      </c>
      <c r="E128" s="47">
        <v>0</v>
      </c>
      <c r="F128" s="47">
        <v>0</v>
      </c>
      <c r="G128" s="47">
        <v>0</v>
      </c>
      <c r="H128" s="47">
        <v>0</v>
      </c>
      <c r="I128" s="47">
        <v>0</v>
      </c>
      <c r="J128" s="47">
        <v>0</v>
      </c>
      <c r="K128" s="47">
        <v>0</v>
      </c>
      <c r="L128" s="47">
        <v>0</v>
      </c>
      <c r="M128" s="47">
        <v>0</v>
      </c>
      <c r="N128" s="47">
        <v>0</v>
      </c>
      <c r="O128" s="47">
        <v>0</v>
      </c>
      <c r="P128" s="47">
        <v>0</v>
      </c>
      <c r="Q128" s="47">
        <v>0</v>
      </c>
      <c r="R128" s="47">
        <v>0</v>
      </c>
      <c r="S128" s="48">
        <v>0</v>
      </c>
    </row>
    <row r="129" spans="1:19" ht="13.5" thickBot="1">
      <c r="A129" s="151" t="s">
        <v>139</v>
      </c>
      <c r="B129" s="47">
        <v>301</v>
      </c>
      <c r="C129" s="47">
        <v>286</v>
      </c>
      <c r="D129" s="47">
        <v>327</v>
      </c>
      <c r="E129" s="47">
        <v>339</v>
      </c>
      <c r="F129" s="47">
        <v>341</v>
      </c>
      <c r="G129" s="47">
        <v>345</v>
      </c>
      <c r="H129" s="47">
        <v>358</v>
      </c>
      <c r="I129" s="47">
        <v>207</v>
      </c>
      <c r="J129" s="47">
        <v>328</v>
      </c>
      <c r="K129" s="47">
        <v>329</v>
      </c>
      <c r="L129" s="47">
        <v>338</v>
      </c>
      <c r="M129" s="47">
        <v>342</v>
      </c>
      <c r="N129" s="47">
        <v>337</v>
      </c>
      <c r="O129" s="47">
        <v>345</v>
      </c>
      <c r="P129" s="47">
        <v>329</v>
      </c>
      <c r="Q129" s="47">
        <v>344</v>
      </c>
      <c r="R129" s="47">
        <v>298</v>
      </c>
      <c r="S129" s="48">
        <v>361</v>
      </c>
    </row>
    <row r="130" spans="1:19" ht="13.5" thickBot="1">
      <c r="A130" s="151" t="s">
        <v>140</v>
      </c>
      <c r="B130" s="47">
        <v>0</v>
      </c>
      <c r="C130" s="47">
        <v>0</v>
      </c>
      <c r="D130" s="47">
        <v>0</v>
      </c>
      <c r="E130" s="47">
        <v>0</v>
      </c>
      <c r="F130" s="47">
        <v>0</v>
      </c>
      <c r="G130" s="47">
        <v>0</v>
      </c>
      <c r="H130" s="47">
        <v>0</v>
      </c>
      <c r="I130" s="47">
        <v>0</v>
      </c>
      <c r="J130" s="47">
        <v>0</v>
      </c>
      <c r="K130" s="47">
        <v>0</v>
      </c>
      <c r="L130" s="47">
        <v>0</v>
      </c>
      <c r="M130" s="47">
        <v>0</v>
      </c>
      <c r="N130" s="47">
        <v>0</v>
      </c>
      <c r="O130" s="47">
        <v>0</v>
      </c>
      <c r="P130" s="47">
        <v>0</v>
      </c>
      <c r="Q130" s="47">
        <v>0</v>
      </c>
      <c r="R130" s="47">
        <v>0</v>
      </c>
      <c r="S130" s="48">
        <v>0</v>
      </c>
    </row>
    <row r="131" spans="1:19" ht="13.5" thickBot="1">
      <c r="A131" s="151" t="s">
        <v>141</v>
      </c>
      <c r="B131" s="47">
        <v>0</v>
      </c>
      <c r="C131" s="47">
        <v>0</v>
      </c>
      <c r="D131" s="47">
        <v>0</v>
      </c>
      <c r="E131" s="47">
        <v>0</v>
      </c>
      <c r="F131" s="47">
        <v>0</v>
      </c>
      <c r="G131" s="47">
        <v>0</v>
      </c>
      <c r="H131" s="47">
        <v>0</v>
      </c>
      <c r="I131" s="47">
        <v>0</v>
      </c>
      <c r="J131" s="47">
        <v>0</v>
      </c>
      <c r="K131" s="47">
        <v>0</v>
      </c>
      <c r="L131" s="47">
        <v>0</v>
      </c>
      <c r="M131" s="47">
        <v>0</v>
      </c>
      <c r="N131" s="47">
        <v>0</v>
      </c>
      <c r="O131" s="47">
        <v>0</v>
      </c>
      <c r="P131" s="47">
        <v>0</v>
      </c>
      <c r="Q131" s="47">
        <v>0</v>
      </c>
      <c r="R131" s="47">
        <v>0</v>
      </c>
      <c r="S131" s="48">
        <v>0</v>
      </c>
    </row>
    <row r="132" spans="1:19" ht="13.5" thickBot="1">
      <c r="A132" s="151" t="s">
        <v>142</v>
      </c>
      <c r="B132" s="47">
        <v>0</v>
      </c>
      <c r="C132" s="47">
        <v>0</v>
      </c>
      <c r="D132" s="47">
        <v>0</v>
      </c>
      <c r="E132" s="47">
        <v>0</v>
      </c>
      <c r="F132" s="47">
        <v>0</v>
      </c>
      <c r="G132" s="47">
        <v>0</v>
      </c>
      <c r="H132" s="47">
        <v>0</v>
      </c>
      <c r="I132" s="47">
        <v>0</v>
      </c>
      <c r="J132" s="47">
        <v>0</v>
      </c>
      <c r="K132" s="47">
        <v>0</v>
      </c>
      <c r="L132" s="47">
        <v>0</v>
      </c>
      <c r="M132" s="47">
        <v>0</v>
      </c>
      <c r="N132" s="47">
        <v>0</v>
      </c>
      <c r="O132" s="47">
        <v>0</v>
      </c>
      <c r="P132" s="47">
        <v>0</v>
      </c>
      <c r="Q132" s="47">
        <v>0</v>
      </c>
      <c r="R132" s="47">
        <v>0</v>
      </c>
      <c r="S132" s="48">
        <v>0</v>
      </c>
    </row>
    <row r="133" spans="1:19" ht="13.5" thickBot="1">
      <c r="A133" s="151" t="s">
        <v>143</v>
      </c>
      <c r="B133" s="47">
        <v>0</v>
      </c>
      <c r="C133" s="47">
        <v>0</v>
      </c>
      <c r="D133" s="47">
        <v>0</v>
      </c>
      <c r="E133" s="47">
        <v>0</v>
      </c>
      <c r="F133" s="47">
        <v>0</v>
      </c>
      <c r="G133" s="47">
        <v>0</v>
      </c>
      <c r="H133" s="47">
        <v>119</v>
      </c>
      <c r="I133" s="47">
        <v>464</v>
      </c>
      <c r="J133" s="47">
        <v>456</v>
      </c>
      <c r="K133" s="47">
        <v>447</v>
      </c>
      <c r="L133" s="47">
        <v>469</v>
      </c>
      <c r="M133" s="47">
        <v>468</v>
      </c>
      <c r="N133" s="47">
        <v>474</v>
      </c>
      <c r="O133" s="47">
        <v>422</v>
      </c>
      <c r="P133" s="47">
        <v>477</v>
      </c>
      <c r="Q133" s="47">
        <v>478</v>
      </c>
      <c r="R133" s="47">
        <v>484</v>
      </c>
      <c r="S133" s="48">
        <v>663</v>
      </c>
    </row>
    <row r="134" spans="1:19" ht="13.5" thickBot="1">
      <c r="A134" s="151" t="s">
        <v>144</v>
      </c>
      <c r="B134" s="47">
        <v>397</v>
      </c>
      <c r="C134" s="47">
        <v>426</v>
      </c>
      <c r="D134" s="47">
        <v>341</v>
      </c>
      <c r="E134" s="47">
        <v>340</v>
      </c>
      <c r="F134" s="47">
        <v>396</v>
      </c>
      <c r="G134" s="47">
        <v>411</v>
      </c>
      <c r="H134" s="47">
        <v>400</v>
      </c>
      <c r="I134" s="47">
        <v>432</v>
      </c>
      <c r="J134" s="47">
        <v>434</v>
      </c>
      <c r="K134" s="47">
        <v>404</v>
      </c>
      <c r="L134" s="47">
        <v>409</v>
      </c>
      <c r="M134" s="47">
        <v>452</v>
      </c>
      <c r="N134" s="47">
        <v>475</v>
      </c>
      <c r="O134" s="47">
        <v>448</v>
      </c>
      <c r="P134" s="47">
        <v>469</v>
      </c>
      <c r="Q134" s="47">
        <v>506</v>
      </c>
      <c r="R134" s="47">
        <v>477</v>
      </c>
      <c r="S134" s="48">
        <v>490</v>
      </c>
    </row>
    <row r="135" spans="1:19" ht="13.5" thickBot="1">
      <c r="A135" s="151" t="s">
        <v>145</v>
      </c>
      <c r="B135" s="47">
        <v>1035</v>
      </c>
      <c r="C135" s="47">
        <v>1005</v>
      </c>
      <c r="D135" s="47">
        <v>950</v>
      </c>
      <c r="E135" s="47">
        <v>948</v>
      </c>
      <c r="F135" s="47">
        <v>1043</v>
      </c>
      <c r="G135" s="47">
        <v>983</v>
      </c>
      <c r="H135" s="47">
        <v>968</v>
      </c>
      <c r="I135" s="47">
        <v>928</v>
      </c>
      <c r="J135" s="47">
        <v>980</v>
      </c>
      <c r="K135" s="47">
        <v>1128</v>
      </c>
      <c r="L135" s="47">
        <v>1418</v>
      </c>
      <c r="M135" s="47">
        <v>1521</v>
      </c>
      <c r="N135" s="47">
        <v>1589</v>
      </c>
      <c r="O135" s="47">
        <v>1584</v>
      </c>
      <c r="P135" s="47">
        <v>1518</v>
      </c>
      <c r="Q135" s="47">
        <v>1578</v>
      </c>
      <c r="R135" s="47">
        <v>1604</v>
      </c>
      <c r="S135" s="48">
        <v>1367</v>
      </c>
    </row>
    <row r="136" spans="1:19" ht="13.5" thickBot="1">
      <c r="A136" s="151" t="s">
        <v>146</v>
      </c>
      <c r="B136" s="47">
        <v>1652</v>
      </c>
      <c r="C136" s="47">
        <v>1678</v>
      </c>
      <c r="D136" s="47">
        <v>1658</v>
      </c>
      <c r="E136" s="47">
        <v>1713</v>
      </c>
      <c r="F136" s="47">
        <v>1670</v>
      </c>
      <c r="G136" s="47">
        <v>1652</v>
      </c>
      <c r="H136" s="47">
        <v>1675</v>
      </c>
      <c r="I136" s="47">
        <v>1797</v>
      </c>
      <c r="J136" s="47">
        <v>1879</v>
      </c>
      <c r="K136" s="47">
        <v>1975</v>
      </c>
      <c r="L136" s="47">
        <v>1933</v>
      </c>
      <c r="M136" s="47">
        <v>1958</v>
      </c>
      <c r="N136" s="47">
        <v>1917</v>
      </c>
      <c r="O136" s="47">
        <v>1955</v>
      </c>
      <c r="P136" s="47">
        <v>1953</v>
      </c>
      <c r="Q136" s="47">
        <v>2001</v>
      </c>
      <c r="R136" s="47">
        <v>1970</v>
      </c>
      <c r="S136" s="48">
        <v>2014</v>
      </c>
    </row>
    <row r="137" spans="1:19" ht="13.5" thickBot="1">
      <c r="A137" s="151" t="s">
        <v>147</v>
      </c>
      <c r="B137" s="47">
        <v>5863</v>
      </c>
      <c r="C137" s="47">
        <v>6600</v>
      </c>
      <c r="D137" s="47">
        <v>5464</v>
      </c>
      <c r="E137" s="47">
        <v>5279</v>
      </c>
      <c r="F137" s="47">
        <v>6290</v>
      </c>
      <c r="G137" s="47">
        <v>6013</v>
      </c>
      <c r="H137" s="47">
        <v>6386</v>
      </c>
      <c r="I137" s="47">
        <v>6013</v>
      </c>
      <c r="J137" s="47">
        <v>6327</v>
      </c>
      <c r="K137" s="47">
        <v>6293</v>
      </c>
      <c r="L137" s="47">
        <v>4928</v>
      </c>
      <c r="M137" s="47">
        <v>6200</v>
      </c>
      <c r="N137" s="47">
        <v>5856</v>
      </c>
      <c r="O137" s="47">
        <v>5797</v>
      </c>
      <c r="P137" s="47">
        <v>6663</v>
      </c>
      <c r="Q137" s="47">
        <v>6223</v>
      </c>
      <c r="R137" s="47">
        <v>5759</v>
      </c>
      <c r="S137" s="48">
        <v>5758</v>
      </c>
    </row>
    <row r="138" spans="1:19" ht="13.5" thickBot="1">
      <c r="A138" s="151" t="s">
        <v>148</v>
      </c>
      <c r="B138" s="47">
        <v>5653</v>
      </c>
      <c r="C138" s="47">
        <v>6066</v>
      </c>
      <c r="D138" s="47">
        <v>6604</v>
      </c>
      <c r="E138" s="47">
        <v>7684</v>
      </c>
      <c r="F138" s="47">
        <v>7591</v>
      </c>
      <c r="G138" s="47">
        <v>7650</v>
      </c>
      <c r="H138" s="47">
        <v>8140</v>
      </c>
      <c r="I138" s="47">
        <v>8439</v>
      </c>
      <c r="J138" s="47">
        <v>8610</v>
      </c>
      <c r="K138" s="47">
        <v>8180</v>
      </c>
      <c r="L138" s="47">
        <v>7314</v>
      </c>
      <c r="M138" s="47">
        <v>7747</v>
      </c>
      <c r="N138" s="47">
        <v>7554</v>
      </c>
      <c r="O138" s="47">
        <v>7626</v>
      </c>
      <c r="P138" s="47">
        <v>6879</v>
      </c>
      <c r="Q138" s="47">
        <v>7018</v>
      </c>
      <c r="R138" s="47">
        <v>6488</v>
      </c>
      <c r="S138" s="48">
        <v>5419</v>
      </c>
    </row>
    <row r="139" spans="1:19" ht="13.5" thickBot="1">
      <c r="A139" s="151" t="s">
        <v>149</v>
      </c>
      <c r="B139" s="47">
        <v>0</v>
      </c>
      <c r="C139" s="47">
        <v>0</v>
      </c>
      <c r="D139" s="47">
        <v>0</v>
      </c>
      <c r="E139" s="47">
        <v>0</v>
      </c>
      <c r="F139" s="47">
        <v>0</v>
      </c>
      <c r="G139" s="47">
        <v>0</v>
      </c>
      <c r="H139" s="47">
        <v>0</v>
      </c>
      <c r="I139" s="47">
        <v>0</v>
      </c>
      <c r="J139" s="47">
        <v>0</v>
      </c>
      <c r="K139" s="47">
        <v>0</v>
      </c>
      <c r="L139" s="47">
        <v>0</v>
      </c>
      <c r="M139" s="47">
        <v>0</v>
      </c>
      <c r="N139" s="47">
        <v>0</v>
      </c>
      <c r="O139" s="47">
        <v>0</v>
      </c>
      <c r="P139" s="47">
        <v>0</v>
      </c>
      <c r="Q139" s="47">
        <v>0</v>
      </c>
      <c r="R139" s="47">
        <v>0</v>
      </c>
      <c r="S139" s="48">
        <v>0</v>
      </c>
    </row>
    <row r="140" spans="1:19" ht="13.5" thickBot="1">
      <c r="A140" s="151" t="s">
        <v>150</v>
      </c>
      <c r="B140" s="47">
        <v>0</v>
      </c>
      <c r="C140" s="47">
        <v>0</v>
      </c>
      <c r="D140" s="47">
        <v>0</v>
      </c>
      <c r="E140" s="47">
        <v>0</v>
      </c>
      <c r="F140" s="47">
        <v>0</v>
      </c>
      <c r="G140" s="47">
        <v>0</v>
      </c>
      <c r="H140" s="47">
        <v>0</v>
      </c>
      <c r="I140" s="47">
        <v>0</v>
      </c>
      <c r="J140" s="47">
        <v>0</v>
      </c>
      <c r="K140" s="47">
        <v>0</v>
      </c>
      <c r="L140" s="47">
        <v>0</v>
      </c>
      <c r="M140" s="47">
        <v>0</v>
      </c>
      <c r="N140" s="47">
        <v>0</v>
      </c>
      <c r="O140" s="47">
        <v>0</v>
      </c>
      <c r="P140" s="47">
        <v>0</v>
      </c>
      <c r="Q140" s="47">
        <v>0</v>
      </c>
      <c r="R140" s="47">
        <v>0</v>
      </c>
      <c r="S140" s="48">
        <v>0</v>
      </c>
    </row>
    <row r="141" spans="1:19" ht="13.5" thickBot="1">
      <c r="A141" s="151" t="s">
        <v>151</v>
      </c>
      <c r="B141" s="47">
        <v>0</v>
      </c>
      <c r="C141" s="47">
        <v>0</v>
      </c>
      <c r="D141" s="47">
        <v>0</v>
      </c>
      <c r="E141" s="47">
        <v>0</v>
      </c>
      <c r="F141" s="47">
        <v>0</v>
      </c>
      <c r="G141" s="47">
        <v>0</v>
      </c>
      <c r="H141" s="47">
        <v>0</v>
      </c>
      <c r="I141" s="47">
        <v>0</v>
      </c>
      <c r="J141" s="47">
        <v>0</v>
      </c>
      <c r="K141" s="47">
        <v>0</v>
      </c>
      <c r="L141" s="47">
        <v>0</v>
      </c>
      <c r="M141" s="47">
        <v>0</v>
      </c>
      <c r="N141" s="47">
        <v>0</v>
      </c>
      <c r="O141" s="47">
        <v>0</v>
      </c>
      <c r="P141" s="47">
        <v>0</v>
      </c>
      <c r="Q141" s="47">
        <v>0</v>
      </c>
      <c r="R141" s="47">
        <v>0</v>
      </c>
      <c r="S141" s="48">
        <v>0</v>
      </c>
    </row>
    <row r="142" spans="1:19" ht="13.5" thickBot="1">
      <c r="A142" s="151" t="s">
        <v>152</v>
      </c>
      <c r="B142" s="47">
        <v>0</v>
      </c>
      <c r="C142" s="47">
        <v>0</v>
      </c>
      <c r="D142" s="47">
        <v>0</v>
      </c>
      <c r="E142" s="47">
        <v>0</v>
      </c>
      <c r="F142" s="47">
        <v>0</v>
      </c>
      <c r="G142" s="47">
        <v>0</v>
      </c>
      <c r="H142" s="47">
        <v>0</v>
      </c>
      <c r="I142" s="47">
        <v>0</v>
      </c>
      <c r="J142" s="47">
        <v>0</v>
      </c>
      <c r="K142" s="47">
        <v>0</v>
      </c>
      <c r="L142" s="47">
        <v>0</v>
      </c>
      <c r="M142" s="47">
        <v>0</v>
      </c>
      <c r="N142" s="47">
        <v>0</v>
      </c>
      <c r="O142" s="47">
        <v>0</v>
      </c>
      <c r="P142" s="47">
        <v>0</v>
      </c>
      <c r="Q142" s="47">
        <v>0</v>
      </c>
      <c r="R142" s="47">
        <v>0</v>
      </c>
      <c r="S142" s="48">
        <v>0</v>
      </c>
    </row>
    <row r="143" spans="1:19" ht="13.5" thickBot="1">
      <c r="A143" s="151" t="s">
        <v>153</v>
      </c>
      <c r="B143" s="47">
        <v>2054</v>
      </c>
      <c r="C143" s="47">
        <v>1995</v>
      </c>
      <c r="D143" s="47">
        <v>2039</v>
      </c>
      <c r="E143" s="47">
        <v>2031</v>
      </c>
      <c r="F143" s="47">
        <v>2119</v>
      </c>
      <c r="G143" s="47">
        <v>2165</v>
      </c>
      <c r="H143" s="47">
        <v>2186</v>
      </c>
      <c r="I143" s="47">
        <v>2208</v>
      </c>
      <c r="J143" s="47">
        <v>2247</v>
      </c>
      <c r="K143" s="47">
        <v>2248</v>
      </c>
      <c r="L143" s="47">
        <v>2300</v>
      </c>
      <c r="M143" s="47">
        <v>2334</v>
      </c>
      <c r="N143" s="47">
        <v>2367</v>
      </c>
      <c r="O143" s="47">
        <v>2390</v>
      </c>
      <c r="P143" s="47">
        <v>2346</v>
      </c>
      <c r="Q143" s="47">
        <v>2033</v>
      </c>
      <c r="R143" s="47">
        <v>2423</v>
      </c>
      <c r="S143" s="48">
        <v>2431</v>
      </c>
    </row>
    <row r="144" spans="1:19" ht="13.5" thickBot="1">
      <c r="A144" s="151" t="s">
        <v>154</v>
      </c>
      <c r="B144" s="47">
        <v>50409</v>
      </c>
      <c r="C144" s="47">
        <v>51595</v>
      </c>
      <c r="D144" s="47">
        <v>53274</v>
      </c>
      <c r="E144" s="47">
        <v>55333</v>
      </c>
      <c r="F144" s="47">
        <v>54215</v>
      </c>
      <c r="G144" s="47">
        <v>56007</v>
      </c>
      <c r="H144" s="47">
        <v>58663</v>
      </c>
      <c r="I144" s="47">
        <v>59486</v>
      </c>
      <c r="J144" s="47">
        <v>58509</v>
      </c>
      <c r="K144" s="47">
        <v>60097</v>
      </c>
      <c r="L144" s="47">
        <v>62041</v>
      </c>
      <c r="M144" s="47">
        <v>62699</v>
      </c>
      <c r="N144" s="47">
        <v>63473</v>
      </c>
      <c r="O144" s="47">
        <v>63812</v>
      </c>
      <c r="P144" s="47">
        <v>64726</v>
      </c>
      <c r="Q144" s="47">
        <v>64229</v>
      </c>
      <c r="R144" s="47">
        <v>64540</v>
      </c>
      <c r="S144" s="48">
        <v>61154</v>
      </c>
    </row>
    <row r="145" spans="1:19" ht="13.5" thickBot="1">
      <c r="A145" s="151" t="s">
        <v>155</v>
      </c>
      <c r="B145" s="47">
        <v>50806</v>
      </c>
      <c r="C145" s="47">
        <v>52021</v>
      </c>
      <c r="D145" s="47">
        <v>53615</v>
      </c>
      <c r="E145" s="47">
        <v>55674</v>
      </c>
      <c r="F145" s="47">
        <v>54611</v>
      </c>
      <c r="G145" s="47">
        <v>56418</v>
      </c>
      <c r="H145" s="47">
        <v>59063</v>
      </c>
      <c r="I145" s="47">
        <v>59917</v>
      </c>
      <c r="J145" s="47">
        <v>58942</v>
      </c>
      <c r="K145" s="47">
        <v>60500</v>
      </c>
      <c r="L145" s="47">
        <v>62450</v>
      </c>
      <c r="M145" s="47">
        <v>63151</v>
      </c>
      <c r="N145" s="47">
        <v>63948</v>
      </c>
      <c r="O145" s="47">
        <v>64260</v>
      </c>
      <c r="P145" s="47">
        <v>65195</v>
      </c>
      <c r="Q145" s="47">
        <v>64735</v>
      </c>
      <c r="R145" s="47">
        <v>65018</v>
      </c>
      <c r="S145" s="48">
        <v>61643</v>
      </c>
    </row>
    <row r="146" spans="1:19" ht="13.5" thickBot="1">
      <c r="A146" s="151" t="s">
        <v>156</v>
      </c>
      <c r="B146" s="47">
        <v>51841</v>
      </c>
      <c r="C146" s="47">
        <v>53026</v>
      </c>
      <c r="D146" s="47">
        <v>54565</v>
      </c>
      <c r="E146" s="47">
        <v>56621</v>
      </c>
      <c r="F146" s="47">
        <v>55654</v>
      </c>
      <c r="G146" s="47">
        <v>57402</v>
      </c>
      <c r="H146" s="47">
        <v>60031</v>
      </c>
      <c r="I146" s="47">
        <v>60846</v>
      </c>
      <c r="J146" s="47">
        <v>59922</v>
      </c>
      <c r="K146" s="47">
        <v>61628</v>
      </c>
      <c r="L146" s="47">
        <v>63869</v>
      </c>
      <c r="M146" s="47">
        <v>64672</v>
      </c>
      <c r="N146" s="47">
        <v>65537</v>
      </c>
      <c r="O146" s="47">
        <v>65844</v>
      </c>
      <c r="P146" s="47">
        <v>66713</v>
      </c>
      <c r="Q146" s="47">
        <v>66313</v>
      </c>
      <c r="R146" s="47">
        <v>66622</v>
      </c>
      <c r="S146" s="48">
        <v>63010</v>
      </c>
    </row>
    <row r="147" spans="1:19" ht="13.5" thickBot="1">
      <c r="A147" s="151" t="s">
        <v>157</v>
      </c>
      <c r="B147" s="47">
        <v>61925</v>
      </c>
      <c r="C147" s="47">
        <v>64261</v>
      </c>
      <c r="D147" s="47">
        <v>65342</v>
      </c>
      <c r="E147" s="47">
        <v>68296</v>
      </c>
      <c r="F147" s="47">
        <v>68096</v>
      </c>
      <c r="G147" s="47">
        <v>69670</v>
      </c>
      <c r="H147" s="47">
        <v>73190</v>
      </c>
      <c r="I147" s="47">
        <v>73937</v>
      </c>
      <c r="J147" s="47">
        <v>73446</v>
      </c>
      <c r="K147" s="47">
        <v>74570</v>
      </c>
      <c r="L147" s="47">
        <v>74283</v>
      </c>
      <c r="M147" s="47">
        <v>76646</v>
      </c>
      <c r="N147" s="47">
        <v>76883</v>
      </c>
      <c r="O147" s="47">
        <v>77234</v>
      </c>
      <c r="P147" s="47">
        <v>78267</v>
      </c>
      <c r="Q147" s="47">
        <v>77470</v>
      </c>
      <c r="R147" s="47">
        <v>76787</v>
      </c>
      <c r="S147" s="48">
        <v>72331</v>
      </c>
    </row>
    <row r="148" spans="1:19" ht="13.5" thickBot="1">
      <c r="A148" s="152" t="s">
        <v>158</v>
      </c>
      <c r="B148" s="50">
        <v>5225</v>
      </c>
      <c r="C148" s="50">
        <v>5168</v>
      </c>
      <c r="D148" s="50">
        <v>4872</v>
      </c>
      <c r="E148" s="50">
        <v>4681</v>
      </c>
      <c r="F148" s="50">
        <v>4486</v>
      </c>
      <c r="G148" s="50">
        <v>4730</v>
      </c>
      <c r="H148" s="50">
        <v>4973</v>
      </c>
      <c r="I148" s="50">
        <v>4749</v>
      </c>
      <c r="J148" s="50">
        <v>4988</v>
      </c>
      <c r="K148" s="50">
        <v>4815</v>
      </c>
      <c r="L148" s="50">
        <v>5005</v>
      </c>
      <c r="M148" s="50">
        <v>5501</v>
      </c>
      <c r="N148" s="50">
        <v>6161</v>
      </c>
      <c r="O148" s="50">
        <v>6602</v>
      </c>
      <c r="P148" s="50">
        <v>6662</v>
      </c>
      <c r="Q148" s="50">
        <v>6376</v>
      </c>
      <c r="R148" s="50">
        <v>6309</v>
      </c>
      <c r="S148" s="51">
        <v>6298</v>
      </c>
    </row>
    <row r="149" spans="1:19" ht="13.5" thickBot="1">
      <c r="A149" s="38"/>
      <c r="B149" s="38"/>
      <c r="C149" s="38"/>
      <c r="D149" s="38"/>
      <c r="E149" s="38"/>
      <c r="F149" s="38"/>
      <c r="G149" s="38"/>
      <c r="H149" s="38"/>
      <c r="I149" s="38"/>
      <c r="J149" s="38"/>
      <c r="K149" s="38"/>
      <c r="L149" s="38"/>
      <c r="M149" s="38"/>
      <c r="N149" s="38"/>
      <c r="O149" s="38"/>
      <c r="P149" s="38"/>
      <c r="Q149" s="38"/>
      <c r="R149" s="38"/>
      <c r="S149" s="38"/>
    </row>
    <row r="150" spans="1:19" ht="13.5" thickBot="1">
      <c r="A150" s="38"/>
      <c r="B150" s="38"/>
      <c r="C150" s="38"/>
      <c r="D150" s="38"/>
      <c r="E150" s="38"/>
      <c r="F150" s="38"/>
      <c r="G150" s="38"/>
      <c r="H150" s="38"/>
      <c r="I150" s="38"/>
      <c r="J150" s="38"/>
      <c r="K150" s="38"/>
      <c r="L150" s="38"/>
      <c r="M150" s="38"/>
      <c r="N150" s="38"/>
      <c r="O150" s="38"/>
      <c r="P150" s="38"/>
      <c r="Q150" s="38"/>
      <c r="R150" s="38"/>
      <c r="S150" s="38"/>
    </row>
    <row r="151" spans="1:19" ht="13.5" thickBot="1">
      <c r="A151" s="38"/>
      <c r="B151" s="38"/>
      <c r="C151" s="38"/>
      <c r="D151" s="38"/>
      <c r="E151" s="38"/>
      <c r="F151" s="38"/>
      <c r="G151" s="38"/>
      <c r="H151" s="38"/>
      <c r="I151" s="38"/>
      <c r="J151" s="38"/>
      <c r="K151" s="38"/>
      <c r="L151" s="38"/>
      <c r="M151" s="38"/>
      <c r="N151" s="38"/>
      <c r="O151" s="38"/>
      <c r="P151" s="38"/>
      <c r="Q151" s="38"/>
      <c r="R151" s="38"/>
      <c r="S151" s="38"/>
    </row>
    <row r="152" spans="1:19" ht="13.5" thickBot="1">
      <c r="A152" s="38"/>
      <c r="B152" s="38"/>
      <c r="C152" s="38"/>
      <c r="D152" s="38"/>
      <c r="E152" s="38"/>
      <c r="F152" s="38"/>
      <c r="G152" s="38"/>
      <c r="H152" s="38"/>
      <c r="I152" s="38"/>
      <c r="J152" s="38"/>
      <c r="K152" s="38"/>
      <c r="L152" s="38"/>
      <c r="M152" s="38"/>
      <c r="N152" s="38"/>
      <c r="O152" s="38"/>
      <c r="P152" s="38"/>
      <c r="Q152" s="38"/>
      <c r="R152" s="38"/>
      <c r="S152" s="38"/>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251"/>
  <sheetViews>
    <sheetView zoomScale="75" zoomScaleNormal="75" workbookViewId="0" topLeftCell="A150">
      <selection activeCell="A150" sqref="A1:IV16384"/>
    </sheetView>
  </sheetViews>
  <sheetFormatPr defaultColWidth="9.140625" defaultRowHeight="12.75"/>
  <cols>
    <col min="1" max="1" width="24.7109375" style="2" customWidth="1"/>
    <col min="2" max="10" width="11.00390625" style="2" bestFit="1" customWidth="1"/>
    <col min="11" max="19" width="11.421875" style="2" bestFit="1" customWidth="1"/>
    <col min="20" max="16384" width="9.140625" style="2" customWidth="1"/>
  </cols>
  <sheetData>
    <row r="1" spans="1:19" ht="12.75">
      <c r="A1" t="s">
        <v>202</v>
      </c>
      <c r="B1"/>
      <c r="C1"/>
      <c r="D1"/>
      <c r="E1" s="37">
        <v>40074</v>
      </c>
      <c r="F1"/>
      <c r="G1"/>
      <c r="H1"/>
      <c r="I1"/>
      <c r="J1"/>
      <c r="K1"/>
      <c r="L1"/>
      <c r="M1"/>
      <c r="N1"/>
      <c r="O1"/>
      <c r="P1"/>
      <c r="Q1"/>
      <c r="R1"/>
      <c r="S1"/>
    </row>
    <row r="2" spans="1:19" ht="13.5" thickBot="1">
      <c r="A2" s="38"/>
      <c r="B2" s="38"/>
      <c r="C2" s="38"/>
      <c r="D2" s="38"/>
      <c r="E2" s="38"/>
      <c r="F2" s="38"/>
      <c r="G2" s="38"/>
      <c r="H2" s="38"/>
      <c r="I2" s="38"/>
      <c r="J2" s="38"/>
      <c r="K2" s="38"/>
      <c r="L2" s="38"/>
      <c r="M2" s="38"/>
      <c r="N2" s="38"/>
      <c r="O2" s="38"/>
      <c r="P2" s="38"/>
      <c r="Q2" s="38"/>
      <c r="R2" s="38"/>
      <c r="S2" s="38"/>
    </row>
    <row r="3" spans="1:19" ht="12.75">
      <c r="A3" s="80" t="s">
        <v>190</v>
      </c>
      <c r="B3" s="81"/>
      <c r="C3" s="81"/>
      <c r="D3" s="81"/>
      <c r="E3" s="81"/>
      <c r="F3" s="81"/>
      <c r="G3" s="54"/>
      <c r="H3" s="54"/>
      <c r="I3" s="54"/>
      <c r="J3" s="54"/>
      <c r="K3" s="54"/>
      <c r="L3" s="54"/>
      <c r="M3" s="54"/>
      <c r="N3" s="54"/>
      <c r="O3" s="54"/>
      <c r="P3" s="54"/>
      <c r="Q3" s="54"/>
      <c r="R3" s="54"/>
      <c r="S3" s="81" t="s">
        <v>211</v>
      </c>
    </row>
    <row r="4" spans="1:19" ht="12.75">
      <c r="A4" s="80" t="s">
        <v>194</v>
      </c>
      <c r="B4" s="81"/>
      <c r="C4" s="81"/>
      <c r="D4" s="81"/>
      <c r="E4" s="81"/>
      <c r="F4" s="81"/>
      <c r="G4" s="54"/>
      <c r="H4" s="54"/>
      <c r="I4" s="54"/>
      <c r="J4" s="54"/>
      <c r="K4" s="54"/>
      <c r="L4" s="54"/>
      <c r="M4" s="54"/>
      <c r="N4" s="54"/>
      <c r="O4" s="54"/>
      <c r="P4" s="54"/>
      <c r="Q4" s="54"/>
      <c r="R4" s="54"/>
      <c r="S4" s="54"/>
    </row>
    <row r="5" spans="1:19" ht="13.5" thickBot="1">
      <c r="A5" s="80" t="s">
        <v>192</v>
      </c>
      <c r="B5" s="81"/>
      <c r="C5" s="81"/>
      <c r="D5" s="81"/>
      <c r="E5" s="81"/>
      <c r="F5" s="81"/>
      <c r="G5" s="54"/>
      <c r="H5" s="54"/>
      <c r="I5" s="54"/>
      <c r="J5" s="54"/>
      <c r="K5" s="54"/>
      <c r="L5" s="54"/>
      <c r="M5" s="54"/>
      <c r="N5" s="54"/>
      <c r="O5" s="54"/>
      <c r="P5" s="54"/>
      <c r="Q5" s="54"/>
      <c r="R5" s="54"/>
      <c r="S5" s="54"/>
    </row>
    <row r="6" spans="1:19" ht="26.25" thickBot="1">
      <c r="A6" s="109" t="s">
        <v>162</v>
      </c>
      <c r="B6" s="110" t="s">
        <v>99</v>
      </c>
      <c r="C6" s="110" t="s">
        <v>100</v>
      </c>
      <c r="D6" s="110" t="s">
        <v>101</v>
      </c>
      <c r="E6" s="110" t="s">
        <v>102</v>
      </c>
      <c r="F6" s="110" t="s">
        <v>103</v>
      </c>
      <c r="G6" s="110" t="s">
        <v>104</v>
      </c>
      <c r="H6" s="110" t="s">
        <v>105</v>
      </c>
      <c r="I6" s="110" t="s">
        <v>106</v>
      </c>
      <c r="J6" s="110" t="s">
        <v>107</v>
      </c>
      <c r="K6" s="110" t="s">
        <v>108</v>
      </c>
      <c r="L6" s="110" t="s">
        <v>109</v>
      </c>
      <c r="M6" s="110" t="s">
        <v>110</v>
      </c>
      <c r="N6" s="110" t="s">
        <v>111</v>
      </c>
      <c r="O6" s="110" t="s">
        <v>112</v>
      </c>
      <c r="P6" s="110" t="s">
        <v>113</v>
      </c>
      <c r="Q6" s="110" t="s">
        <v>114</v>
      </c>
      <c r="R6" s="110" t="s">
        <v>115</v>
      </c>
      <c r="S6" s="111" t="s">
        <v>116</v>
      </c>
    </row>
    <row r="7" spans="1:19" ht="13.5" thickBot="1">
      <c r="A7" s="112" t="s">
        <v>96</v>
      </c>
      <c r="B7" s="59" t="s">
        <v>117</v>
      </c>
      <c r="C7" s="59" t="s">
        <v>117</v>
      </c>
      <c r="D7" s="59" t="s">
        <v>117</v>
      </c>
      <c r="E7" s="59" t="s">
        <v>117</v>
      </c>
      <c r="F7" s="59" t="s">
        <v>117</v>
      </c>
      <c r="G7" s="59" t="s">
        <v>117</v>
      </c>
      <c r="H7" s="59" t="s">
        <v>117</v>
      </c>
      <c r="I7" s="59" t="s">
        <v>117</v>
      </c>
      <c r="J7" s="59" t="s">
        <v>117</v>
      </c>
      <c r="K7" s="59" t="s">
        <v>117</v>
      </c>
      <c r="L7" s="59" t="s">
        <v>117</v>
      </c>
      <c r="M7" s="59" t="s">
        <v>117</v>
      </c>
      <c r="N7" s="59" t="s">
        <v>117</v>
      </c>
      <c r="O7" s="59" t="s">
        <v>117</v>
      </c>
      <c r="P7" s="59" t="s">
        <v>117</v>
      </c>
      <c r="Q7" s="59" t="s">
        <v>117</v>
      </c>
      <c r="R7" s="59" t="s">
        <v>117</v>
      </c>
      <c r="S7" s="60" t="s">
        <v>117</v>
      </c>
    </row>
    <row r="8" spans="1:19" ht="13.5" thickBot="1">
      <c r="A8" s="113" t="s">
        <v>118</v>
      </c>
      <c r="B8" s="47">
        <v>1477224</v>
      </c>
      <c r="C8" s="47">
        <v>1488518</v>
      </c>
      <c r="D8" s="47">
        <v>1449052</v>
      </c>
      <c r="E8" s="47">
        <v>1411912</v>
      </c>
      <c r="F8" s="47">
        <v>1444848</v>
      </c>
      <c r="G8" s="47">
        <v>1497382</v>
      </c>
      <c r="H8" s="47">
        <v>1547321</v>
      </c>
      <c r="I8" s="47">
        <v>1538173</v>
      </c>
      <c r="J8" s="47">
        <v>1591949</v>
      </c>
      <c r="K8" s="47">
        <v>1607877</v>
      </c>
      <c r="L8" s="47">
        <v>1666839</v>
      </c>
      <c r="M8" s="47">
        <v>1695258</v>
      </c>
      <c r="N8" s="47">
        <v>1737994</v>
      </c>
      <c r="O8" s="47">
        <v>1831590</v>
      </c>
      <c r="P8" s="47">
        <v>1856924</v>
      </c>
      <c r="Q8" s="47">
        <v>1892527</v>
      </c>
      <c r="R8" s="47">
        <v>1929054</v>
      </c>
      <c r="S8" s="48">
        <v>1968851</v>
      </c>
    </row>
    <row r="9" spans="1:19" ht="13.5" thickBot="1">
      <c r="A9" s="113" t="s">
        <v>119</v>
      </c>
      <c r="B9" s="47">
        <v>1401200</v>
      </c>
      <c r="C9" s="47">
        <v>1420601</v>
      </c>
      <c r="D9" s="47">
        <v>1384562</v>
      </c>
      <c r="E9" s="47">
        <v>1347122</v>
      </c>
      <c r="F9" s="47">
        <v>1381428</v>
      </c>
      <c r="G9" s="47">
        <v>1432595</v>
      </c>
      <c r="H9" s="47">
        <v>1481397</v>
      </c>
      <c r="I9" s="47">
        <v>1481818</v>
      </c>
      <c r="J9" s="47">
        <v>1541152</v>
      </c>
      <c r="K9" s="47">
        <v>1561203</v>
      </c>
      <c r="L9" s="47">
        <v>1615344</v>
      </c>
      <c r="M9" s="47">
        <v>1639517</v>
      </c>
      <c r="N9" s="47">
        <v>1684865</v>
      </c>
      <c r="O9" s="47">
        <v>1771091</v>
      </c>
      <c r="P9" s="47">
        <v>1801061</v>
      </c>
      <c r="Q9" s="47">
        <v>1837899</v>
      </c>
      <c r="R9" s="47">
        <v>1868594</v>
      </c>
      <c r="S9" s="48">
        <v>1905483</v>
      </c>
    </row>
    <row r="10" spans="1:19" ht="13.5" thickBot="1">
      <c r="A10" s="113" t="s">
        <v>120</v>
      </c>
      <c r="B10" s="47">
        <v>1157365</v>
      </c>
      <c r="C10" s="47">
        <v>1180268</v>
      </c>
      <c r="D10" s="47">
        <v>1158019</v>
      </c>
      <c r="E10" s="47">
        <v>1124371</v>
      </c>
      <c r="F10" s="47">
        <v>1157744</v>
      </c>
      <c r="G10" s="47">
        <v>1201748</v>
      </c>
      <c r="H10" s="47">
        <v>1241802</v>
      </c>
      <c r="I10" s="47">
        <v>1239922</v>
      </c>
      <c r="J10" s="47">
        <v>1296966</v>
      </c>
      <c r="K10" s="47">
        <v>1319331</v>
      </c>
      <c r="L10" s="47">
        <v>1364171</v>
      </c>
      <c r="M10" s="47">
        <v>1385228</v>
      </c>
      <c r="N10" s="47">
        <v>1434525</v>
      </c>
      <c r="O10" s="47">
        <v>1507959</v>
      </c>
      <c r="P10" s="47">
        <v>1537222</v>
      </c>
      <c r="Q10" s="47">
        <v>1571711</v>
      </c>
      <c r="R10" s="47">
        <v>1596440</v>
      </c>
      <c r="S10" s="48">
        <v>1626739</v>
      </c>
    </row>
    <row r="11" spans="1:19" ht="13.5" thickBot="1">
      <c r="A11" s="113" t="s">
        <v>121</v>
      </c>
      <c r="B11" s="47">
        <v>847276</v>
      </c>
      <c r="C11" s="47">
        <v>859035</v>
      </c>
      <c r="D11" s="47">
        <v>847704</v>
      </c>
      <c r="E11" s="47">
        <v>817971</v>
      </c>
      <c r="F11" s="47">
        <v>839869</v>
      </c>
      <c r="G11" s="47">
        <v>880084</v>
      </c>
      <c r="H11" s="47">
        <v>889708</v>
      </c>
      <c r="I11" s="47">
        <v>907002</v>
      </c>
      <c r="J11" s="47">
        <v>952175</v>
      </c>
      <c r="K11" s="47">
        <v>964819</v>
      </c>
      <c r="L11" s="47">
        <v>990642</v>
      </c>
      <c r="M11" s="47">
        <v>1054644</v>
      </c>
      <c r="N11" s="47">
        <v>1097833</v>
      </c>
      <c r="O11" s="47">
        <v>1151347</v>
      </c>
      <c r="P11" s="47">
        <v>1185752</v>
      </c>
      <c r="Q11" s="47">
        <v>1223882</v>
      </c>
      <c r="R11" s="47">
        <v>1233642</v>
      </c>
      <c r="S11" s="48">
        <v>1267726</v>
      </c>
    </row>
    <row r="12" spans="1:19" ht="13.5" thickBot="1">
      <c r="A12" s="113" t="s">
        <v>122</v>
      </c>
      <c r="B12" s="47">
        <v>885146</v>
      </c>
      <c r="C12" s="47">
        <v>895859</v>
      </c>
      <c r="D12" s="47">
        <v>887419</v>
      </c>
      <c r="E12" s="47">
        <v>858492</v>
      </c>
      <c r="F12" s="47">
        <v>882236</v>
      </c>
      <c r="G12" s="47">
        <v>922453</v>
      </c>
      <c r="H12" s="47">
        <v>932181</v>
      </c>
      <c r="I12" s="47">
        <v>951441</v>
      </c>
      <c r="J12" s="47">
        <v>999805</v>
      </c>
      <c r="K12" s="47">
        <v>1014284</v>
      </c>
      <c r="L12" s="47">
        <v>1044952</v>
      </c>
      <c r="M12" s="47">
        <v>1060057</v>
      </c>
      <c r="N12" s="47">
        <v>1103591</v>
      </c>
      <c r="O12" s="47">
        <v>1157003</v>
      </c>
      <c r="P12" s="47">
        <v>1191470</v>
      </c>
      <c r="Q12" s="47">
        <v>1229654</v>
      </c>
      <c r="R12" s="47">
        <v>1239618</v>
      </c>
      <c r="S12" s="48">
        <v>1267726</v>
      </c>
    </row>
    <row r="13" spans="1:19" ht="13.5" thickBot="1">
      <c r="A13" s="113" t="s">
        <v>123</v>
      </c>
      <c r="B13" s="47">
        <v>27218</v>
      </c>
      <c r="C13" s="47">
        <v>28097</v>
      </c>
      <c r="D13" s="47">
        <v>27639</v>
      </c>
      <c r="E13" s="47">
        <v>27890</v>
      </c>
      <c r="F13" s="47">
        <v>30419</v>
      </c>
      <c r="G13" s="47">
        <v>31834</v>
      </c>
      <c r="H13" s="47">
        <v>31604</v>
      </c>
      <c r="I13" s="47">
        <v>30199</v>
      </c>
      <c r="J13" s="47">
        <v>35568</v>
      </c>
      <c r="K13" s="47">
        <v>34002</v>
      </c>
      <c r="L13" s="47">
        <v>34023</v>
      </c>
      <c r="M13" s="47">
        <v>31666</v>
      </c>
      <c r="N13" s="47">
        <v>33155</v>
      </c>
      <c r="O13" s="47">
        <v>35833</v>
      </c>
      <c r="P13" s="47">
        <v>36392</v>
      </c>
      <c r="Q13" s="47">
        <v>37598</v>
      </c>
      <c r="R13" s="47">
        <v>36897</v>
      </c>
      <c r="S13" s="48">
        <v>38413</v>
      </c>
    </row>
    <row r="14" spans="1:19" ht="13.5" thickBot="1">
      <c r="A14" s="113" t="s">
        <v>124</v>
      </c>
      <c r="B14" s="47">
        <v>25598</v>
      </c>
      <c r="C14" s="47">
        <v>23292</v>
      </c>
      <c r="D14" s="47">
        <v>21995</v>
      </c>
      <c r="E14" s="47">
        <v>22082</v>
      </c>
      <c r="F14" s="47">
        <v>21330</v>
      </c>
      <c r="G14" s="47">
        <v>22214</v>
      </c>
      <c r="H14" s="47">
        <v>21715</v>
      </c>
      <c r="I14" s="47">
        <v>22116</v>
      </c>
      <c r="J14" s="47">
        <v>21487</v>
      </c>
      <c r="K14" s="47">
        <v>19452</v>
      </c>
      <c r="L14" s="47">
        <v>19795</v>
      </c>
      <c r="M14" s="47">
        <v>22244</v>
      </c>
      <c r="N14" s="47">
        <v>19753</v>
      </c>
      <c r="O14" s="47">
        <v>22019</v>
      </c>
      <c r="P14" s="47">
        <v>21442</v>
      </c>
      <c r="Q14" s="47">
        <v>20977</v>
      </c>
      <c r="R14" s="47">
        <v>21751</v>
      </c>
      <c r="S14" s="48">
        <v>25373</v>
      </c>
    </row>
    <row r="15" spans="1:19" ht="13.5" thickBot="1">
      <c r="A15" s="113" t="s">
        <v>125</v>
      </c>
      <c r="B15" s="47">
        <v>48525</v>
      </c>
      <c r="C15" s="47">
        <v>47077</v>
      </c>
      <c r="D15" s="47">
        <v>45405</v>
      </c>
      <c r="E15" s="47">
        <v>44658</v>
      </c>
      <c r="F15" s="47">
        <v>43952</v>
      </c>
      <c r="G15" s="47">
        <v>46343</v>
      </c>
      <c r="H15" s="47">
        <v>49004</v>
      </c>
      <c r="I15" s="47">
        <v>50024</v>
      </c>
      <c r="J15" s="47">
        <v>50050</v>
      </c>
      <c r="K15" s="47">
        <v>49121</v>
      </c>
      <c r="L15" s="47">
        <v>57563</v>
      </c>
      <c r="M15" s="47">
        <v>57431</v>
      </c>
      <c r="N15" s="47">
        <v>54763</v>
      </c>
      <c r="O15" s="47">
        <v>55557</v>
      </c>
      <c r="P15" s="47">
        <v>55436</v>
      </c>
      <c r="Q15" s="47">
        <v>54802</v>
      </c>
      <c r="R15" s="47">
        <v>55008</v>
      </c>
      <c r="S15" s="48">
        <v>59376</v>
      </c>
    </row>
    <row r="16" spans="1:19" ht="13.5" thickBot="1">
      <c r="A16" s="113" t="s">
        <v>126</v>
      </c>
      <c r="B16" s="47">
        <v>25339</v>
      </c>
      <c r="C16" s="47">
        <v>35778</v>
      </c>
      <c r="D16" s="47">
        <v>29790</v>
      </c>
      <c r="E16" s="47">
        <v>32907</v>
      </c>
      <c r="F16" s="47">
        <v>39020</v>
      </c>
      <c r="G16" s="47">
        <v>35447</v>
      </c>
      <c r="H16" s="47">
        <v>52330</v>
      </c>
      <c r="I16" s="47">
        <v>42357</v>
      </c>
      <c r="J16" s="47">
        <v>38263</v>
      </c>
      <c r="K16" s="47">
        <v>35856</v>
      </c>
      <c r="L16" s="47">
        <v>31777</v>
      </c>
      <c r="M16" s="47">
        <v>33391</v>
      </c>
      <c r="N16" s="47">
        <v>34373</v>
      </c>
      <c r="O16" s="47">
        <v>40597</v>
      </c>
      <c r="P16" s="47">
        <v>33820</v>
      </c>
      <c r="Q16" s="47">
        <v>29603</v>
      </c>
      <c r="R16" s="47">
        <v>39479</v>
      </c>
      <c r="S16" s="48">
        <v>31951</v>
      </c>
    </row>
    <row r="17" spans="1:19" ht="13.5" thickBot="1">
      <c r="A17" s="113" t="s">
        <v>127</v>
      </c>
      <c r="B17" s="47">
        <v>377682</v>
      </c>
      <c r="C17" s="47">
        <v>373501</v>
      </c>
      <c r="D17" s="47">
        <v>357212</v>
      </c>
      <c r="E17" s="47">
        <v>350777</v>
      </c>
      <c r="F17" s="47">
        <v>353172</v>
      </c>
      <c r="G17" s="47">
        <v>356217</v>
      </c>
      <c r="H17" s="47">
        <v>366633</v>
      </c>
      <c r="I17" s="47">
        <v>357291</v>
      </c>
      <c r="J17" s="47">
        <v>368887</v>
      </c>
      <c r="K17" s="47">
        <v>356318</v>
      </c>
      <c r="L17" s="47">
        <v>366571</v>
      </c>
      <c r="M17" s="47">
        <v>377210</v>
      </c>
      <c r="N17" s="47">
        <v>362895</v>
      </c>
      <c r="O17" s="47">
        <v>390778</v>
      </c>
      <c r="P17" s="47">
        <v>395780</v>
      </c>
      <c r="Q17" s="47">
        <v>402017</v>
      </c>
      <c r="R17" s="47">
        <v>409097</v>
      </c>
      <c r="S17" s="48">
        <v>425321</v>
      </c>
    </row>
    <row r="18" spans="1:19" ht="13.5" thickBot="1">
      <c r="A18" s="113" t="s">
        <v>128</v>
      </c>
      <c r="B18" s="47">
        <v>17181</v>
      </c>
      <c r="C18" s="47">
        <v>14627</v>
      </c>
      <c r="D18" s="47">
        <v>11831</v>
      </c>
      <c r="E18" s="47">
        <v>9117</v>
      </c>
      <c r="F18" s="47">
        <v>9148</v>
      </c>
      <c r="G18" s="47">
        <v>8691</v>
      </c>
      <c r="H18" s="47">
        <v>9101</v>
      </c>
      <c r="I18" s="47">
        <v>9215</v>
      </c>
      <c r="J18" s="47">
        <v>8516</v>
      </c>
      <c r="K18" s="47">
        <v>8263</v>
      </c>
      <c r="L18" s="47">
        <v>8507</v>
      </c>
      <c r="M18" s="47">
        <v>8476</v>
      </c>
      <c r="N18" s="47">
        <v>8520</v>
      </c>
      <c r="O18" s="47">
        <v>10140</v>
      </c>
      <c r="P18" s="47">
        <v>10274</v>
      </c>
      <c r="Q18" s="47">
        <v>10129</v>
      </c>
      <c r="R18" s="47">
        <v>9642</v>
      </c>
      <c r="S18" s="48">
        <v>12078</v>
      </c>
    </row>
    <row r="19" spans="1:19" ht="13.5" thickBot="1">
      <c r="A19" s="113" t="s">
        <v>129</v>
      </c>
      <c r="B19" s="47">
        <v>13538</v>
      </c>
      <c r="C19" s="47">
        <v>14191</v>
      </c>
      <c r="D19" s="47">
        <v>14972</v>
      </c>
      <c r="E19" s="47">
        <v>15381</v>
      </c>
      <c r="F19" s="47">
        <v>15904</v>
      </c>
      <c r="G19" s="47">
        <v>16896</v>
      </c>
      <c r="H19" s="47">
        <v>18199</v>
      </c>
      <c r="I19" s="47">
        <v>18961</v>
      </c>
      <c r="J19" s="47">
        <v>19808</v>
      </c>
      <c r="K19" s="47">
        <v>20752</v>
      </c>
      <c r="L19" s="47">
        <v>22609</v>
      </c>
      <c r="M19" s="47">
        <v>23727</v>
      </c>
      <c r="N19" s="47">
        <v>23565</v>
      </c>
      <c r="O19" s="47">
        <v>23815</v>
      </c>
      <c r="P19" s="47">
        <v>23936</v>
      </c>
      <c r="Q19" s="47">
        <v>23270</v>
      </c>
      <c r="R19" s="47">
        <v>24770</v>
      </c>
      <c r="S19" s="48">
        <v>25252</v>
      </c>
    </row>
    <row r="20" spans="1:19" ht="13.5" thickBot="1">
      <c r="A20" s="113" t="s">
        <v>130</v>
      </c>
      <c r="B20" s="47">
        <v>33000</v>
      </c>
      <c r="C20" s="47">
        <v>32642</v>
      </c>
      <c r="D20" s="47">
        <v>35013</v>
      </c>
      <c r="E20" s="47">
        <v>35807</v>
      </c>
      <c r="F20" s="47">
        <v>37744</v>
      </c>
      <c r="G20" s="47">
        <v>37735</v>
      </c>
      <c r="H20" s="47">
        <v>38015</v>
      </c>
      <c r="I20" s="47">
        <v>39374</v>
      </c>
      <c r="J20" s="47">
        <v>42393</v>
      </c>
      <c r="K20" s="47">
        <v>44640</v>
      </c>
      <c r="L20" s="47">
        <v>49281</v>
      </c>
      <c r="M20" s="47">
        <v>50223</v>
      </c>
      <c r="N20" s="47">
        <v>50494</v>
      </c>
      <c r="O20" s="47">
        <v>52118</v>
      </c>
      <c r="P20" s="47">
        <v>53019</v>
      </c>
      <c r="Q20" s="47">
        <v>53143</v>
      </c>
      <c r="R20" s="47">
        <v>52614</v>
      </c>
      <c r="S20" s="48">
        <v>58302</v>
      </c>
    </row>
    <row r="21" spans="1:19" ht="13.5" thickBot="1">
      <c r="A21" s="113" t="s">
        <v>131</v>
      </c>
      <c r="B21" s="47">
        <v>71374</v>
      </c>
      <c r="C21" s="47">
        <v>71833</v>
      </c>
      <c r="D21" s="47">
        <v>81819</v>
      </c>
      <c r="E21" s="47">
        <v>75117</v>
      </c>
      <c r="F21" s="47">
        <v>77105</v>
      </c>
      <c r="G21" s="47">
        <v>87033</v>
      </c>
      <c r="H21" s="47">
        <v>76701</v>
      </c>
      <c r="I21" s="47">
        <v>98231</v>
      </c>
      <c r="J21" s="47">
        <v>99054</v>
      </c>
      <c r="K21" s="47">
        <v>121997</v>
      </c>
      <c r="L21" s="47">
        <v>126398</v>
      </c>
      <c r="M21" s="47">
        <v>123446</v>
      </c>
      <c r="N21" s="47">
        <v>147941</v>
      </c>
      <c r="O21" s="47">
        <v>144972</v>
      </c>
      <c r="P21" s="47">
        <v>166305</v>
      </c>
      <c r="Q21" s="47">
        <v>192218</v>
      </c>
      <c r="R21" s="47">
        <v>186081</v>
      </c>
      <c r="S21" s="48">
        <v>189365</v>
      </c>
    </row>
    <row r="22" spans="1:19" ht="13.5" thickBot="1">
      <c r="A22" s="113" t="s">
        <v>132</v>
      </c>
      <c r="B22" s="47">
        <v>48761</v>
      </c>
      <c r="C22" s="47">
        <v>61941</v>
      </c>
      <c r="D22" s="47">
        <v>51910</v>
      </c>
      <c r="E22" s="47">
        <v>36024</v>
      </c>
      <c r="F22" s="47">
        <v>35340</v>
      </c>
      <c r="G22" s="47">
        <v>40171</v>
      </c>
      <c r="H22" s="47">
        <v>44993</v>
      </c>
      <c r="I22" s="47">
        <v>40936</v>
      </c>
      <c r="J22" s="47">
        <v>56390</v>
      </c>
      <c r="K22" s="47">
        <v>52103</v>
      </c>
      <c r="L22" s="47">
        <v>53100</v>
      </c>
      <c r="M22" s="47">
        <v>49321</v>
      </c>
      <c r="N22" s="47">
        <v>55707</v>
      </c>
      <c r="O22" s="47">
        <v>60604</v>
      </c>
      <c r="P22" s="47">
        <v>59841</v>
      </c>
      <c r="Q22" s="47">
        <v>66672</v>
      </c>
      <c r="R22" s="47">
        <v>60226</v>
      </c>
      <c r="S22" s="48">
        <v>61861</v>
      </c>
    </row>
    <row r="23" spans="1:19" ht="13.5" thickBot="1">
      <c r="A23" s="113" t="s">
        <v>133</v>
      </c>
      <c r="B23" s="47">
        <v>178584</v>
      </c>
      <c r="C23" s="47">
        <v>173243</v>
      </c>
      <c r="D23" s="47">
        <v>176979</v>
      </c>
      <c r="E23" s="47">
        <v>174616</v>
      </c>
      <c r="F23" s="47">
        <v>180623</v>
      </c>
      <c r="G23" s="47">
        <v>196100</v>
      </c>
      <c r="H23" s="47">
        <v>193529</v>
      </c>
      <c r="I23" s="47">
        <v>200857</v>
      </c>
      <c r="J23" s="47">
        <v>207944</v>
      </c>
      <c r="K23" s="47">
        <v>209040</v>
      </c>
      <c r="L23" s="47">
        <v>220425</v>
      </c>
      <c r="M23" s="47">
        <v>219359</v>
      </c>
      <c r="N23" s="47">
        <v>231048</v>
      </c>
      <c r="O23" s="47">
        <v>242784</v>
      </c>
      <c r="P23" s="47">
        <v>246101</v>
      </c>
      <c r="Q23" s="47">
        <v>253073</v>
      </c>
      <c r="R23" s="47">
        <v>262164</v>
      </c>
      <c r="S23" s="48">
        <v>265763</v>
      </c>
    </row>
    <row r="24" spans="1:19" ht="13.5" thickBot="1">
      <c r="A24" s="113" t="s">
        <v>134</v>
      </c>
      <c r="B24" s="47">
        <v>1974</v>
      </c>
      <c r="C24" s="47">
        <v>2077</v>
      </c>
      <c r="D24" s="47">
        <v>2404</v>
      </c>
      <c r="E24" s="47">
        <v>2581</v>
      </c>
      <c r="F24" s="47">
        <v>2681</v>
      </c>
      <c r="G24" s="47">
        <v>2473</v>
      </c>
      <c r="H24" s="47">
        <v>2592</v>
      </c>
      <c r="I24" s="47">
        <v>2711</v>
      </c>
      <c r="J24" s="47">
        <v>2954</v>
      </c>
      <c r="K24" s="47">
        <v>3139</v>
      </c>
      <c r="L24" s="47">
        <v>3370</v>
      </c>
      <c r="M24" s="47">
        <v>3551</v>
      </c>
      <c r="N24" s="47">
        <v>3785</v>
      </c>
      <c r="O24" s="47">
        <v>4052</v>
      </c>
      <c r="P24" s="47">
        <v>4200</v>
      </c>
      <c r="Q24" s="47">
        <v>4376</v>
      </c>
      <c r="R24" s="47">
        <v>4651</v>
      </c>
      <c r="S24" s="48">
        <v>4869</v>
      </c>
    </row>
    <row r="25" spans="1:19" ht="13.5" thickBot="1">
      <c r="A25" s="113" t="s">
        <v>135</v>
      </c>
      <c r="B25" s="47">
        <v>2152</v>
      </c>
      <c r="C25" s="47">
        <v>2369</v>
      </c>
      <c r="D25" s="47">
        <v>1313</v>
      </c>
      <c r="E25" s="47">
        <v>1049</v>
      </c>
      <c r="F25" s="47">
        <v>1135</v>
      </c>
      <c r="G25" s="47">
        <v>1042</v>
      </c>
      <c r="H25" s="47">
        <v>1265</v>
      </c>
      <c r="I25" s="47">
        <v>1551</v>
      </c>
      <c r="J25" s="47">
        <v>1479</v>
      </c>
      <c r="K25" s="47">
        <v>1351</v>
      </c>
      <c r="L25" s="47">
        <v>1313</v>
      </c>
      <c r="M25" s="47">
        <v>1444</v>
      </c>
      <c r="N25" s="47">
        <v>1501</v>
      </c>
      <c r="O25" s="47">
        <v>1661</v>
      </c>
      <c r="P25" s="47">
        <v>1531</v>
      </c>
      <c r="Q25" s="47">
        <v>1533</v>
      </c>
      <c r="R25" s="47">
        <v>2147</v>
      </c>
      <c r="S25" s="48">
        <v>1985</v>
      </c>
    </row>
    <row r="26" spans="1:19" ht="13.5" thickBot="1">
      <c r="A26" s="113" t="s">
        <v>136</v>
      </c>
      <c r="B26" s="47">
        <v>10958</v>
      </c>
      <c r="C26" s="47">
        <v>12025</v>
      </c>
      <c r="D26" s="47">
        <v>3599</v>
      </c>
      <c r="E26" s="47">
        <v>1281</v>
      </c>
      <c r="F26" s="47">
        <v>1597</v>
      </c>
      <c r="G26" s="47">
        <v>1325</v>
      </c>
      <c r="H26" s="47">
        <v>1973</v>
      </c>
      <c r="I26" s="47">
        <v>2068</v>
      </c>
      <c r="J26" s="47">
        <v>3182</v>
      </c>
      <c r="K26" s="47">
        <v>2812</v>
      </c>
      <c r="L26" s="47">
        <v>2362</v>
      </c>
      <c r="M26" s="47">
        <v>2674</v>
      </c>
      <c r="N26" s="47">
        <v>2798</v>
      </c>
      <c r="O26" s="47">
        <v>3019</v>
      </c>
      <c r="P26" s="47">
        <v>3228</v>
      </c>
      <c r="Q26" s="47">
        <v>3625</v>
      </c>
      <c r="R26" s="47">
        <v>3015</v>
      </c>
      <c r="S26" s="48">
        <v>3110</v>
      </c>
    </row>
    <row r="27" spans="1:19" ht="13.5" thickBot="1">
      <c r="A27" s="113" t="s">
        <v>137</v>
      </c>
      <c r="B27" s="47">
        <v>561</v>
      </c>
      <c r="C27" s="47">
        <v>629</v>
      </c>
      <c r="D27" s="47">
        <v>600</v>
      </c>
      <c r="E27" s="47">
        <v>614</v>
      </c>
      <c r="F27" s="47">
        <v>502</v>
      </c>
      <c r="G27" s="47">
        <v>414</v>
      </c>
      <c r="H27" s="47">
        <v>436</v>
      </c>
      <c r="I27" s="47">
        <v>323</v>
      </c>
      <c r="J27" s="47">
        <v>249</v>
      </c>
      <c r="K27" s="47">
        <v>256</v>
      </c>
      <c r="L27" s="47">
        <v>286</v>
      </c>
      <c r="M27" s="47">
        <v>339</v>
      </c>
      <c r="N27" s="47">
        <v>2656</v>
      </c>
      <c r="O27" s="47">
        <v>2668</v>
      </c>
      <c r="P27" s="47">
        <v>3238</v>
      </c>
      <c r="Q27" s="47">
        <v>3181</v>
      </c>
      <c r="R27" s="47">
        <v>3337</v>
      </c>
      <c r="S27" s="48">
        <v>2998</v>
      </c>
    </row>
    <row r="28" spans="1:19" ht="13.5" thickBot="1">
      <c r="A28" s="113" t="s">
        <v>138</v>
      </c>
      <c r="B28" s="47">
        <v>14561</v>
      </c>
      <c r="C28" s="47">
        <v>16091</v>
      </c>
      <c r="D28" s="47">
        <v>17654</v>
      </c>
      <c r="E28" s="47">
        <v>19030</v>
      </c>
      <c r="F28" s="47">
        <v>19395</v>
      </c>
      <c r="G28" s="47">
        <v>19923</v>
      </c>
      <c r="H28" s="47">
        <v>20785</v>
      </c>
      <c r="I28" s="47">
        <v>21212</v>
      </c>
      <c r="J28" s="47">
        <v>23084</v>
      </c>
      <c r="K28" s="47">
        <v>22877</v>
      </c>
      <c r="L28" s="47">
        <v>20833</v>
      </c>
      <c r="M28" s="47">
        <v>22105</v>
      </c>
      <c r="N28" s="47">
        <v>22013</v>
      </c>
      <c r="O28" s="47">
        <v>22957</v>
      </c>
      <c r="P28" s="47">
        <v>21582</v>
      </c>
      <c r="Q28" s="47">
        <v>21708</v>
      </c>
      <c r="R28" s="47">
        <v>22169</v>
      </c>
      <c r="S28" s="48">
        <v>24962</v>
      </c>
    </row>
    <row r="29" spans="1:19" ht="13.5" thickBot="1">
      <c r="A29" s="113" t="s">
        <v>182</v>
      </c>
      <c r="B29" s="47">
        <v>1100</v>
      </c>
      <c r="C29" s="47">
        <v>1419</v>
      </c>
      <c r="D29" s="47">
        <v>1490</v>
      </c>
      <c r="E29" s="47">
        <v>1500</v>
      </c>
      <c r="F29" s="47">
        <v>1541</v>
      </c>
      <c r="G29" s="47">
        <v>1632</v>
      </c>
      <c r="H29" s="47">
        <v>1658</v>
      </c>
      <c r="I29" s="47">
        <v>1686</v>
      </c>
      <c r="J29" s="47">
        <v>1721</v>
      </c>
      <c r="K29" s="47">
        <v>1792</v>
      </c>
      <c r="L29" s="47">
        <v>1917</v>
      </c>
      <c r="M29" s="47">
        <v>1987</v>
      </c>
      <c r="N29" s="47">
        <v>2052</v>
      </c>
      <c r="O29" s="47">
        <v>2236</v>
      </c>
      <c r="P29" s="47">
        <v>2216</v>
      </c>
      <c r="Q29" s="47">
        <v>2240</v>
      </c>
      <c r="R29" s="47">
        <v>2296</v>
      </c>
      <c r="S29" s="48">
        <v>2296</v>
      </c>
    </row>
    <row r="30" spans="1:19" ht="13.5" thickBot="1">
      <c r="A30" s="113" t="s">
        <v>139</v>
      </c>
      <c r="B30" s="47">
        <v>68294</v>
      </c>
      <c r="C30" s="47">
        <v>70895</v>
      </c>
      <c r="D30" s="47">
        <v>73127</v>
      </c>
      <c r="E30" s="47">
        <v>72773</v>
      </c>
      <c r="F30" s="47">
        <v>75339</v>
      </c>
      <c r="G30" s="47">
        <v>76645</v>
      </c>
      <c r="H30" s="47">
        <v>80645</v>
      </c>
      <c r="I30" s="47">
        <v>83682</v>
      </c>
      <c r="J30" s="47">
        <v>86552</v>
      </c>
      <c r="K30" s="47">
        <v>82107</v>
      </c>
      <c r="L30" s="47">
        <v>84710</v>
      </c>
      <c r="M30" s="47">
        <v>88815</v>
      </c>
      <c r="N30" s="47">
        <v>91015</v>
      </c>
      <c r="O30" s="47">
        <v>91324</v>
      </c>
      <c r="P30" s="47">
        <v>94952</v>
      </c>
      <c r="Q30" s="47">
        <v>94033</v>
      </c>
      <c r="R30" s="47">
        <v>92049</v>
      </c>
      <c r="S30" s="48">
        <v>95460</v>
      </c>
    </row>
    <row r="31" spans="1:19" ht="13.5" thickBot="1">
      <c r="A31" s="113" t="s">
        <v>140</v>
      </c>
      <c r="B31" s="47">
        <v>17787</v>
      </c>
      <c r="C31" s="47">
        <v>18738</v>
      </c>
      <c r="D31" s="47">
        <v>15081</v>
      </c>
      <c r="E31" s="47">
        <v>14655</v>
      </c>
      <c r="F31" s="47">
        <v>16415</v>
      </c>
      <c r="G31" s="47">
        <v>18110</v>
      </c>
      <c r="H31" s="47">
        <v>19352</v>
      </c>
      <c r="I31" s="47">
        <v>19558</v>
      </c>
      <c r="J31" s="47">
        <v>18700</v>
      </c>
      <c r="K31" s="47">
        <v>19163</v>
      </c>
      <c r="L31" s="47">
        <v>17949</v>
      </c>
      <c r="M31" s="47">
        <v>20364</v>
      </c>
      <c r="N31" s="47">
        <v>20203</v>
      </c>
      <c r="O31" s="47">
        <v>24426</v>
      </c>
      <c r="P31" s="47">
        <v>24221</v>
      </c>
      <c r="Q31" s="47">
        <v>25742</v>
      </c>
      <c r="R31" s="47">
        <v>24103</v>
      </c>
      <c r="S31" s="48">
        <v>22910</v>
      </c>
    </row>
    <row r="32" spans="1:19" ht="13.5" thickBot="1">
      <c r="A32" s="113" t="s">
        <v>141</v>
      </c>
      <c r="B32" s="47">
        <v>132998</v>
      </c>
      <c r="C32" s="47">
        <v>131303</v>
      </c>
      <c r="D32" s="47">
        <v>129180</v>
      </c>
      <c r="E32" s="47">
        <v>130291</v>
      </c>
      <c r="F32" s="47">
        <v>131561</v>
      </c>
      <c r="G32" s="47">
        <v>135141</v>
      </c>
      <c r="H32" s="47">
        <v>139263</v>
      </c>
      <c r="I32" s="47">
        <v>138972</v>
      </c>
      <c r="J32" s="47">
        <v>138458</v>
      </c>
      <c r="K32" s="47">
        <v>137842</v>
      </c>
      <c r="L32" s="47">
        <v>141063</v>
      </c>
      <c r="M32" s="47">
        <v>141382</v>
      </c>
      <c r="N32" s="47">
        <v>140159</v>
      </c>
      <c r="O32" s="47">
        <v>148214</v>
      </c>
      <c r="P32" s="47">
        <v>150326</v>
      </c>
      <c r="Q32" s="47">
        <v>153023</v>
      </c>
      <c r="R32" s="47">
        <v>158466</v>
      </c>
      <c r="S32" s="48">
        <v>155887</v>
      </c>
    </row>
    <row r="33" spans="1:19" ht="13.5" thickBot="1">
      <c r="A33" s="113" t="s">
        <v>142</v>
      </c>
      <c r="B33" s="47">
        <v>19193</v>
      </c>
      <c r="C33" s="47">
        <v>20690</v>
      </c>
      <c r="D33" s="47">
        <v>25005</v>
      </c>
      <c r="E33" s="47">
        <v>22454</v>
      </c>
      <c r="F33" s="47">
        <v>20630</v>
      </c>
      <c r="G33" s="47">
        <v>24753</v>
      </c>
      <c r="H33" s="47">
        <v>19592</v>
      </c>
      <c r="I33" s="47">
        <v>20942</v>
      </c>
      <c r="J33" s="47">
        <v>25782</v>
      </c>
      <c r="K33" s="47">
        <v>35452</v>
      </c>
      <c r="L33" s="47">
        <v>31801</v>
      </c>
      <c r="M33" s="47">
        <v>31773</v>
      </c>
      <c r="N33" s="47">
        <v>37392</v>
      </c>
      <c r="O33" s="47">
        <v>30212</v>
      </c>
      <c r="P33" s="47">
        <v>34058</v>
      </c>
      <c r="Q33" s="47">
        <v>39613</v>
      </c>
      <c r="R33" s="47">
        <v>34559</v>
      </c>
      <c r="S33" s="48">
        <v>32542</v>
      </c>
    </row>
    <row r="34" spans="1:19" ht="13.5" thickBot="1">
      <c r="A34" s="113" t="s">
        <v>143</v>
      </c>
      <c r="B34" s="47">
        <v>50426</v>
      </c>
      <c r="C34" s="47">
        <v>44625</v>
      </c>
      <c r="D34" s="47">
        <v>42495</v>
      </c>
      <c r="E34" s="47">
        <v>42708</v>
      </c>
      <c r="F34" s="47">
        <v>42090</v>
      </c>
      <c r="G34" s="47">
        <v>42573</v>
      </c>
      <c r="H34" s="47">
        <v>44209</v>
      </c>
      <c r="I34" s="47">
        <v>34239</v>
      </c>
      <c r="J34" s="47">
        <v>29310</v>
      </c>
      <c r="K34" s="47">
        <v>27222</v>
      </c>
      <c r="L34" s="47">
        <v>31700</v>
      </c>
      <c r="M34" s="47">
        <v>33497</v>
      </c>
      <c r="N34" s="47">
        <v>33376</v>
      </c>
      <c r="O34" s="47">
        <v>38480</v>
      </c>
      <c r="P34" s="47">
        <v>34421</v>
      </c>
      <c r="Q34" s="47">
        <v>33651</v>
      </c>
      <c r="R34" s="47">
        <v>38709</v>
      </c>
      <c r="S34" s="48">
        <v>37995</v>
      </c>
    </row>
    <row r="35" spans="1:19" ht="13.5" thickBot="1">
      <c r="A35" s="113" t="s">
        <v>144</v>
      </c>
      <c r="B35" s="47">
        <v>4870</v>
      </c>
      <c r="C35" s="47">
        <v>4182</v>
      </c>
      <c r="D35" s="47">
        <v>4702</v>
      </c>
      <c r="E35" s="47">
        <v>4714</v>
      </c>
      <c r="F35" s="47">
        <v>4623</v>
      </c>
      <c r="G35" s="47">
        <v>4634</v>
      </c>
      <c r="H35" s="47">
        <v>4458</v>
      </c>
      <c r="I35" s="47">
        <v>5065</v>
      </c>
      <c r="J35" s="47">
        <v>5237</v>
      </c>
      <c r="K35" s="47">
        <v>4825</v>
      </c>
      <c r="L35" s="47">
        <v>5029</v>
      </c>
      <c r="M35" s="47">
        <v>5413</v>
      </c>
      <c r="N35" s="47">
        <v>5758</v>
      </c>
      <c r="O35" s="47">
        <v>5656</v>
      </c>
      <c r="P35" s="47">
        <v>5718</v>
      </c>
      <c r="Q35" s="47">
        <v>5772</v>
      </c>
      <c r="R35" s="47">
        <v>5976</v>
      </c>
      <c r="S35" s="48">
        <v>6082</v>
      </c>
    </row>
    <row r="36" spans="1:19" ht="13.5" thickBot="1">
      <c r="A36" s="113" t="s">
        <v>145</v>
      </c>
      <c r="B36" s="47">
        <v>9516</v>
      </c>
      <c r="C36" s="47">
        <v>9163</v>
      </c>
      <c r="D36" s="47">
        <v>8965</v>
      </c>
      <c r="E36" s="47">
        <v>8530</v>
      </c>
      <c r="F36" s="47">
        <v>8051</v>
      </c>
      <c r="G36" s="47">
        <v>9643</v>
      </c>
      <c r="H36" s="47">
        <v>9496</v>
      </c>
      <c r="I36" s="47">
        <v>9392</v>
      </c>
      <c r="J36" s="47">
        <v>9505</v>
      </c>
      <c r="K36" s="47">
        <v>9850</v>
      </c>
      <c r="L36" s="47">
        <v>9216</v>
      </c>
      <c r="M36" s="47">
        <v>9826</v>
      </c>
      <c r="N36" s="47">
        <v>8991</v>
      </c>
      <c r="O36" s="47">
        <v>9640</v>
      </c>
      <c r="P36" s="47">
        <v>9328</v>
      </c>
      <c r="Q36" s="47">
        <v>8980</v>
      </c>
      <c r="R36" s="47">
        <v>8784</v>
      </c>
      <c r="S36" s="48">
        <v>8099</v>
      </c>
    </row>
    <row r="37" spans="1:19" ht="13.5" thickBot="1">
      <c r="A37" s="113" t="s">
        <v>146</v>
      </c>
      <c r="B37" s="47">
        <v>24284</v>
      </c>
      <c r="C37" s="47">
        <v>25277</v>
      </c>
      <c r="D37" s="47">
        <v>23360</v>
      </c>
      <c r="E37" s="47">
        <v>27670</v>
      </c>
      <c r="F37" s="47">
        <v>34420</v>
      </c>
      <c r="G37" s="47">
        <v>31911</v>
      </c>
      <c r="H37" s="47">
        <v>38024</v>
      </c>
      <c r="I37" s="47">
        <v>36022</v>
      </c>
      <c r="J37" s="47">
        <v>33241</v>
      </c>
      <c r="K37" s="47">
        <v>33629</v>
      </c>
      <c r="L37" s="47">
        <v>32770</v>
      </c>
      <c r="M37" s="47">
        <v>38401</v>
      </c>
      <c r="N37" s="47">
        <v>41762</v>
      </c>
      <c r="O37" s="47">
        <v>51813</v>
      </c>
      <c r="P37" s="47">
        <v>47909</v>
      </c>
      <c r="Q37" s="47">
        <v>33322</v>
      </c>
      <c r="R37" s="47">
        <v>47745</v>
      </c>
      <c r="S37" s="48">
        <v>43457</v>
      </c>
    </row>
    <row r="38" spans="1:19" ht="13.5" thickBot="1">
      <c r="A38" s="113" t="s">
        <v>147</v>
      </c>
      <c r="B38" s="47">
        <v>5691</v>
      </c>
      <c r="C38" s="47">
        <v>7392</v>
      </c>
      <c r="D38" s="47">
        <v>8343</v>
      </c>
      <c r="E38" s="47">
        <v>9582</v>
      </c>
      <c r="F38" s="47">
        <v>10890</v>
      </c>
      <c r="G38" s="47">
        <v>10185</v>
      </c>
      <c r="H38" s="47">
        <v>14440</v>
      </c>
      <c r="I38" s="47">
        <v>10235</v>
      </c>
      <c r="J38" s="47">
        <v>9998</v>
      </c>
      <c r="K38" s="47">
        <v>9899</v>
      </c>
      <c r="L38" s="47">
        <v>9193</v>
      </c>
      <c r="M38" s="47">
        <v>9943</v>
      </c>
      <c r="N38" s="47">
        <v>11619</v>
      </c>
      <c r="O38" s="47">
        <v>13743</v>
      </c>
      <c r="P38" s="47">
        <v>13213</v>
      </c>
      <c r="Q38" s="47">
        <v>12248</v>
      </c>
      <c r="R38" s="47">
        <v>13597</v>
      </c>
      <c r="S38" s="48">
        <v>14262</v>
      </c>
    </row>
    <row r="39" spans="1:19" ht="13.5" thickBot="1">
      <c r="A39" s="113" t="s">
        <v>148</v>
      </c>
      <c r="B39" s="47">
        <v>246059</v>
      </c>
      <c r="C39" s="47">
        <v>245421</v>
      </c>
      <c r="D39" s="47">
        <v>237169</v>
      </c>
      <c r="E39" s="47">
        <v>228104</v>
      </c>
      <c r="F39" s="47">
        <v>230221</v>
      </c>
      <c r="G39" s="47">
        <v>238297</v>
      </c>
      <c r="H39" s="47">
        <v>247309</v>
      </c>
      <c r="I39" s="47">
        <v>240954</v>
      </c>
      <c r="J39" s="47">
        <v>254137</v>
      </c>
      <c r="K39" s="47">
        <v>264117</v>
      </c>
      <c r="L39" s="47">
        <v>283278</v>
      </c>
      <c r="M39" s="47">
        <v>287250</v>
      </c>
      <c r="N39" s="47">
        <v>290700</v>
      </c>
      <c r="O39" s="47">
        <v>302272</v>
      </c>
      <c r="P39" s="47">
        <v>304437</v>
      </c>
      <c r="Q39" s="47">
        <v>305978</v>
      </c>
      <c r="R39" s="47">
        <v>309722</v>
      </c>
      <c r="S39" s="48">
        <v>318882</v>
      </c>
    </row>
    <row r="40" spans="1:19" ht="13.5" thickBot="1">
      <c r="A40" s="113" t="s">
        <v>149</v>
      </c>
      <c r="B40" s="47">
        <v>4945</v>
      </c>
      <c r="C40" s="47">
        <v>3060</v>
      </c>
      <c r="D40" s="47">
        <v>4553</v>
      </c>
      <c r="E40" s="47">
        <v>5014</v>
      </c>
      <c r="F40" s="47">
        <v>3345</v>
      </c>
      <c r="G40" s="47">
        <v>3598</v>
      </c>
      <c r="H40" s="47">
        <v>3320</v>
      </c>
      <c r="I40" s="47">
        <v>4386</v>
      </c>
      <c r="J40" s="47">
        <v>5432</v>
      </c>
      <c r="K40" s="47">
        <v>5649</v>
      </c>
      <c r="L40" s="47">
        <v>4810</v>
      </c>
      <c r="M40" s="47">
        <v>5590</v>
      </c>
      <c r="N40" s="47">
        <v>6854</v>
      </c>
      <c r="O40" s="47">
        <v>7734</v>
      </c>
      <c r="P40" s="47">
        <v>6269</v>
      </c>
      <c r="Q40" s="47">
        <v>6011</v>
      </c>
      <c r="R40" s="47">
        <v>6287</v>
      </c>
      <c r="S40" s="48">
        <v>7810</v>
      </c>
    </row>
    <row r="41" spans="1:19" ht="13.5" thickBot="1">
      <c r="A41" s="113" t="s">
        <v>150</v>
      </c>
      <c r="B41" s="47">
        <v>34315</v>
      </c>
      <c r="C41" s="47">
        <v>37482</v>
      </c>
      <c r="D41" s="47">
        <v>40704</v>
      </c>
      <c r="E41" s="47">
        <v>39779</v>
      </c>
      <c r="F41" s="47">
        <v>47656</v>
      </c>
      <c r="G41" s="47">
        <v>50620</v>
      </c>
      <c r="H41" s="47">
        <v>54303</v>
      </c>
      <c r="I41" s="47">
        <v>63397</v>
      </c>
      <c r="J41" s="47">
        <v>68703</v>
      </c>
      <c r="K41" s="47">
        <v>81661</v>
      </c>
      <c r="L41" s="47">
        <v>93934</v>
      </c>
      <c r="M41" s="47">
        <v>98563</v>
      </c>
      <c r="N41" s="47">
        <v>95564</v>
      </c>
      <c r="O41" s="47">
        <v>105101</v>
      </c>
      <c r="P41" s="47">
        <v>104463</v>
      </c>
      <c r="Q41" s="47">
        <v>122242</v>
      </c>
      <c r="R41" s="47">
        <v>131835</v>
      </c>
      <c r="S41" s="48">
        <v>155196</v>
      </c>
    </row>
    <row r="42" spans="1:19" ht="13.5" thickBot="1">
      <c r="A42" s="113" t="s">
        <v>151</v>
      </c>
      <c r="B42" s="47">
        <v>6</v>
      </c>
      <c r="C42" s="47">
        <v>7</v>
      </c>
      <c r="D42" s="47">
        <v>6</v>
      </c>
      <c r="E42" s="47">
        <v>5</v>
      </c>
      <c r="F42" s="47">
        <v>5</v>
      </c>
      <c r="G42" s="47">
        <v>9</v>
      </c>
      <c r="H42" s="47">
        <v>5</v>
      </c>
      <c r="I42" s="47">
        <v>4</v>
      </c>
      <c r="J42" s="47">
        <v>5</v>
      </c>
      <c r="K42" s="47">
        <v>5</v>
      </c>
      <c r="L42" s="47">
        <v>5</v>
      </c>
      <c r="M42" s="47">
        <v>4</v>
      </c>
      <c r="N42" s="47">
        <v>6</v>
      </c>
      <c r="O42" s="47">
        <v>6</v>
      </c>
      <c r="P42" s="47">
        <v>6</v>
      </c>
      <c r="Q42" s="47">
        <v>9</v>
      </c>
      <c r="R42" s="47">
        <v>6</v>
      </c>
      <c r="S42" s="199">
        <v>6</v>
      </c>
    </row>
    <row r="43" spans="1:19" ht="13.5" thickBot="1">
      <c r="A43" s="113" t="s">
        <v>152</v>
      </c>
      <c r="B43" s="47">
        <v>466</v>
      </c>
      <c r="C43" s="47">
        <v>429</v>
      </c>
      <c r="D43" s="47">
        <v>441</v>
      </c>
      <c r="E43" s="47">
        <v>467</v>
      </c>
      <c r="F43" s="47">
        <v>528</v>
      </c>
      <c r="G43" s="47">
        <v>702</v>
      </c>
      <c r="H43" s="47">
        <v>827</v>
      </c>
      <c r="I43" s="47">
        <v>708</v>
      </c>
      <c r="J43" s="47">
        <v>717</v>
      </c>
      <c r="K43" s="47">
        <v>810</v>
      </c>
      <c r="L43" s="47">
        <v>731</v>
      </c>
      <c r="M43" s="47">
        <v>837</v>
      </c>
      <c r="N43" s="47">
        <v>793</v>
      </c>
      <c r="O43" s="47">
        <v>971</v>
      </c>
      <c r="P43" s="47">
        <v>1074</v>
      </c>
      <c r="Q43" s="47">
        <v>1108</v>
      </c>
      <c r="R43" s="47">
        <v>1217</v>
      </c>
      <c r="S43" s="48">
        <v>1519</v>
      </c>
    </row>
    <row r="44" spans="1:19" ht="13.5" thickBot="1">
      <c r="A44" s="113" t="s">
        <v>153</v>
      </c>
      <c r="B44" s="47">
        <v>1556</v>
      </c>
      <c r="C44" s="47">
        <v>1848</v>
      </c>
      <c r="D44" s="47">
        <v>2154</v>
      </c>
      <c r="E44" s="47">
        <v>1786</v>
      </c>
      <c r="F44" s="47">
        <v>1988</v>
      </c>
      <c r="G44" s="47">
        <v>2180</v>
      </c>
      <c r="H44" s="47">
        <v>2358</v>
      </c>
      <c r="I44" s="47">
        <v>2535</v>
      </c>
      <c r="J44" s="47">
        <v>2995</v>
      </c>
      <c r="K44" s="47">
        <v>2830</v>
      </c>
      <c r="L44" s="47">
        <v>2832</v>
      </c>
      <c r="M44" s="47">
        <v>2925</v>
      </c>
      <c r="N44" s="47">
        <v>3008</v>
      </c>
      <c r="O44" s="47">
        <v>3075</v>
      </c>
      <c r="P44" s="47">
        <v>3147</v>
      </c>
      <c r="Q44" s="47">
        <v>3158</v>
      </c>
      <c r="R44" s="47">
        <v>3298</v>
      </c>
      <c r="S44" s="48">
        <v>3245</v>
      </c>
    </row>
    <row r="45" spans="1:19" ht="13.5" thickBot="1">
      <c r="A45" s="113" t="s">
        <v>154</v>
      </c>
      <c r="B45" s="47">
        <v>880276</v>
      </c>
      <c r="C45" s="47">
        <v>891677</v>
      </c>
      <c r="D45" s="47">
        <v>882717</v>
      </c>
      <c r="E45" s="47">
        <v>853778</v>
      </c>
      <c r="F45" s="47">
        <v>877613</v>
      </c>
      <c r="G45" s="47">
        <v>917819</v>
      </c>
      <c r="H45" s="47">
        <v>927723</v>
      </c>
      <c r="I45" s="47">
        <v>946376</v>
      </c>
      <c r="J45" s="47">
        <v>994568</v>
      </c>
      <c r="K45" s="47">
        <v>1009459</v>
      </c>
      <c r="L45" s="47">
        <v>1039923</v>
      </c>
      <c r="M45" s="47">
        <v>1054644</v>
      </c>
      <c r="N45" s="47">
        <v>1097833</v>
      </c>
      <c r="O45" s="47">
        <v>1151347</v>
      </c>
      <c r="P45" s="47">
        <v>1185752</v>
      </c>
      <c r="Q45" s="47">
        <v>1223882</v>
      </c>
      <c r="R45" s="47">
        <v>1233642</v>
      </c>
      <c r="S45" s="48">
        <v>1261644</v>
      </c>
    </row>
    <row r="46" spans="1:19" ht="13.5" thickBot="1">
      <c r="A46" s="113" t="s">
        <v>155</v>
      </c>
      <c r="B46" s="47">
        <v>888220</v>
      </c>
      <c r="C46" s="47">
        <v>899355</v>
      </c>
      <c r="D46" s="47">
        <v>891313</v>
      </c>
      <c r="E46" s="47">
        <v>862573</v>
      </c>
      <c r="F46" s="47">
        <v>886458</v>
      </c>
      <c r="G46" s="47">
        <v>926558</v>
      </c>
      <c r="H46" s="47">
        <v>936431</v>
      </c>
      <c r="I46" s="47">
        <v>955838</v>
      </c>
      <c r="J46" s="47">
        <v>1004480</v>
      </c>
      <c r="K46" s="47">
        <v>1019215</v>
      </c>
      <c r="L46" s="47">
        <v>1050239</v>
      </c>
      <c r="M46" s="47">
        <v>1065595</v>
      </c>
      <c r="N46" s="47">
        <v>1109428</v>
      </c>
      <c r="O46" s="47">
        <v>1163291</v>
      </c>
      <c r="P46" s="47">
        <v>1197886</v>
      </c>
      <c r="Q46" s="47">
        <v>1236270</v>
      </c>
      <c r="R46" s="47">
        <v>1246565</v>
      </c>
      <c r="S46" s="48">
        <v>1274891</v>
      </c>
    </row>
    <row r="47" spans="1:19" ht="13.5" thickBot="1">
      <c r="A47" s="113" t="s">
        <v>156</v>
      </c>
      <c r="B47" s="47">
        <v>897736</v>
      </c>
      <c r="C47" s="47">
        <v>908518</v>
      </c>
      <c r="D47" s="47">
        <v>900278</v>
      </c>
      <c r="E47" s="47">
        <v>871103</v>
      </c>
      <c r="F47" s="47">
        <v>894509</v>
      </c>
      <c r="G47" s="47">
        <v>936201</v>
      </c>
      <c r="H47" s="47">
        <v>945927</v>
      </c>
      <c r="I47" s="47">
        <v>965230</v>
      </c>
      <c r="J47" s="47">
        <v>1013985</v>
      </c>
      <c r="K47" s="47">
        <v>1029065</v>
      </c>
      <c r="L47" s="47">
        <v>1059455</v>
      </c>
      <c r="M47" s="47">
        <v>1075421</v>
      </c>
      <c r="N47" s="47">
        <v>1118419</v>
      </c>
      <c r="O47" s="47">
        <v>1172931</v>
      </c>
      <c r="P47" s="47">
        <v>1207214</v>
      </c>
      <c r="Q47" s="47">
        <v>1245250</v>
      </c>
      <c r="R47" s="47">
        <v>1255349</v>
      </c>
      <c r="S47" s="48">
        <v>1282990</v>
      </c>
    </row>
    <row r="48" spans="1:19" ht="13.5" thickBot="1">
      <c r="A48" s="113" t="s">
        <v>157</v>
      </c>
      <c r="B48" s="47">
        <v>1157837</v>
      </c>
      <c r="C48" s="47">
        <v>1180704</v>
      </c>
      <c r="D48" s="47">
        <v>1158466</v>
      </c>
      <c r="E48" s="47">
        <v>1124843</v>
      </c>
      <c r="F48" s="47">
        <v>1158277</v>
      </c>
      <c r="G48" s="47">
        <v>1202459</v>
      </c>
      <c r="H48" s="47">
        <v>1242634</v>
      </c>
      <c r="I48" s="47">
        <v>1240634</v>
      </c>
      <c r="J48" s="47">
        <v>1297688</v>
      </c>
      <c r="K48" s="47">
        <v>1320146</v>
      </c>
      <c r="L48" s="47">
        <v>1364907</v>
      </c>
      <c r="M48" s="47">
        <v>1386069</v>
      </c>
      <c r="N48" s="47">
        <v>1435324</v>
      </c>
      <c r="O48" s="47">
        <v>1508936</v>
      </c>
      <c r="P48" s="47">
        <v>1538302</v>
      </c>
      <c r="Q48" s="47">
        <v>1572828</v>
      </c>
      <c r="R48" s="47">
        <v>1597663</v>
      </c>
      <c r="S48" s="48" t="s">
        <v>98</v>
      </c>
    </row>
    <row r="49" spans="1:19" ht="13.5" thickBot="1">
      <c r="A49" s="114" t="s">
        <v>158</v>
      </c>
      <c r="B49" s="50">
        <v>243835</v>
      </c>
      <c r="C49" s="50">
        <v>240333</v>
      </c>
      <c r="D49" s="50">
        <v>226543</v>
      </c>
      <c r="E49" s="50">
        <v>222751</v>
      </c>
      <c r="F49" s="50">
        <v>223684</v>
      </c>
      <c r="G49" s="50">
        <v>230847</v>
      </c>
      <c r="H49" s="50">
        <v>239595</v>
      </c>
      <c r="I49" s="50">
        <v>241896</v>
      </c>
      <c r="J49" s="50">
        <v>244186</v>
      </c>
      <c r="K49" s="50">
        <v>241872</v>
      </c>
      <c r="L49" s="50">
        <v>251173</v>
      </c>
      <c r="M49" s="50">
        <v>254289</v>
      </c>
      <c r="N49" s="50">
        <v>250340</v>
      </c>
      <c r="O49" s="50">
        <v>263132</v>
      </c>
      <c r="P49" s="50">
        <v>263839</v>
      </c>
      <c r="Q49" s="50">
        <v>266188</v>
      </c>
      <c r="R49" s="50">
        <v>272154</v>
      </c>
      <c r="S49" s="51">
        <v>278744</v>
      </c>
    </row>
    <row r="50" spans="1:19" ht="13.5" thickBot="1">
      <c r="A50" s="38"/>
      <c r="B50" s="38">
        <v>1513567</v>
      </c>
      <c r="C50" s="38"/>
      <c r="D50" s="38"/>
      <c r="E50" s="38"/>
      <c r="F50" s="38"/>
      <c r="G50" s="38"/>
      <c r="H50" s="38"/>
      <c r="I50" s="38"/>
      <c r="J50" s="38"/>
      <c r="K50" s="38"/>
      <c r="L50" s="38"/>
      <c r="M50" s="38"/>
      <c r="N50" s="38"/>
      <c r="O50" s="38"/>
      <c r="P50" s="38"/>
      <c r="Q50" s="38"/>
      <c r="R50" s="38"/>
      <c r="S50" s="38"/>
    </row>
    <row r="51" spans="1:19" ht="13.5" thickBot="1">
      <c r="A51" s="38"/>
      <c r="B51" s="38"/>
      <c r="C51" s="38"/>
      <c r="D51" s="38"/>
      <c r="E51" s="38"/>
      <c r="F51" s="38"/>
      <c r="G51" s="38"/>
      <c r="H51" s="38"/>
      <c r="I51" s="38"/>
      <c r="J51" s="38"/>
      <c r="K51" s="38"/>
      <c r="L51" s="38"/>
      <c r="M51" s="38"/>
      <c r="N51" s="38"/>
      <c r="O51" s="38"/>
      <c r="P51" s="38"/>
      <c r="Q51" s="38"/>
      <c r="R51" s="38"/>
      <c r="S51" s="38"/>
    </row>
    <row r="52" spans="1:19" ht="13.5" thickBot="1">
      <c r="A52" s="38"/>
      <c r="B52" s="38"/>
      <c r="C52" s="38"/>
      <c r="D52" s="38"/>
      <c r="E52" s="38"/>
      <c r="F52" s="38"/>
      <c r="G52" s="38"/>
      <c r="H52" s="38"/>
      <c r="I52" s="38"/>
      <c r="J52" s="38"/>
      <c r="K52" s="38"/>
      <c r="L52" s="38"/>
      <c r="M52" s="38"/>
      <c r="N52" s="38"/>
      <c r="O52" s="38"/>
      <c r="P52" s="38"/>
      <c r="Q52" s="38"/>
      <c r="R52" s="38"/>
      <c r="S52" s="38"/>
    </row>
    <row r="53" spans="1:19" ht="12.75">
      <c r="A53" s="93" t="s">
        <v>190</v>
      </c>
      <c r="B53" s="94"/>
      <c r="C53" s="94"/>
      <c r="D53" s="94"/>
      <c r="E53" s="94"/>
      <c r="F53" s="54"/>
      <c r="G53" s="54"/>
      <c r="H53" s="54"/>
      <c r="I53" s="54"/>
      <c r="J53" s="54"/>
      <c r="K53" s="54"/>
      <c r="L53" s="54"/>
      <c r="M53" s="54"/>
      <c r="N53" s="54"/>
      <c r="O53" s="54"/>
      <c r="P53" s="54"/>
      <c r="Q53" s="54"/>
      <c r="R53" s="54"/>
      <c r="S53" s="54"/>
    </row>
    <row r="54" spans="1:19" ht="12.75">
      <c r="A54" s="93" t="s">
        <v>191</v>
      </c>
      <c r="B54" s="94"/>
      <c r="C54" s="94"/>
      <c r="D54" s="94"/>
      <c r="E54" s="94"/>
      <c r="F54" s="54"/>
      <c r="G54" s="54"/>
      <c r="H54" s="54"/>
      <c r="I54" s="54"/>
      <c r="J54" s="54"/>
      <c r="K54" s="54"/>
      <c r="L54" s="54"/>
      <c r="M54" s="54"/>
      <c r="N54" s="54"/>
      <c r="O54" s="54"/>
      <c r="P54" s="54"/>
      <c r="Q54" s="54"/>
      <c r="R54" s="54"/>
      <c r="S54" s="54"/>
    </row>
    <row r="55" spans="1:19" ht="13.5" thickBot="1">
      <c r="A55" s="93" t="s">
        <v>192</v>
      </c>
      <c r="B55" s="94"/>
      <c r="C55" s="94"/>
      <c r="D55" s="94"/>
      <c r="E55" s="94"/>
      <c r="F55" s="54"/>
      <c r="G55" s="54"/>
      <c r="H55" s="54"/>
      <c r="I55" s="54"/>
      <c r="J55" s="54"/>
      <c r="K55" s="54"/>
      <c r="L55" s="54"/>
      <c r="M55" s="54"/>
      <c r="N55" s="54"/>
      <c r="O55" s="54"/>
      <c r="P55" s="54"/>
      <c r="Q55" s="54"/>
      <c r="R55" s="54"/>
      <c r="S55" s="54"/>
    </row>
    <row r="56" spans="1:19" ht="26.25" thickBot="1">
      <c r="A56" s="95" t="s">
        <v>162</v>
      </c>
      <c r="B56" s="96" t="s">
        <v>99</v>
      </c>
      <c r="C56" s="96" t="s">
        <v>100</v>
      </c>
      <c r="D56" s="96" t="s">
        <v>101</v>
      </c>
      <c r="E56" s="96" t="s">
        <v>102</v>
      </c>
      <c r="F56" s="96" t="s">
        <v>103</v>
      </c>
      <c r="G56" s="96" t="s">
        <v>104</v>
      </c>
      <c r="H56" s="96" t="s">
        <v>105</v>
      </c>
      <c r="I56" s="96" t="s">
        <v>106</v>
      </c>
      <c r="J56" s="96" t="s">
        <v>107</v>
      </c>
      <c r="K56" s="96" t="s">
        <v>108</v>
      </c>
      <c r="L56" s="96" t="s">
        <v>109</v>
      </c>
      <c r="M56" s="96" t="s">
        <v>110</v>
      </c>
      <c r="N56" s="96" t="s">
        <v>111</v>
      </c>
      <c r="O56" s="96" t="s">
        <v>112</v>
      </c>
      <c r="P56" s="96" t="s">
        <v>113</v>
      </c>
      <c r="Q56" s="96" t="s">
        <v>114</v>
      </c>
      <c r="R56" s="96" t="s">
        <v>115</v>
      </c>
      <c r="S56" s="97" t="s">
        <v>116</v>
      </c>
    </row>
    <row r="57" spans="1:19" ht="13.5" thickBot="1">
      <c r="A57" s="98" t="s">
        <v>96</v>
      </c>
      <c r="B57" s="59" t="s">
        <v>117</v>
      </c>
      <c r="C57" s="59" t="s">
        <v>117</v>
      </c>
      <c r="D57" s="59" t="s">
        <v>117</v>
      </c>
      <c r="E57" s="59" t="s">
        <v>117</v>
      </c>
      <c r="F57" s="59" t="s">
        <v>117</v>
      </c>
      <c r="G57" s="59" t="s">
        <v>117</v>
      </c>
      <c r="H57" s="59" t="s">
        <v>117</v>
      </c>
      <c r="I57" s="59" t="s">
        <v>117</v>
      </c>
      <c r="J57" s="59" t="s">
        <v>117</v>
      </c>
      <c r="K57" s="59" t="s">
        <v>117</v>
      </c>
      <c r="L57" s="59" t="s">
        <v>117</v>
      </c>
      <c r="M57" s="59" t="s">
        <v>117</v>
      </c>
      <c r="N57" s="59" t="s">
        <v>117</v>
      </c>
      <c r="O57" s="59" t="s">
        <v>117</v>
      </c>
      <c r="P57" s="59" t="s">
        <v>117</v>
      </c>
      <c r="Q57" s="59" t="s">
        <v>117</v>
      </c>
      <c r="R57" s="59" t="s">
        <v>117</v>
      </c>
      <c r="S57" s="60" t="s">
        <v>117</v>
      </c>
    </row>
    <row r="58" spans="1:19" ht="13.5" thickBot="1">
      <c r="A58" s="99" t="s">
        <v>118</v>
      </c>
      <c r="B58" s="47">
        <v>17312</v>
      </c>
      <c r="C58" s="47">
        <v>18271</v>
      </c>
      <c r="D58" s="47">
        <v>18393</v>
      </c>
      <c r="E58" s="47">
        <v>20054</v>
      </c>
      <c r="F58" s="47">
        <v>22074</v>
      </c>
      <c r="G58" s="47">
        <v>24349</v>
      </c>
      <c r="H58" s="47">
        <v>26056</v>
      </c>
      <c r="I58" s="47">
        <v>29166</v>
      </c>
      <c r="J58" s="47">
        <v>31787</v>
      </c>
      <c r="K58" s="47">
        <v>36613</v>
      </c>
      <c r="L58" s="47">
        <v>40545</v>
      </c>
      <c r="M58" s="47">
        <v>42346</v>
      </c>
      <c r="N58" s="47">
        <v>48505</v>
      </c>
      <c r="O58" s="47">
        <v>57645</v>
      </c>
      <c r="P58" s="47">
        <v>68845</v>
      </c>
      <c r="Q58" s="47">
        <v>79897</v>
      </c>
      <c r="R58" s="47">
        <v>89842</v>
      </c>
      <c r="S58" s="48">
        <v>101808</v>
      </c>
    </row>
    <row r="59" spans="1:19" ht="13.5" thickBot="1">
      <c r="A59" s="99" t="s">
        <v>119</v>
      </c>
      <c r="B59" s="47">
        <v>17312</v>
      </c>
      <c r="C59" s="47">
        <v>18271</v>
      </c>
      <c r="D59" s="47">
        <v>18308</v>
      </c>
      <c r="E59" s="47">
        <v>19985</v>
      </c>
      <c r="F59" s="47">
        <v>22074</v>
      </c>
      <c r="G59" s="47">
        <v>24346</v>
      </c>
      <c r="H59" s="47">
        <v>26056</v>
      </c>
      <c r="I59" s="47">
        <v>29155</v>
      </c>
      <c r="J59" s="47">
        <v>31774</v>
      </c>
      <c r="K59" s="47">
        <v>36584</v>
      </c>
      <c r="L59" s="47">
        <v>40530</v>
      </c>
      <c r="M59" s="47">
        <v>42346</v>
      </c>
      <c r="N59" s="47">
        <v>48502</v>
      </c>
      <c r="O59" s="47">
        <v>57642</v>
      </c>
      <c r="P59" s="47">
        <v>68841</v>
      </c>
      <c r="Q59" s="47">
        <v>79891</v>
      </c>
      <c r="R59" s="47">
        <v>89838</v>
      </c>
      <c r="S59" s="48">
        <v>101772</v>
      </c>
    </row>
    <row r="60" spans="1:19" ht="13.5" thickBot="1">
      <c r="A60" s="99" t="s">
        <v>120</v>
      </c>
      <c r="B60" s="47">
        <v>17021</v>
      </c>
      <c r="C60" s="47">
        <v>17786</v>
      </c>
      <c r="D60" s="47">
        <v>17796</v>
      </c>
      <c r="E60" s="47">
        <v>19322</v>
      </c>
      <c r="F60" s="47">
        <v>21321</v>
      </c>
      <c r="G60" s="47">
        <v>23492</v>
      </c>
      <c r="H60" s="47">
        <v>25274</v>
      </c>
      <c r="I60" s="47">
        <v>27970</v>
      </c>
      <c r="J60" s="47">
        <v>30478</v>
      </c>
      <c r="K60" s="47">
        <v>35111</v>
      </c>
      <c r="L60" s="47">
        <v>39594</v>
      </c>
      <c r="M60" s="47">
        <v>41019</v>
      </c>
      <c r="N60" s="47">
        <v>47206</v>
      </c>
      <c r="O60" s="47">
        <v>56205</v>
      </c>
      <c r="P60" s="47">
        <v>66289</v>
      </c>
      <c r="Q60" s="47">
        <v>75366</v>
      </c>
      <c r="R60" s="47">
        <v>84904</v>
      </c>
      <c r="S60" s="48">
        <v>95569</v>
      </c>
    </row>
    <row r="61" spans="1:19" ht="13.5" thickBot="1">
      <c r="A61" s="99" t="s">
        <v>121</v>
      </c>
      <c r="B61" s="47">
        <v>14010</v>
      </c>
      <c r="C61" s="47">
        <v>14566</v>
      </c>
      <c r="D61" s="47">
        <v>14196</v>
      </c>
      <c r="E61" s="47">
        <v>15133</v>
      </c>
      <c r="F61" s="47">
        <v>16700</v>
      </c>
      <c r="G61" s="47">
        <v>18455</v>
      </c>
      <c r="H61" s="47">
        <v>20030</v>
      </c>
      <c r="I61" s="47">
        <v>21526</v>
      </c>
      <c r="J61" s="47">
        <v>23331</v>
      </c>
      <c r="K61" s="47">
        <v>26684</v>
      </c>
      <c r="L61" s="47">
        <v>29180</v>
      </c>
      <c r="M61" s="47">
        <v>30052</v>
      </c>
      <c r="N61" s="47">
        <v>35092</v>
      </c>
      <c r="O61" s="47">
        <v>41344</v>
      </c>
      <c r="P61" s="47">
        <v>46906</v>
      </c>
      <c r="Q61" s="47">
        <v>53430</v>
      </c>
      <c r="R61" s="47">
        <v>61824</v>
      </c>
      <c r="S61" s="48">
        <v>71243</v>
      </c>
    </row>
    <row r="62" spans="1:19" ht="13.5" thickBot="1">
      <c r="A62" s="99" t="s">
        <v>122</v>
      </c>
      <c r="B62" s="47">
        <v>14010</v>
      </c>
      <c r="C62" s="47">
        <v>14566</v>
      </c>
      <c r="D62" s="47">
        <v>14197</v>
      </c>
      <c r="E62" s="47">
        <v>15134</v>
      </c>
      <c r="F62" s="47">
        <v>16701</v>
      </c>
      <c r="G62" s="47">
        <v>18456</v>
      </c>
      <c r="H62" s="47">
        <v>20030</v>
      </c>
      <c r="I62" s="47">
        <v>21526</v>
      </c>
      <c r="J62" s="47">
        <v>23331</v>
      </c>
      <c r="K62" s="47">
        <v>26716</v>
      </c>
      <c r="L62" s="47">
        <v>29250</v>
      </c>
      <c r="M62" s="47">
        <v>30124</v>
      </c>
      <c r="N62" s="47">
        <v>35194</v>
      </c>
      <c r="O62" s="47">
        <v>41466</v>
      </c>
      <c r="P62" s="47">
        <v>47027</v>
      </c>
      <c r="Q62" s="47">
        <v>53544</v>
      </c>
      <c r="R62" s="47">
        <v>61934</v>
      </c>
      <c r="S62" s="48">
        <v>71243</v>
      </c>
    </row>
    <row r="63" spans="1:19" ht="13.5" thickBot="1">
      <c r="A63" s="99" t="s">
        <v>123</v>
      </c>
      <c r="B63" s="47">
        <v>492</v>
      </c>
      <c r="C63" s="47">
        <v>535</v>
      </c>
      <c r="D63" s="47">
        <v>527</v>
      </c>
      <c r="E63" s="47">
        <v>522</v>
      </c>
      <c r="F63" s="47">
        <v>518</v>
      </c>
      <c r="G63" s="47">
        <v>601</v>
      </c>
      <c r="H63" s="47">
        <v>610</v>
      </c>
      <c r="I63" s="47">
        <v>549</v>
      </c>
      <c r="J63" s="47">
        <v>529</v>
      </c>
      <c r="K63" s="47">
        <v>828</v>
      </c>
      <c r="L63" s="47">
        <v>860</v>
      </c>
      <c r="M63" s="47">
        <v>945</v>
      </c>
      <c r="N63" s="47">
        <v>1169</v>
      </c>
      <c r="O63" s="47">
        <v>1339</v>
      </c>
      <c r="P63" s="47">
        <v>1535</v>
      </c>
      <c r="Q63" s="47">
        <v>2114</v>
      </c>
      <c r="R63" s="47">
        <v>3002</v>
      </c>
      <c r="S63" s="48">
        <v>3107</v>
      </c>
    </row>
    <row r="64" spans="1:19" ht="13.5" thickBot="1">
      <c r="A64" s="99" t="s">
        <v>124</v>
      </c>
      <c r="B64" s="47">
        <v>0</v>
      </c>
      <c r="C64" s="47">
        <v>0</v>
      </c>
      <c r="D64" s="47">
        <v>0</v>
      </c>
      <c r="E64" s="47">
        <v>0</v>
      </c>
      <c r="F64" s="47">
        <v>0</v>
      </c>
      <c r="G64" s="47">
        <v>0</v>
      </c>
      <c r="H64" s="47">
        <v>0</v>
      </c>
      <c r="I64" s="47">
        <v>0</v>
      </c>
      <c r="J64" s="47">
        <v>2</v>
      </c>
      <c r="K64" s="47">
        <v>29</v>
      </c>
      <c r="L64" s="47">
        <v>15</v>
      </c>
      <c r="M64" s="47">
        <v>0</v>
      </c>
      <c r="N64" s="47">
        <v>0</v>
      </c>
      <c r="O64" s="47">
        <v>0</v>
      </c>
      <c r="P64" s="47">
        <v>0</v>
      </c>
      <c r="Q64" s="47">
        <v>0</v>
      </c>
      <c r="R64" s="47">
        <v>0</v>
      </c>
      <c r="S64" s="48">
        <v>0</v>
      </c>
    </row>
    <row r="65" spans="1:19" ht="13.5" thickBot="1">
      <c r="A65" s="99" t="s">
        <v>125</v>
      </c>
      <c r="B65" s="47">
        <v>0</v>
      </c>
      <c r="C65" s="47">
        <v>0</v>
      </c>
      <c r="D65" s="47">
        <v>0</v>
      </c>
      <c r="E65" s="47">
        <v>221</v>
      </c>
      <c r="F65" s="47">
        <v>309</v>
      </c>
      <c r="G65" s="47">
        <v>405</v>
      </c>
      <c r="H65" s="47">
        <v>292</v>
      </c>
      <c r="I65" s="47">
        <v>494</v>
      </c>
      <c r="J65" s="47">
        <v>587</v>
      </c>
      <c r="K65" s="47">
        <v>683</v>
      </c>
      <c r="L65" s="47">
        <v>522</v>
      </c>
      <c r="M65" s="47">
        <v>518</v>
      </c>
      <c r="N65" s="47">
        <v>498</v>
      </c>
      <c r="O65" s="47">
        <v>497</v>
      </c>
      <c r="P65" s="47">
        <v>721</v>
      </c>
      <c r="Q65" s="47">
        <v>739</v>
      </c>
      <c r="R65" s="47">
        <v>926</v>
      </c>
      <c r="S65" s="48">
        <v>1203</v>
      </c>
    </row>
    <row r="66" spans="1:19" ht="13.5" thickBot="1">
      <c r="A66" s="99" t="s">
        <v>126</v>
      </c>
      <c r="B66" s="47">
        <v>210</v>
      </c>
      <c r="C66" s="47">
        <v>355</v>
      </c>
      <c r="D66" s="47">
        <v>521</v>
      </c>
      <c r="E66" s="47">
        <v>728</v>
      </c>
      <c r="F66" s="47">
        <v>805</v>
      </c>
      <c r="G66" s="47">
        <v>912</v>
      </c>
      <c r="H66" s="47">
        <v>1172</v>
      </c>
      <c r="I66" s="47">
        <v>1359</v>
      </c>
      <c r="J66" s="47">
        <v>1470</v>
      </c>
      <c r="K66" s="47">
        <v>1801</v>
      </c>
      <c r="L66" s="47">
        <v>1859</v>
      </c>
      <c r="M66" s="47">
        <v>2102</v>
      </c>
      <c r="N66" s="47">
        <v>2502</v>
      </c>
      <c r="O66" s="47">
        <v>3162</v>
      </c>
      <c r="P66" s="47">
        <v>3562</v>
      </c>
      <c r="Q66" s="47">
        <v>3989</v>
      </c>
      <c r="R66" s="47">
        <v>3923</v>
      </c>
      <c r="S66" s="48">
        <v>3860</v>
      </c>
    </row>
    <row r="67" spans="1:19" ht="13.5" thickBot="1">
      <c r="A67" s="99" t="s">
        <v>127</v>
      </c>
      <c r="B67" s="47">
        <v>3264</v>
      </c>
      <c r="C67" s="47">
        <v>3398</v>
      </c>
      <c r="D67" s="47">
        <v>3386</v>
      </c>
      <c r="E67" s="47">
        <v>3168</v>
      </c>
      <c r="F67" s="47">
        <v>3615</v>
      </c>
      <c r="G67" s="47">
        <v>3784</v>
      </c>
      <c r="H67" s="47">
        <v>4034</v>
      </c>
      <c r="I67" s="47">
        <v>3391</v>
      </c>
      <c r="J67" s="47">
        <v>4785</v>
      </c>
      <c r="K67" s="47">
        <v>5251</v>
      </c>
      <c r="L67" s="47">
        <v>6175</v>
      </c>
      <c r="M67" s="47">
        <v>5250</v>
      </c>
      <c r="N67" s="47">
        <v>7688</v>
      </c>
      <c r="O67" s="47">
        <v>10144</v>
      </c>
      <c r="P67" s="47">
        <v>11473</v>
      </c>
      <c r="Q67" s="47">
        <v>16570</v>
      </c>
      <c r="R67" s="47">
        <v>21265</v>
      </c>
      <c r="S67" s="48">
        <v>30078</v>
      </c>
    </row>
    <row r="68" spans="1:19" ht="13.5" thickBot="1">
      <c r="A68" s="99" t="s">
        <v>128</v>
      </c>
      <c r="B68" s="47">
        <v>0</v>
      </c>
      <c r="C68" s="47">
        <v>0</v>
      </c>
      <c r="D68" s="47">
        <v>0</v>
      </c>
      <c r="E68" s="47">
        <v>0</v>
      </c>
      <c r="F68" s="47">
        <v>0</v>
      </c>
      <c r="G68" s="47">
        <v>6</v>
      </c>
      <c r="H68" s="47">
        <v>5</v>
      </c>
      <c r="I68" s="47">
        <v>8</v>
      </c>
      <c r="J68" s="47">
        <v>12</v>
      </c>
      <c r="K68" s="47">
        <v>12</v>
      </c>
      <c r="L68" s="47">
        <v>13</v>
      </c>
      <c r="M68" s="47">
        <v>11</v>
      </c>
      <c r="N68" s="47">
        <v>30</v>
      </c>
      <c r="O68" s="47">
        <v>27</v>
      </c>
      <c r="P68" s="47">
        <v>30</v>
      </c>
      <c r="Q68" s="47">
        <v>21</v>
      </c>
      <c r="R68" s="47">
        <v>40</v>
      </c>
      <c r="S68" s="48">
        <v>36</v>
      </c>
    </row>
    <row r="69" spans="1:19" ht="13.5" thickBot="1">
      <c r="A69" s="99" t="s">
        <v>129</v>
      </c>
      <c r="B69" s="47">
        <v>0</v>
      </c>
      <c r="C69" s="47">
        <v>0</v>
      </c>
      <c r="D69" s="47">
        <v>0</v>
      </c>
      <c r="E69" s="47">
        <v>0</v>
      </c>
      <c r="F69" s="47">
        <v>0</v>
      </c>
      <c r="G69" s="47">
        <v>0</v>
      </c>
      <c r="H69" s="47">
        <v>27</v>
      </c>
      <c r="I69" s="47">
        <v>27</v>
      </c>
      <c r="J69" s="47">
        <v>85</v>
      </c>
      <c r="K69" s="47">
        <v>91</v>
      </c>
      <c r="L69" s="47">
        <v>96</v>
      </c>
      <c r="M69" s="47">
        <v>97</v>
      </c>
      <c r="N69" s="47">
        <v>82</v>
      </c>
      <c r="O69" s="47">
        <v>70</v>
      </c>
      <c r="P69" s="47">
        <v>92</v>
      </c>
      <c r="Q69" s="47">
        <v>130</v>
      </c>
      <c r="R69" s="47">
        <v>128</v>
      </c>
      <c r="S69" s="48">
        <v>132</v>
      </c>
    </row>
    <row r="70" spans="1:19" ht="13.5" thickBot="1">
      <c r="A70" s="99" t="s">
        <v>130</v>
      </c>
      <c r="B70" s="47">
        <v>0</v>
      </c>
      <c r="C70" s="47">
        <v>0</v>
      </c>
      <c r="D70" s="47">
        <v>1</v>
      </c>
      <c r="E70" s="47">
        <v>1</v>
      </c>
      <c r="F70" s="47">
        <v>1</v>
      </c>
      <c r="G70" s="47">
        <v>1</v>
      </c>
      <c r="H70" s="47">
        <v>0</v>
      </c>
      <c r="I70" s="47">
        <v>0</v>
      </c>
      <c r="J70" s="47">
        <v>0</v>
      </c>
      <c r="K70" s="47">
        <v>1</v>
      </c>
      <c r="L70" s="47">
        <v>0</v>
      </c>
      <c r="M70" s="47">
        <v>79</v>
      </c>
      <c r="N70" s="47">
        <v>126</v>
      </c>
      <c r="O70" s="47">
        <v>105</v>
      </c>
      <c r="P70" s="47">
        <v>123</v>
      </c>
      <c r="Q70" s="47">
        <v>122</v>
      </c>
      <c r="R70" s="47">
        <v>114</v>
      </c>
      <c r="S70" s="48">
        <v>184</v>
      </c>
    </row>
    <row r="71" spans="1:19" ht="13.5" thickBot="1">
      <c r="A71" s="99" t="s">
        <v>131</v>
      </c>
      <c r="B71" s="47">
        <v>601</v>
      </c>
      <c r="C71" s="47">
        <v>601</v>
      </c>
      <c r="D71" s="47">
        <v>639</v>
      </c>
      <c r="E71" s="47">
        <v>646</v>
      </c>
      <c r="F71" s="47">
        <v>754</v>
      </c>
      <c r="G71" s="47">
        <v>1205</v>
      </c>
      <c r="H71" s="47">
        <v>1344</v>
      </c>
      <c r="I71" s="47">
        <v>1392</v>
      </c>
      <c r="J71" s="47">
        <v>1641</v>
      </c>
      <c r="K71" s="47">
        <v>1774</v>
      </c>
      <c r="L71" s="47">
        <v>1824</v>
      </c>
      <c r="M71" s="47">
        <v>1964</v>
      </c>
      <c r="N71" s="47">
        <v>2970</v>
      </c>
      <c r="O71" s="47">
        <v>4265</v>
      </c>
      <c r="P71" s="47">
        <v>4133</v>
      </c>
      <c r="Q71" s="47">
        <v>3114</v>
      </c>
      <c r="R71" s="47">
        <v>3050</v>
      </c>
      <c r="S71" s="48">
        <v>3635</v>
      </c>
    </row>
    <row r="72" spans="1:19" ht="13.5" thickBot="1">
      <c r="A72" s="99" t="s">
        <v>132</v>
      </c>
      <c r="B72" s="47">
        <v>1643</v>
      </c>
      <c r="C72" s="47">
        <v>1599</v>
      </c>
      <c r="D72" s="47">
        <v>1674</v>
      </c>
      <c r="E72" s="47">
        <v>1688</v>
      </c>
      <c r="F72" s="47">
        <v>1955</v>
      </c>
      <c r="G72" s="47">
        <v>2096</v>
      </c>
      <c r="H72" s="47">
        <v>2075</v>
      </c>
      <c r="I72" s="47">
        <v>2446</v>
      </c>
      <c r="J72" s="47">
        <v>2452</v>
      </c>
      <c r="K72" s="47">
        <v>2874</v>
      </c>
      <c r="L72" s="47">
        <v>3561</v>
      </c>
      <c r="M72" s="47">
        <v>3916</v>
      </c>
      <c r="N72" s="47">
        <v>4580</v>
      </c>
      <c r="O72" s="47">
        <v>4874</v>
      </c>
      <c r="P72" s="47">
        <v>5029</v>
      </c>
      <c r="Q72" s="47">
        <v>4973</v>
      </c>
      <c r="R72" s="47">
        <v>4929</v>
      </c>
      <c r="S72" s="48">
        <v>5514</v>
      </c>
    </row>
    <row r="73" spans="1:19" ht="13.5" thickBot="1">
      <c r="A73" s="99" t="s">
        <v>133</v>
      </c>
      <c r="B73" s="47">
        <v>166</v>
      </c>
      <c r="C73" s="47">
        <v>262</v>
      </c>
      <c r="D73" s="47">
        <v>254</v>
      </c>
      <c r="E73" s="47">
        <v>279</v>
      </c>
      <c r="F73" s="47">
        <v>285</v>
      </c>
      <c r="G73" s="47">
        <v>387</v>
      </c>
      <c r="H73" s="47">
        <v>604</v>
      </c>
      <c r="I73" s="47">
        <v>820</v>
      </c>
      <c r="J73" s="47">
        <v>1228</v>
      </c>
      <c r="K73" s="47">
        <v>1824</v>
      </c>
      <c r="L73" s="47">
        <v>1591</v>
      </c>
      <c r="M73" s="47">
        <v>2586</v>
      </c>
      <c r="N73" s="47">
        <v>2371</v>
      </c>
      <c r="O73" s="47">
        <v>3456</v>
      </c>
      <c r="P73" s="47">
        <v>5359</v>
      </c>
      <c r="Q73" s="47">
        <v>5985</v>
      </c>
      <c r="R73" s="47">
        <v>6565</v>
      </c>
      <c r="S73" s="48">
        <v>6770</v>
      </c>
    </row>
    <row r="74" spans="1:19" ht="13.5" thickBot="1">
      <c r="A74" s="99" t="s">
        <v>134</v>
      </c>
      <c r="B74" s="47" t="s">
        <v>97</v>
      </c>
      <c r="C74" s="47" t="s">
        <v>97</v>
      </c>
      <c r="D74" s="47" t="s">
        <v>97</v>
      </c>
      <c r="E74" s="47" t="s">
        <v>97</v>
      </c>
      <c r="F74" s="47" t="s">
        <v>97</v>
      </c>
      <c r="G74" s="47" t="s">
        <v>97</v>
      </c>
      <c r="H74" s="47" t="s">
        <v>97</v>
      </c>
      <c r="I74" s="47" t="s">
        <v>97</v>
      </c>
      <c r="J74" s="47" t="s">
        <v>97</v>
      </c>
      <c r="K74" s="47" t="s">
        <v>97</v>
      </c>
      <c r="L74" s="47" t="s">
        <v>97</v>
      </c>
      <c r="M74" s="47" t="s">
        <v>97</v>
      </c>
      <c r="N74" s="47" t="s">
        <v>97</v>
      </c>
      <c r="O74" s="47" t="s">
        <v>97</v>
      </c>
      <c r="P74" s="47" t="s">
        <v>97</v>
      </c>
      <c r="Q74" s="47" t="s">
        <v>97</v>
      </c>
      <c r="R74" s="47" t="s">
        <v>97</v>
      </c>
      <c r="S74" s="48" t="s">
        <v>97</v>
      </c>
    </row>
    <row r="75" spans="1:19" ht="13.5" thickBot="1">
      <c r="A75" s="99" t="s">
        <v>135</v>
      </c>
      <c r="B75" s="47">
        <v>0</v>
      </c>
      <c r="C75" s="47">
        <v>0</v>
      </c>
      <c r="D75" s="47">
        <v>0</v>
      </c>
      <c r="E75" s="47">
        <v>0</v>
      </c>
      <c r="F75" s="47">
        <v>0</v>
      </c>
      <c r="G75" s="47">
        <v>0</v>
      </c>
      <c r="H75" s="47">
        <v>0</v>
      </c>
      <c r="I75" s="47">
        <v>0</v>
      </c>
      <c r="J75" s="47">
        <v>0</v>
      </c>
      <c r="K75" s="47">
        <v>0</v>
      </c>
      <c r="L75" s="47">
        <v>0</v>
      </c>
      <c r="M75" s="47">
        <v>3</v>
      </c>
      <c r="N75" s="47">
        <v>10</v>
      </c>
      <c r="O75" s="47">
        <v>24</v>
      </c>
      <c r="P75" s="47">
        <v>38</v>
      </c>
      <c r="Q75" s="47">
        <v>42</v>
      </c>
      <c r="R75" s="47">
        <v>42</v>
      </c>
      <c r="S75" s="48">
        <v>43</v>
      </c>
    </row>
    <row r="76" spans="1:19" ht="13.5" thickBot="1">
      <c r="A76" s="99" t="s">
        <v>136</v>
      </c>
      <c r="B76" s="47">
        <v>0</v>
      </c>
      <c r="C76" s="47">
        <v>0</v>
      </c>
      <c r="D76" s="47">
        <v>0</v>
      </c>
      <c r="E76" s="47">
        <v>0</v>
      </c>
      <c r="F76" s="47">
        <v>0</v>
      </c>
      <c r="G76" s="47">
        <v>0</v>
      </c>
      <c r="H76" s="47">
        <v>0</v>
      </c>
      <c r="I76" s="47">
        <v>0</v>
      </c>
      <c r="J76" s="47">
        <v>0</v>
      </c>
      <c r="K76" s="47">
        <v>0</v>
      </c>
      <c r="L76" s="47">
        <v>0</v>
      </c>
      <c r="M76" s="47">
        <v>2</v>
      </c>
      <c r="N76" s="47">
        <v>4</v>
      </c>
      <c r="O76" s="47">
        <v>7</v>
      </c>
      <c r="P76" s="47">
        <v>6</v>
      </c>
      <c r="Q76" s="47">
        <v>7</v>
      </c>
      <c r="R76" s="47">
        <v>25</v>
      </c>
      <c r="S76" s="48">
        <v>54</v>
      </c>
    </row>
    <row r="77" spans="1:19" ht="13.5" thickBot="1">
      <c r="A77" s="99" t="s">
        <v>137</v>
      </c>
      <c r="B77" s="47">
        <v>45</v>
      </c>
      <c r="C77" s="47">
        <v>50</v>
      </c>
      <c r="D77" s="47">
        <v>42</v>
      </c>
      <c r="E77" s="47">
        <v>50</v>
      </c>
      <c r="F77" s="47">
        <v>50</v>
      </c>
      <c r="G77" s="47">
        <v>53</v>
      </c>
      <c r="H77" s="47">
        <v>43</v>
      </c>
      <c r="I77" s="47">
        <v>46</v>
      </c>
      <c r="J77" s="47">
        <v>45</v>
      </c>
      <c r="K77" s="47">
        <v>50</v>
      </c>
      <c r="L77" s="47">
        <v>52</v>
      </c>
      <c r="M77" s="47">
        <v>60</v>
      </c>
      <c r="N77" s="47">
        <v>63</v>
      </c>
      <c r="O77" s="47">
        <v>65</v>
      </c>
      <c r="P77" s="47">
        <v>85</v>
      </c>
      <c r="Q77" s="47">
        <v>75</v>
      </c>
      <c r="R77" s="47">
        <v>90</v>
      </c>
      <c r="S77" s="48">
        <v>103</v>
      </c>
    </row>
    <row r="78" spans="1:19" ht="13.5" thickBot="1">
      <c r="A78" s="99" t="s">
        <v>138</v>
      </c>
      <c r="B78" s="47">
        <v>34</v>
      </c>
      <c r="C78" s="47">
        <v>48</v>
      </c>
      <c r="D78" s="47">
        <v>91</v>
      </c>
      <c r="E78" s="47">
        <v>77</v>
      </c>
      <c r="F78" s="47">
        <v>90</v>
      </c>
      <c r="G78" s="47">
        <v>95</v>
      </c>
      <c r="H78" s="47">
        <v>83</v>
      </c>
      <c r="I78" s="47">
        <v>85</v>
      </c>
      <c r="J78" s="47">
        <v>105</v>
      </c>
      <c r="K78" s="47">
        <v>244</v>
      </c>
      <c r="L78" s="47">
        <v>110</v>
      </c>
      <c r="M78" s="47">
        <v>123</v>
      </c>
      <c r="N78" s="47">
        <v>73</v>
      </c>
      <c r="O78" s="47">
        <v>194</v>
      </c>
      <c r="P78" s="47">
        <v>751</v>
      </c>
      <c r="Q78" s="47">
        <v>1716</v>
      </c>
      <c r="R78" s="47">
        <v>1358</v>
      </c>
      <c r="S78" s="48">
        <v>1703</v>
      </c>
    </row>
    <row r="79" spans="1:19" ht="13.5" thickBot="1">
      <c r="A79" s="99" t="s">
        <v>182</v>
      </c>
      <c r="B79" s="47" t="s">
        <v>97</v>
      </c>
      <c r="C79" s="47" t="s">
        <v>97</v>
      </c>
      <c r="D79" s="47" t="s">
        <v>97</v>
      </c>
      <c r="E79" s="47" t="s">
        <v>97</v>
      </c>
      <c r="F79" s="47" t="s">
        <v>97</v>
      </c>
      <c r="G79" s="47" t="s">
        <v>97</v>
      </c>
      <c r="H79" s="47" t="s">
        <v>97</v>
      </c>
      <c r="I79" s="47" t="s">
        <v>97</v>
      </c>
      <c r="J79" s="47" t="s">
        <v>97</v>
      </c>
      <c r="K79" s="47" t="s">
        <v>97</v>
      </c>
      <c r="L79" s="47" t="s">
        <v>97</v>
      </c>
      <c r="M79" s="47" t="s">
        <v>97</v>
      </c>
      <c r="N79" s="47" t="s">
        <v>97</v>
      </c>
      <c r="O79" s="47" t="s">
        <v>97</v>
      </c>
      <c r="P79" s="47" t="s">
        <v>97</v>
      </c>
      <c r="Q79" s="47" t="s">
        <v>97</v>
      </c>
      <c r="R79" s="47" t="s">
        <v>97</v>
      </c>
      <c r="S79" s="48" t="s">
        <v>97</v>
      </c>
    </row>
    <row r="80" spans="1:19" ht="13.5" thickBot="1">
      <c r="A80" s="99" t="s">
        <v>139</v>
      </c>
      <c r="B80" s="47">
        <v>1015</v>
      </c>
      <c r="C80" s="47">
        <v>1138</v>
      </c>
      <c r="D80" s="47">
        <v>1104</v>
      </c>
      <c r="E80" s="47">
        <v>1301</v>
      </c>
      <c r="F80" s="47">
        <v>1368</v>
      </c>
      <c r="G80" s="47">
        <v>1549</v>
      </c>
      <c r="H80" s="47">
        <v>2147</v>
      </c>
      <c r="I80" s="47">
        <v>2909</v>
      </c>
      <c r="J80" s="47">
        <v>3132</v>
      </c>
      <c r="K80" s="47">
        <v>2821</v>
      </c>
      <c r="L80" s="47">
        <v>3251</v>
      </c>
      <c r="M80" s="47">
        <v>3458</v>
      </c>
      <c r="N80" s="47">
        <v>3002</v>
      </c>
      <c r="O80" s="47">
        <v>3898</v>
      </c>
      <c r="P80" s="47">
        <v>4676</v>
      </c>
      <c r="Q80" s="47">
        <v>6729</v>
      </c>
      <c r="R80" s="47">
        <v>6638</v>
      </c>
      <c r="S80" s="48">
        <v>5565</v>
      </c>
    </row>
    <row r="81" spans="1:19" ht="13.5" thickBot="1">
      <c r="A81" s="99" t="s">
        <v>140</v>
      </c>
      <c r="B81" s="47">
        <v>1066</v>
      </c>
      <c r="C81" s="47">
        <v>1093</v>
      </c>
      <c r="D81" s="47">
        <v>1102</v>
      </c>
      <c r="E81" s="47">
        <v>1037</v>
      </c>
      <c r="F81" s="47">
        <v>1097</v>
      </c>
      <c r="G81" s="47">
        <v>1155</v>
      </c>
      <c r="H81" s="47">
        <v>1464</v>
      </c>
      <c r="I81" s="47">
        <v>1767</v>
      </c>
      <c r="J81" s="47">
        <v>1716</v>
      </c>
      <c r="K81" s="47">
        <v>1570</v>
      </c>
      <c r="L81" s="47">
        <v>1660</v>
      </c>
      <c r="M81" s="47">
        <v>1686</v>
      </c>
      <c r="N81" s="47">
        <v>1567</v>
      </c>
      <c r="O81" s="47">
        <v>1651</v>
      </c>
      <c r="P81" s="47">
        <v>2088</v>
      </c>
      <c r="Q81" s="47">
        <v>2034</v>
      </c>
      <c r="R81" s="47">
        <v>3185</v>
      </c>
      <c r="S81" s="48">
        <v>3837</v>
      </c>
    </row>
    <row r="82" spans="1:19" ht="13.5" thickBot="1">
      <c r="A82" s="99" t="s">
        <v>141</v>
      </c>
      <c r="B82" s="47">
        <v>257</v>
      </c>
      <c r="C82" s="47">
        <v>437</v>
      </c>
      <c r="D82" s="47">
        <v>421</v>
      </c>
      <c r="E82" s="47">
        <v>365</v>
      </c>
      <c r="F82" s="47">
        <v>354</v>
      </c>
      <c r="G82" s="47">
        <v>348</v>
      </c>
      <c r="H82" s="47">
        <v>402</v>
      </c>
      <c r="I82" s="47">
        <v>598</v>
      </c>
      <c r="J82" s="47">
        <v>592</v>
      </c>
      <c r="K82" s="47">
        <v>503</v>
      </c>
      <c r="L82" s="47">
        <v>221</v>
      </c>
      <c r="M82" s="47">
        <v>444</v>
      </c>
      <c r="N82" s="47">
        <v>427</v>
      </c>
      <c r="O82" s="47">
        <v>454</v>
      </c>
      <c r="P82" s="47">
        <v>850</v>
      </c>
      <c r="Q82" s="47">
        <v>1830</v>
      </c>
      <c r="R82" s="47">
        <v>2011</v>
      </c>
      <c r="S82" s="48">
        <v>2556</v>
      </c>
    </row>
    <row r="83" spans="1:19" ht="13.5" thickBot="1">
      <c r="A83" s="99" t="s">
        <v>142</v>
      </c>
      <c r="B83" s="47">
        <v>689</v>
      </c>
      <c r="C83" s="47">
        <v>808</v>
      </c>
      <c r="D83" s="47">
        <v>882</v>
      </c>
      <c r="E83" s="47">
        <v>901</v>
      </c>
      <c r="F83" s="47">
        <v>934</v>
      </c>
      <c r="G83" s="47">
        <v>988</v>
      </c>
      <c r="H83" s="47">
        <v>959</v>
      </c>
      <c r="I83" s="47">
        <v>1036</v>
      </c>
      <c r="J83" s="47">
        <v>1022</v>
      </c>
      <c r="K83" s="47">
        <v>1238</v>
      </c>
      <c r="L83" s="47">
        <v>1553</v>
      </c>
      <c r="M83" s="47">
        <v>1600</v>
      </c>
      <c r="N83" s="47">
        <v>1734</v>
      </c>
      <c r="O83" s="47">
        <v>1777</v>
      </c>
      <c r="P83" s="47">
        <v>1804</v>
      </c>
      <c r="Q83" s="47">
        <v>1977</v>
      </c>
      <c r="R83" s="47">
        <v>1998</v>
      </c>
      <c r="S83" s="48">
        <v>2147</v>
      </c>
    </row>
    <row r="84" spans="1:19" ht="13.5" thickBot="1">
      <c r="A84" s="99" t="s">
        <v>143</v>
      </c>
      <c r="B84" s="47">
        <v>0</v>
      </c>
      <c r="C84" s="47">
        <v>0</v>
      </c>
      <c r="D84" s="47">
        <v>85</v>
      </c>
      <c r="E84" s="47">
        <v>69</v>
      </c>
      <c r="F84" s="47">
        <v>0</v>
      </c>
      <c r="G84" s="47">
        <v>3</v>
      </c>
      <c r="H84" s="47">
        <v>0</v>
      </c>
      <c r="I84" s="47">
        <v>11</v>
      </c>
      <c r="J84" s="47">
        <v>11</v>
      </c>
      <c r="K84" s="47">
        <v>0</v>
      </c>
      <c r="L84" s="47">
        <v>0</v>
      </c>
      <c r="M84" s="47">
        <v>0</v>
      </c>
      <c r="N84" s="47">
        <v>3</v>
      </c>
      <c r="O84" s="47">
        <v>3</v>
      </c>
      <c r="P84" s="47">
        <v>4</v>
      </c>
      <c r="Q84" s="47">
        <v>6</v>
      </c>
      <c r="R84" s="47">
        <v>4</v>
      </c>
      <c r="S84" s="48">
        <v>36</v>
      </c>
    </row>
    <row r="85" spans="1:19" ht="13.5" thickBot="1">
      <c r="A85" s="99" t="s">
        <v>144</v>
      </c>
      <c r="B85" s="47">
        <v>0</v>
      </c>
      <c r="C85" s="47">
        <v>0</v>
      </c>
      <c r="D85" s="47">
        <v>0</v>
      </c>
      <c r="E85" s="47">
        <v>0</v>
      </c>
      <c r="F85" s="47">
        <v>0</v>
      </c>
      <c r="G85" s="47">
        <v>0</v>
      </c>
      <c r="H85" s="47">
        <v>0</v>
      </c>
      <c r="I85" s="47">
        <v>0</v>
      </c>
      <c r="J85" s="47">
        <v>0</v>
      </c>
      <c r="K85" s="47">
        <v>31</v>
      </c>
      <c r="L85" s="47">
        <v>70</v>
      </c>
      <c r="M85" s="47">
        <v>72</v>
      </c>
      <c r="N85" s="47">
        <v>102</v>
      </c>
      <c r="O85" s="47">
        <v>122</v>
      </c>
      <c r="P85" s="47">
        <v>121</v>
      </c>
      <c r="Q85" s="47">
        <v>114</v>
      </c>
      <c r="R85" s="47">
        <v>110</v>
      </c>
      <c r="S85" s="48">
        <v>111</v>
      </c>
    </row>
    <row r="86" spans="1:19" ht="13.5" thickBot="1">
      <c r="A86" s="99" t="s">
        <v>145</v>
      </c>
      <c r="B86" s="47">
        <v>0</v>
      </c>
      <c r="C86" s="47">
        <v>0</v>
      </c>
      <c r="D86" s="47">
        <v>0</v>
      </c>
      <c r="E86" s="47">
        <v>0</v>
      </c>
      <c r="F86" s="47">
        <v>0</v>
      </c>
      <c r="G86" s="47">
        <v>0</v>
      </c>
      <c r="H86" s="47">
        <v>0</v>
      </c>
      <c r="I86" s="47">
        <v>0</v>
      </c>
      <c r="J86" s="47">
        <v>0</v>
      </c>
      <c r="K86" s="47">
        <v>0</v>
      </c>
      <c r="L86" s="47">
        <v>0</v>
      </c>
      <c r="M86" s="47">
        <v>154</v>
      </c>
      <c r="N86" s="47">
        <v>152</v>
      </c>
      <c r="O86" s="47">
        <v>112</v>
      </c>
      <c r="P86" s="47">
        <v>35</v>
      </c>
      <c r="Q86" s="47">
        <v>56</v>
      </c>
      <c r="R86" s="47">
        <v>422</v>
      </c>
      <c r="S86" s="48">
        <v>497</v>
      </c>
    </row>
    <row r="87" spans="1:19" ht="13.5" thickBot="1">
      <c r="A87" s="99" t="s">
        <v>146</v>
      </c>
      <c r="B87" s="47">
        <v>5029</v>
      </c>
      <c r="C87" s="47">
        <v>5082</v>
      </c>
      <c r="D87" s="47">
        <v>4586</v>
      </c>
      <c r="E87" s="47">
        <v>5541</v>
      </c>
      <c r="F87" s="47">
        <v>6124</v>
      </c>
      <c r="G87" s="47">
        <v>6637</v>
      </c>
      <c r="H87" s="47">
        <v>6723</v>
      </c>
      <c r="I87" s="47">
        <v>7143</v>
      </c>
      <c r="J87" s="47">
        <v>6696</v>
      </c>
      <c r="K87" s="47">
        <v>8363</v>
      </c>
      <c r="L87" s="47">
        <v>8557</v>
      </c>
      <c r="M87" s="47">
        <v>8411</v>
      </c>
      <c r="N87" s="47">
        <v>9740</v>
      </c>
      <c r="O87" s="47">
        <v>9700</v>
      </c>
      <c r="P87" s="47">
        <v>10509</v>
      </c>
      <c r="Q87" s="47">
        <v>9607</v>
      </c>
      <c r="R87" s="47">
        <v>10860</v>
      </c>
      <c r="S87" s="48">
        <v>10060</v>
      </c>
    </row>
    <row r="88" spans="1:19" ht="13.5" thickBot="1">
      <c r="A88" s="99" t="s">
        <v>147</v>
      </c>
      <c r="B88" s="47">
        <v>2123</v>
      </c>
      <c r="C88" s="47">
        <v>2090</v>
      </c>
      <c r="D88" s="47">
        <v>2092</v>
      </c>
      <c r="E88" s="47">
        <v>2236</v>
      </c>
      <c r="F88" s="47">
        <v>2225</v>
      </c>
      <c r="G88" s="47">
        <v>2450</v>
      </c>
      <c r="H88" s="47">
        <v>2191</v>
      </c>
      <c r="I88" s="47">
        <v>2835</v>
      </c>
      <c r="J88" s="47">
        <v>2760</v>
      </c>
      <c r="K88" s="47">
        <v>2646</v>
      </c>
      <c r="L88" s="47">
        <v>4206</v>
      </c>
      <c r="M88" s="47">
        <v>3881</v>
      </c>
      <c r="N88" s="47">
        <v>4327</v>
      </c>
      <c r="O88" s="47">
        <v>5007</v>
      </c>
      <c r="P88" s="47">
        <v>7943</v>
      </c>
      <c r="Q88" s="47">
        <v>8301</v>
      </c>
      <c r="R88" s="47">
        <v>9211</v>
      </c>
      <c r="S88" s="48">
        <v>10578</v>
      </c>
    </row>
    <row r="89" spans="1:19" ht="13.5" thickBot="1">
      <c r="A89" s="99" t="s">
        <v>148</v>
      </c>
      <c r="B89" s="47">
        <v>678</v>
      </c>
      <c r="C89" s="47">
        <v>775</v>
      </c>
      <c r="D89" s="47">
        <v>986</v>
      </c>
      <c r="E89" s="47">
        <v>1224</v>
      </c>
      <c r="F89" s="47">
        <v>1590</v>
      </c>
      <c r="G89" s="47">
        <v>1674</v>
      </c>
      <c r="H89" s="47">
        <v>1881</v>
      </c>
      <c r="I89" s="47">
        <v>2250</v>
      </c>
      <c r="J89" s="47">
        <v>2917</v>
      </c>
      <c r="K89" s="47">
        <v>3979</v>
      </c>
      <c r="L89" s="47">
        <v>4349</v>
      </c>
      <c r="M89" s="47">
        <v>4984</v>
      </c>
      <c r="N89" s="47">
        <v>5285</v>
      </c>
      <c r="O89" s="47">
        <v>6692</v>
      </c>
      <c r="P89" s="47">
        <v>7878</v>
      </c>
      <c r="Q89" s="47">
        <v>9646</v>
      </c>
      <c r="R89" s="47">
        <v>9946</v>
      </c>
      <c r="S89" s="48">
        <v>9999</v>
      </c>
    </row>
    <row r="90" spans="1:19" ht="13.5" thickBot="1">
      <c r="A90" s="99" t="s">
        <v>149</v>
      </c>
      <c r="B90" s="47">
        <v>0</v>
      </c>
      <c r="C90" s="47">
        <v>0</v>
      </c>
      <c r="D90" s="47">
        <v>6</v>
      </c>
      <c r="E90" s="47">
        <v>19</v>
      </c>
      <c r="F90" s="47">
        <v>6</v>
      </c>
      <c r="G90" s="47">
        <v>5</v>
      </c>
      <c r="H90" s="47">
        <v>10</v>
      </c>
      <c r="I90" s="47">
        <v>2</v>
      </c>
      <c r="J90" s="47">
        <v>5</v>
      </c>
      <c r="K90" s="47">
        <v>2</v>
      </c>
      <c r="L90" s="47">
        <v>1</v>
      </c>
      <c r="M90" s="47">
        <v>0</v>
      </c>
      <c r="N90" s="47">
        <v>0</v>
      </c>
      <c r="O90" s="47">
        <v>0</v>
      </c>
      <c r="P90" s="47">
        <v>4</v>
      </c>
      <c r="Q90" s="47">
        <v>14</v>
      </c>
      <c r="R90" s="47">
        <v>11</v>
      </c>
      <c r="S90" s="48">
        <v>7</v>
      </c>
    </row>
    <row r="91" spans="1:19" ht="13.5" thickBot="1">
      <c r="A91" s="99" t="s">
        <v>150</v>
      </c>
      <c r="B91" s="47">
        <v>0</v>
      </c>
      <c r="C91" s="47">
        <v>38</v>
      </c>
      <c r="D91" s="47">
        <v>47</v>
      </c>
      <c r="E91" s="47">
        <v>56</v>
      </c>
      <c r="F91" s="47">
        <v>51</v>
      </c>
      <c r="G91" s="47">
        <v>222</v>
      </c>
      <c r="H91" s="47">
        <v>176</v>
      </c>
      <c r="I91" s="47">
        <v>294</v>
      </c>
      <c r="J91" s="47">
        <v>249</v>
      </c>
      <c r="K91" s="47">
        <v>149</v>
      </c>
      <c r="L91" s="47">
        <v>166</v>
      </c>
      <c r="M91" s="47">
        <v>133</v>
      </c>
      <c r="N91" s="47">
        <v>130</v>
      </c>
      <c r="O91" s="47">
        <v>80</v>
      </c>
      <c r="P91" s="47">
        <v>76</v>
      </c>
      <c r="Q91" s="47">
        <v>34</v>
      </c>
      <c r="R91" s="47">
        <v>58</v>
      </c>
      <c r="S91" s="48">
        <v>95</v>
      </c>
    </row>
    <row r="92" spans="1:19" ht="13.5" thickBot="1">
      <c r="A92" s="99" t="s">
        <v>151</v>
      </c>
      <c r="B92" s="47">
        <v>0</v>
      </c>
      <c r="C92" s="47">
        <v>0</v>
      </c>
      <c r="D92" s="47">
        <v>0</v>
      </c>
      <c r="E92" s="47">
        <v>0</v>
      </c>
      <c r="F92" s="47">
        <v>0</v>
      </c>
      <c r="G92" s="47">
        <v>0</v>
      </c>
      <c r="H92" s="47">
        <v>0</v>
      </c>
      <c r="I92" s="47">
        <v>0</v>
      </c>
      <c r="J92" s="47">
        <v>0</v>
      </c>
      <c r="K92" s="47">
        <v>0</v>
      </c>
      <c r="L92" s="47">
        <v>0</v>
      </c>
      <c r="M92" s="47">
        <v>0</v>
      </c>
      <c r="N92" s="47">
        <v>0</v>
      </c>
      <c r="O92" s="47">
        <v>0</v>
      </c>
      <c r="P92" s="47">
        <v>2</v>
      </c>
      <c r="Q92" s="47">
        <v>4</v>
      </c>
      <c r="R92" s="47">
        <v>2</v>
      </c>
      <c r="S92" s="199">
        <v>2</v>
      </c>
    </row>
    <row r="93" spans="1:19" ht="13.5" thickBot="1">
      <c r="A93" s="99" t="s">
        <v>152</v>
      </c>
      <c r="B93" s="47">
        <v>0</v>
      </c>
      <c r="C93" s="47">
        <v>0</v>
      </c>
      <c r="D93" s="47">
        <v>0</v>
      </c>
      <c r="E93" s="47">
        <v>0</v>
      </c>
      <c r="F93" s="47">
        <v>0</v>
      </c>
      <c r="G93" s="47">
        <v>313</v>
      </c>
      <c r="H93" s="47">
        <v>331</v>
      </c>
      <c r="I93" s="47">
        <v>266</v>
      </c>
      <c r="J93" s="47">
        <v>296</v>
      </c>
      <c r="K93" s="47">
        <v>112</v>
      </c>
      <c r="L93" s="47">
        <v>173</v>
      </c>
      <c r="M93" s="47">
        <v>190</v>
      </c>
      <c r="N93" s="47">
        <v>282</v>
      </c>
      <c r="O93" s="47">
        <v>398</v>
      </c>
      <c r="P93" s="47">
        <v>421</v>
      </c>
      <c r="Q93" s="47">
        <v>379</v>
      </c>
      <c r="R93" s="47">
        <v>446</v>
      </c>
      <c r="S93" s="48">
        <v>432</v>
      </c>
    </row>
    <row r="94" spans="1:19" ht="13.5" thickBot="1">
      <c r="A94" s="99" t="s">
        <v>153</v>
      </c>
      <c r="B94" s="47">
        <v>756</v>
      </c>
      <c r="C94" s="47">
        <v>743</v>
      </c>
      <c r="D94" s="47">
        <v>821</v>
      </c>
      <c r="E94" s="47">
        <v>866</v>
      </c>
      <c r="F94" s="47">
        <v>952</v>
      </c>
      <c r="G94" s="47">
        <v>985</v>
      </c>
      <c r="H94" s="47">
        <v>1062</v>
      </c>
      <c r="I94" s="47">
        <v>1162</v>
      </c>
      <c r="J94" s="47">
        <v>1202</v>
      </c>
      <c r="K94" s="47">
        <v>1318</v>
      </c>
      <c r="L94" s="47">
        <v>1477</v>
      </c>
      <c r="M94" s="47">
        <v>1557</v>
      </c>
      <c r="N94" s="47">
        <v>1622</v>
      </c>
      <c r="O94" s="47">
        <v>1668</v>
      </c>
      <c r="P94" s="47">
        <v>1747</v>
      </c>
      <c r="Q94" s="47">
        <v>1820</v>
      </c>
      <c r="R94" s="47">
        <v>2046</v>
      </c>
      <c r="S94" s="48">
        <v>2079</v>
      </c>
    </row>
    <row r="95" spans="1:19" ht="13.5" thickBot="1">
      <c r="A95" s="99" t="s">
        <v>154</v>
      </c>
      <c r="B95" s="47">
        <v>14010</v>
      </c>
      <c r="C95" s="47">
        <v>14566</v>
      </c>
      <c r="D95" s="47">
        <v>14197</v>
      </c>
      <c r="E95" s="47">
        <v>15134</v>
      </c>
      <c r="F95" s="47">
        <v>16701</v>
      </c>
      <c r="G95" s="47">
        <v>18456</v>
      </c>
      <c r="H95" s="47">
        <v>20030</v>
      </c>
      <c r="I95" s="47">
        <v>21526</v>
      </c>
      <c r="J95" s="47">
        <v>23331</v>
      </c>
      <c r="K95" s="47">
        <v>26685</v>
      </c>
      <c r="L95" s="47">
        <v>29180</v>
      </c>
      <c r="M95" s="47">
        <v>30052</v>
      </c>
      <c r="N95" s="47">
        <v>35092</v>
      </c>
      <c r="O95" s="47">
        <v>41344</v>
      </c>
      <c r="P95" s="47">
        <v>46906</v>
      </c>
      <c r="Q95" s="47">
        <v>53430</v>
      </c>
      <c r="R95" s="47">
        <v>61824</v>
      </c>
      <c r="S95" s="48">
        <v>71132</v>
      </c>
    </row>
    <row r="96" spans="1:19" ht="13.5" thickBot="1">
      <c r="A96" s="99" t="s">
        <v>155</v>
      </c>
      <c r="B96" s="47">
        <v>14010</v>
      </c>
      <c r="C96" s="47">
        <v>14566</v>
      </c>
      <c r="D96" s="47">
        <v>14197</v>
      </c>
      <c r="E96" s="47">
        <v>15134</v>
      </c>
      <c r="F96" s="47">
        <v>16701</v>
      </c>
      <c r="G96" s="47">
        <v>18456</v>
      </c>
      <c r="H96" s="47">
        <v>20030</v>
      </c>
      <c r="I96" s="47">
        <v>21526</v>
      </c>
      <c r="J96" s="47">
        <v>23331</v>
      </c>
      <c r="K96" s="47">
        <v>26716</v>
      </c>
      <c r="L96" s="47">
        <v>29250</v>
      </c>
      <c r="M96" s="47">
        <v>30124</v>
      </c>
      <c r="N96" s="47">
        <v>35194</v>
      </c>
      <c r="O96" s="47">
        <v>41466</v>
      </c>
      <c r="P96" s="47">
        <v>47027</v>
      </c>
      <c r="Q96" s="47">
        <v>53544</v>
      </c>
      <c r="R96" s="47">
        <v>61934</v>
      </c>
      <c r="S96" s="48">
        <v>71243</v>
      </c>
    </row>
    <row r="97" spans="1:19" ht="13.5" thickBot="1">
      <c r="A97" s="99" t="s">
        <v>156</v>
      </c>
      <c r="B97" s="47">
        <v>14010</v>
      </c>
      <c r="C97" s="47">
        <v>14566</v>
      </c>
      <c r="D97" s="47">
        <v>14197</v>
      </c>
      <c r="E97" s="47">
        <v>15134</v>
      </c>
      <c r="F97" s="47">
        <v>16701</v>
      </c>
      <c r="G97" s="47">
        <v>18456</v>
      </c>
      <c r="H97" s="47">
        <v>20030</v>
      </c>
      <c r="I97" s="47">
        <v>21526</v>
      </c>
      <c r="J97" s="47">
        <v>23331</v>
      </c>
      <c r="K97" s="47">
        <v>26716</v>
      </c>
      <c r="L97" s="47">
        <v>29250</v>
      </c>
      <c r="M97" s="47">
        <v>30278</v>
      </c>
      <c r="N97" s="47">
        <v>35346</v>
      </c>
      <c r="O97" s="47">
        <v>41578</v>
      </c>
      <c r="P97" s="47">
        <v>47062</v>
      </c>
      <c r="Q97" s="47">
        <v>53600</v>
      </c>
      <c r="R97" s="47">
        <v>62356</v>
      </c>
      <c r="S97" s="48">
        <v>71740</v>
      </c>
    </row>
    <row r="98" spans="1:19" ht="13.5" thickBot="1">
      <c r="A98" s="99" t="s">
        <v>157</v>
      </c>
      <c r="B98" s="47">
        <v>17021</v>
      </c>
      <c r="C98" s="47">
        <v>17786</v>
      </c>
      <c r="D98" s="47">
        <v>17796</v>
      </c>
      <c r="E98" s="47">
        <v>19322</v>
      </c>
      <c r="F98" s="47">
        <v>21321</v>
      </c>
      <c r="G98" s="47">
        <v>23805</v>
      </c>
      <c r="H98" s="47">
        <v>25605</v>
      </c>
      <c r="I98" s="47">
        <v>28236</v>
      </c>
      <c r="J98" s="47">
        <v>30774</v>
      </c>
      <c r="K98" s="47">
        <v>35223</v>
      </c>
      <c r="L98" s="47">
        <v>39767</v>
      </c>
      <c r="M98" s="47">
        <v>41209</v>
      </c>
      <c r="N98" s="47">
        <v>47488</v>
      </c>
      <c r="O98" s="47">
        <v>56603</v>
      </c>
      <c r="P98" s="47">
        <v>66712</v>
      </c>
      <c r="Q98" s="47">
        <v>75749</v>
      </c>
      <c r="R98" s="47">
        <v>85352</v>
      </c>
      <c r="S98" s="48" t="s">
        <v>98</v>
      </c>
    </row>
    <row r="99" spans="1:19" ht="13.5" thickBot="1">
      <c r="A99" s="100" t="s">
        <v>158</v>
      </c>
      <c r="B99" s="50">
        <v>291</v>
      </c>
      <c r="C99" s="50">
        <v>485</v>
      </c>
      <c r="D99" s="50">
        <v>512</v>
      </c>
      <c r="E99" s="50">
        <v>663</v>
      </c>
      <c r="F99" s="50">
        <v>753</v>
      </c>
      <c r="G99" s="50">
        <v>854</v>
      </c>
      <c r="H99" s="50">
        <v>782</v>
      </c>
      <c r="I99" s="50">
        <v>1185</v>
      </c>
      <c r="J99" s="50">
        <v>1296</v>
      </c>
      <c r="K99" s="50">
        <v>1473</v>
      </c>
      <c r="L99" s="50">
        <v>936</v>
      </c>
      <c r="M99" s="50">
        <v>1327</v>
      </c>
      <c r="N99" s="50">
        <v>1296</v>
      </c>
      <c r="O99" s="50">
        <v>1437</v>
      </c>
      <c r="P99" s="50">
        <v>2552</v>
      </c>
      <c r="Q99" s="50">
        <v>4525</v>
      </c>
      <c r="R99" s="50">
        <v>4934</v>
      </c>
      <c r="S99" s="51">
        <v>6203</v>
      </c>
    </row>
    <row r="100" spans="1:19" ht="13.5" thickBot="1">
      <c r="A100" s="38"/>
      <c r="B100" s="38"/>
      <c r="C100" s="38"/>
      <c r="D100" s="38"/>
      <c r="E100" s="38"/>
      <c r="F100" s="38"/>
      <c r="G100" s="38"/>
      <c r="H100" s="38"/>
      <c r="I100" s="38"/>
      <c r="J100" s="38"/>
      <c r="K100" s="38"/>
      <c r="L100" s="38"/>
      <c r="M100" s="38"/>
      <c r="N100" s="38"/>
      <c r="O100" s="38"/>
      <c r="P100" s="38"/>
      <c r="Q100" s="38"/>
      <c r="R100" s="38"/>
      <c r="S100" s="38"/>
    </row>
    <row r="101" spans="1:19" ht="13.5" thickBot="1">
      <c r="A101" s="38"/>
      <c r="B101" s="38"/>
      <c r="C101" s="38"/>
      <c r="D101" s="38"/>
      <c r="E101" s="38"/>
      <c r="F101" s="38"/>
      <c r="G101" s="38"/>
      <c r="H101" s="38"/>
      <c r="I101" s="38"/>
      <c r="J101" s="38"/>
      <c r="K101" s="38"/>
      <c r="L101" s="38"/>
      <c r="M101" s="38"/>
      <c r="N101" s="38"/>
      <c r="O101" s="38"/>
      <c r="P101" s="38"/>
      <c r="Q101" s="38"/>
      <c r="R101" s="38"/>
      <c r="S101" s="38"/>
    </row>
    <row r="102" spans="1:19" ht="13.5" thickBot="1">
      <c r="A102" s="38"/>
      <c r="B102" s="38"/>
      <c r="C102" s="38"/>
      <c r="D102" s="38"/>
      <c r="E102" s="38"/>
      <c r="F102" s="38"/>
      <c r="G102" s="38"/>
      <c r="H102" s="38"/>
      <c r="I102" s="38"/>
      <c r="J102" s="38"/>
      <c r="K102" s="38"/>
      <c r="L102" s="38"/>
      <c r="M102" s="38"/>
      <c r="N102" s="38"/>
      <c r="O102" s="38"/>
      <c r="P102" s="38"/>
      <c r="Q102" s="38"/>
      <c r="R102" s="38"/>
      <c r="S102" s="38"/>
    </row>
    <row r="103" spans="1:19" ht="12.75">
      <c r="A103" s="101" t="s">
        <v>190</v>
      </c>
      <c r="B103" s="102"/>
      <c r="C103" s="102"/>
      <c r="D103" s="102"/>
      <c r="E103" s="102"/>
      <c r="F103" s="54"/>
      <c r="G103" s="54"/>
      <c r="H103" s="54"/>
      <c r="I103" s="54"/>
      <c r="J103" s="54"/>
      <c r="K103" s="54"/>
      <c r="L103" s="54"/>
      <c r="M103" s="54"/>
      <c r="N103" s="54"/>
      <c r="O103" s="54"/>
      <c r="P103" s="54"/>
      <c r="Q103" s="54"/>
      <c r="R103" s="54"/>
      <c r="S103" s="54"/>
    </row>
    <row r="104" spans="1:19" ht="12.75">
      <c r="A104" s="101" t="s">
        <v>193</v>
      </c>
      <c r="B104" s="102"/>
      <c r="C104" s="102"/>
      <c r="D104" s="102"/>
      <c r="E104" s="102"/>
      <c r="F104" s="54"/>
      <c r="G104" s="54"/>
      <c r="H104" s="54"/>
      <c r="I104" s="54"/>
      <c r="J104" s="54"/>
      <c r="K104" s="54"/>
      <c r="L104" s="54"/>
      <c r="M104" s="54"/>
      <c r="N104" s="54"/>
      <c r="O104" s="54"/>
      <c r="P104" s="54"/>
      <c r="Q104" s="54"/>
      <c r="R104" s="54"/>
      <c r="S104" s="54"/>
    </row>
    <row r="105" spans="1:19" ht="13.5" thickBot="1">
      <c r="A105" s="101" t="s">
        <v>192</v>
      </c>
      <c r="B105" s="102"/>
      <c r="C105" s="102"/>
      <c r="D105" s="102"/>
      <c r="E105" s="102"/>
      <c r="F105" s="54"/>
      <c r="G105" s="54"/>
      <c r="H105" s="54"/>
      <c r="I105" s="54"/>
      <c r="J105" s="54"/>
      <c r="K105" s="54"/>
      <c r="L105" s="54"/>
      <c r="M105" s="54"/>
      <c r="N105" s="54"/>
      <c r="O105" s="54"/>
      <c r="P105" s="54"/>
      <c r="Q105" s="54"/>
      <c r="R105" s="54"/>
      <c r="S105" s="54"/>
    </row>
    <row r="106" spans="1:19" ht="26.25" thickBot="1">
      <c r="A106" s="103" t="s">
        <v>162</v>
      </c>
      <c r="B106" s="104" t="s">
        <v>99</v>
      </c>
      <c r="C106" s="104" t="s">
        <v>100</v>
      </c>
      <c r="D106" s="104" t="s">
        <v>101</v>
      </c>
      <c r="E106" s="104" t="s">
        <v>102</v>
      </c>
      <c r="F106" s="104" t="s">
        <v>103</v>
      </c>
      <c r="G106" s="104" t="s">
        <v>104</v>
      </c>
      <c r="H106" s="104" t="s">
        <v>105</v>
      </c>
      <c r="I106" s="104" t="s">
        <v>106</v>
      </c>
      <c r="J106" s="104" t="s">
        <v>107</v>
      </c>
      <c r="K106" s="104" t="s">
        <v>108</v>
      </c>
      <c r="L106" s="104" t="s">
        <v>109</v>
      </c>
      <c r="M106" s="104" t="s">
        <v>110</v>
      </c>
      <c r="N106" s="104" t="s">
        <v>111</v>
      </c>
      <c r="O106" s="104" t="s">
        <v>112</v>
      </c>
      <c r="P106" s="104" t="s">
        <v>113</v>
      </c>
      <c r="Q106" s="104" t="s">
        <v>114</v>
      </c>
      <c r="R106" s="104" t="s">
        <v>115</v>
      </c>
      <c r="S106" s="105" t="s">
        <v>116</v>
      </c>
    </row>
    <row r="107" spans="1:19" ht="13.5" thickBot="1">
      <c r="A107" s="106" t="s">
        <v>96</v>
      </c>
      <c r="B107" s="59" t="s">
        <v>117</v>
      </c>
      <c r="C107" s="59" t="s">
        <v>117</v>
      </c>
      <c r="D107" s="59" t="s">
        <v>117</v>
      </c>
      <c r="E107" s="59" t="s">
        <v>117</v>
      </c>
      <c r="F107" s="59" t="s">
        <v>117</v>
      </c>
      <c r="G107" s="59" t="s">
        <v>117</v>
      </c>
      <c r="H107" s="59" t="s">
        <v>117</v>
      </c>
      <c r="I107" s="59" t="s">
        <v>117</v>
      </c>
      <c r="J107" s="59" t="s">
        <v>117</v>
      </c>
      <c r="K107" s="59" t="s">
        <v>117</v>
      </c>
      <c r="L107" s="59" t="s">
        <v>117</v>
      </c>
      <c r="M107" s="59" t="s">
        <v>117</v>
      </c>
      <c r="N107" s="59" t="s">
        <v>117</v>
      </c>
      <c r="O107" s="59" t="s">
        <v>117</v>
      </c>
      <c r="P107" s="59" t="s">
        <v>117</v>
      </c>
      <c r="Q107" s="59" t="s">
        <v>117</v>
      </c>
      <c r="R107" s="59" t="s">
        <v>117</v>
      </c>
      <c r="S107" s="60" t="s">
        <v>117</v>
      </c>
    </row>
    <row r="108" spans="1:19" ht="13.5" thickBot="1">
      <c r="A108" s="107" t="s">
        <v>118</v>
      </c>
      <c r="B108" s="47">
        <v>3224</v>
      </c>
      <c r="C108" s="47">
        <v>3187</v>
      </c>
      <c r="D108" s="47">
        <v>3464</v>
      </c>
      <c r="E108" s="47">
        <v>3671</v>
      </c>
      <c r="F108" s="47">
        <v>3450</v>
      </c>
      <c r="G108" s="47">
        <v>3478</v>
      </c>
      <c r="H108" s="47">
        <v>3812</v>
      </c>
      <c r="I108" s="47">
        <v>3956</v>
      </c>
      <c r="J108" s="47">
        <v>4272</v>
      </c>
      <c r="K108" s="47">
        <v>4483</v>
      </c>
      <c r="L108" s="47">
        <v>4785</v>
      </c>
      <c r="M108" s="47">
        <v>4612</v>
      </c>
      <c r="N108" s="47">
        <v>4761</v>
      </c>
      <c r="O108" s="47">
        <v>5434</v>
      </c>
      <c r="P108" s="47">
        <v>5523</v>
      </c>
      <c r="Q108" s="47">
        <v>5397</v>
      </c>
      <c r="R108" s="47">
        <v>5615</v>
      </c>
      <c r="S108" s="48">
        <v>5773</v>
      </c>
    </row>
    <row r="109" spans="1:19" ht="13.5" thickBot="1">
      <c r="A109" s="107" t="s">
        <v>119</v>
      </c>
      <c r="B109" s="47">
        <v>3224</v>
      </c>
      <c r="C109" s="47">
        <v>3187</v>
      </c>
      <c r="D109" s="47">
        <v>3464</v>
      </c>
      <c r="E109" s="47">
        <v>3671</v>
      </c>
      <c r="F109" s="47">
        <v>3450</v>
      </c>
      <c r="G109" s="47">
        <v>3478</v>
      </c>
      <c r="H109" s="47">
        <v>3812</v>
      </c>
      <c r="I109" s="47">
        <v>3956</v>
      </c>
      <c r="J109" s="47">
        <v>4272</v>
      </c>
      <c r="K109" s="47">
        <v>4483</v>
      </c>
      <c r="L109" s="47">
        <v>4785</v>
      </c>
      <c r="M109" s="47">
        <v>4612</v>
      </c>
      <c r="N109" s="47">
        <v>4761</v>
      </c>
      <c r="O109" s="47">
        <v>5434</v>
      </c>
      <c r="P109" s="47">
        <v>5523</v>
      </c>
      <c r="Q109" s="47">
        <v>5397</v>
      </c>
      <c r="R109" s="47">
        <v>5615</v>
      </c>
      <c r="S109" s="48">
        <v>5773</v>
      </c>
    </row>
    <row r="110" spans="1:19" ht="13.5" thickBot="1">
      <c r="A110" s="107" t="s">
        <v>120</v>
      </c>
      <c r="B110" s="47">
        <v>3224</v>
      </c>
      <c r="C110" s="47">
        <v>3187</v>
      </c>
      <c r="D110" s="47">
        <v>3464</v>
      </c>
      <c r="E110" s="47">
        <v>3671</v>
      </c>
      <c r="F110" s="47">
        <v>3450</v>
      </c>
      <c r="G110" s="47">
        <v>3478</v>
      </c>
      <c r="H110" s="47">
        <v>3812</v>
      </c>
      <c r="I110" s="47">
        <v>3956</v>
      </c>
      <c r="J110" s="47">
        <v>4272</v>
      </c>
      <c r="K110" s="47">
        <v>4483</v>
      </c>
      <c r="L110" s="47">
        <v>4785</v>
      </c>
      <c r="M110" s="47">
        <v>4612</v>
      </c>
      <c r="N110" s="47">
        <v>4761</v>
      </c>
      <c r="O110" s="47">
        <v>5434</v>
      </c>
      <c r="P110" s="47">
        <v>5523</v>
      </c>
      <c r="Q110" s="47">
        <v>5397</v>
      </c>
      <c r="R110" s="47">
        <v>5615</v>
      </c>
      <c r="S110" s="48">
        <v>5773</v>
      </c>
    </row>
    <row r="111" spans="1:19" ht="13.5" thickBot="1">
      <c r="A111" s="107" t="s">
        <v>121</v>
      </c>
      <c r="B111" s="47">
        <v>3224</v>
      </c>
      <c r="C111" s="47">
        <v>3187</v>
      </c>
      <c r="D111" s="47">
        <v>3464</v>
      </c>
      <c r="E111" s="47">
        <v>3671</v>
      </c>
      <c r="F111" s="47">
        <v>3450</v>
      </c>
      <c r="G111" s="47">
        <v>3478</v>
      </c>
      <c r="H111" s="47">
        <v>3812</v>
      </c>
      <c r="I111" s="47">
        <v>3956</v>
      </c>
      <c r="J111" s="47">
        <v>4272</v>
      </c>
      <c r="K111" s="47">
        <v>4483</v>
      </c>
      <c r="L111" s="47">
        <v>4785</v>
      </c>
      <c r="M111" s="47">
        <v>4612</v>
      </c>
      <c r="N111" s="47">
        <v>4761</v>
      </c>
      <c r="O111" s="47">
        <v>5434</v>
      </c>
      <c r="P111" s="47">
        <v>5523</v>
      </c>
      <c r="Q111" s="47">
        <v>5397</v>
      </c>
      <c r="R111" s="47">
        <v>5615</v>
      </c>
      <c r="S111" s="48">
        <v>5773</v>
      </c>
    </row>
    <row r="112" spans="1:19" ht="13.5" thickBot="1">
      <c r="A112" s="107" t="s">
        <v>122</v>
      </c>
      <c r="B112" s="47">
        <v>3224</v>
      </c>
      <c r="C112" s="47">
        <v>3187</v>
      </c>
      <c r="D112" s="47">
        <v>3464</v>
      </c>
      <c r="E112" s="47">
        <v>3671</v>
      </c>
      <c r="F112" s="47">
        <v>3450</v>
      </c>
      <c r="G112" s="47">
        <v>3478</v>
      </c>
      <c r="H112" s="47">
        <v>3812</v>
      </c>
      <c r="I112" s="47">
        <v>3956</v>
      </c>
      <c r="J112" s="47">
        <v>4272</v>
      </c>
      <c r="K112" s="47">
        <v>4483</v>
      </c>
      <c r="L112" s="47">
        <v>4785</v>
      </c>
      <c r="M112" s="47">
        <v>4612</v>
      </c>
      <c r="N112" s="47">
        <v>4761</v>
      </c>
      <c r="O112" s="47">
        <v>5434</v>
      </c>
      <c r="P112" s="47">
        <v>5523</v>
      </c>
      <c r="Q112" s="47">
        <v>5397</v>
      </c>
      <c r="R112" s="47">
        <v>5615</v>
      </c>
      <c r="S112" s="48">
        <v>5773</v>
      </c>
    </row>
    <row r="113" spans="1:19" ht="13.5" thickBot="1">
      <c r="A113" s="107" t="s">
        <v>123</v>
      </c>
      <c r="B113" s="47">
        <v>0</v>
      </c>
      <c r="C113" s="47">
        <v>0</v>
      </c>
      <c r="D113" s="47">
        <v>0</v>
      </c>
      <c r="E113" s="47">
        <v>0</v>
      </c>
      <c r="F113" s="47">
        <v>0</v>
      </c>
      <c r="G113" s="47">
        <v>0</v>
      </c>
      <c r="H113" s="47">
        <v>0</v>
      </c>
      <c r="I113" s="47">
        <v>0</v>
      </c>
      <c r="J113" s="47">
        <v>0</v>
      </c>
      <c r="K113" s="47">
        <v>0</v>
      </c>
      <c r="L113" s="47">
        <v>0</v>
      </c>
      <c r="M113" s="47">
        <v>0</v>
      </c>
      <c r="N113" s="47">
        <v>0</v>
      </c>
      <c r="O113" s="47">
        <v>0</v>
      </c>
      <c r="P113" s="47">
        <v>0</v>
      </c>
      <c r="Q113" s="47">
        <v>0</v>
      </c>
      <c r="R113" s="47">
        <v>0</v>
      </c>
      <c r="S113" s="48">
        <v>0</v>
      </c>
    </row>
    <row r="114" spans="1:19" ht="13.5" thickBot="1">
      <c r="A114" s="107" t="s">
        <v>124</v>
      </c>
      <c r="B114" s="47">
        <v>0</v>
      </c>
      <c r="C114" s="47">
        <v>0</v>
      </c>
      <c r="D114" s="47">
        <v>0</v>
      </c>
      <c r="E114" s="47">
        <v>0</v>
      </c>
      <c r="F114" s="47">
        <v>0</v>
      </c>
      <c r="G114" s="47">
        <v>0</v>
      </c>
      <c r="H114" s="47">
        <v>0</v>
      </c>
      <c r="I114" s="47">
        <v>0</v>
      </c>
      <c r="J114" s="47">
        <v>0</v>
      </c>
      <c r="K114" s="47">
        <v>0</v>
      </c>
      <c r="L114" s="47">
        <v>0</v>
      </c>
      <c r="M114" s="47">
        <v>0</v>
      </c>
      <c r="N114" s="47">
        <v>0</v>
      </c>
      <c r="O114" s="47">
        <v>0</v>
      </c>
      <c r="P114" s="47">
        <v>0</v>
      </c>
      <c r="Q114" s="47">
        <v>0</v>
      </c>
      <c r="R114" s="47">
        <v>0</v>
      </c>
      <c r="S114" s="48">
        <v>0</v>
      </c>
    </row>
    <row r="115" spans="1:19" ht="13.5" thickBot="1">
      <c r="A115" s="107" t="s">
        <v>125</v>
      </c>
      <c r="B115" s="47">
        <v>0</v>
      </c>
      <c r="C115" s="47">
        <v>0</v>
      </c>
      <c r="D115" s="47">
        <v>0</v>
      </c>
      <c r="E115" s="47">
        <v>0</v>
      </c>
      <c r="F115" s="47">
        <v>0</v>
      </c>
      <c r="G115" s="47">
        <v>0</v>
      </c>
      <c r="H115" s="47">
        <v>0</v>
      </c>
      <c r="I115" s="47">
        <v>0</v>
      </c>
      <c r="J115" s="47">
        <v>0</v>
      </c>
      <c r="K115" s="47">
        <v>0</v>
      </c>
      <c r="L115" s="47">
        <v>0</v>
      </c>
      <c r="M115" s="47">
        <v>0</v>
      </c>
      <c r="N115" s="47">
        <v>0</v>
      </c>
      <c r="O115" s="47">
        <v>0</v>
      </c>
      <c r="P115" s="47">
        <v>0</v>
      </c>
      <c r="Q115" s="47">
        <v>0</v>
      </c>
      <c r="R115" s="47">
        <v>0</v>
      </c>
      <c r="S115" s="48">
        <v>0</v>
      </c>
    </row>
    <row r="116" spans="1:19" ht="13.5" thickBot="1">
      <c r="A116" s="107" t="s">
        <v>126</v>
      </c>
      <c r="B116" s="47">
        <v>0</v>
      </c>
      <c r="C116" s="47">
        <v>0</v>
      </c>
      <c r="D116" s="47">
        <v>0</v>
      </c>
      <c r="E116" s="47">
        <v>0</v>
      </c>
      <c r="F116" s="47">
        <v>0</v>
      </c>
      <c r="G116" s="47">
        <v>0</v>
      </c>
      <c r="H116" s="47">
        <v>0</v>
      </c>
      <c r="I116" s="47">
        <v>0</v>
      </c>
      <c r="J116" s="47">
        <v>0</v>
      </c>
      <c r="K116" s="47">
        <v>0</v>
      </c>
      <c r="L116" s="47">
        <v>0</v>
      </c>
      <c r="M116" s="47">
        <v>0</v>
      </c>
      <c r="N116" s="47">
        <v>0</v>
      </c>
      <c r="O116" s="47">
        <v>0</v>
      </c>
      <c r="P116" s="47">
        <v>0</v>
      </c>
      <c r="Q116" s="47">
        <v>0</v>
      </c>
      <c r="R116" s="47">
        <v>0</v>
      </c>
      <c r="S116" s="48">
        <v>0</v>
      </c>
    </row>
    <row r="117" spans="1:19" ht="13.5" thickBot="1">
      <c r="A117" s="107" t="s">
        <v>127</v>
      </c>
      <c r="B117" s="47">
        <v>0</v>
      </c>
      <c r="C117" s="47">
        <v>0</v>
      </c>
      <c r="D117" s="47">
        <v>0</v>
      </c>
      <c r="E117" s="47">
        <v>0</v>
      </c>
      <c r="F117" s="47">
        <v>0</v>
      </c>
      <c r="G117" s="47">
        <v>0</v>
      </c>
      <c r="H117" s="47">
        <v>0</v>
      </c>
      <c r="I117" s="47">
        <v>0</v>
      </c>
      <c r="J117" s="47">
        <v>0</v>
      </c>
      <c r="K117" s="47">
        <v>0</v>
      </c>
      <c r="L117" s="47">
        <v>0</v>
      </c>
      <c r="M117" s="47">
        <v>0</v>
      </c>
      <c r="N117" s="47">
        <v>0</v>
      </c>
      <c r="O117" s="47">
        <v>0</v>
      </c>
      <c r="P117" s="47">
        <v>0</v>
      </c>
      <c r="Q117" s="47">
        <v>0</v>
      </c>
      <c r="R117" s="47">
        <v>0</v>
      </c>
      <c r="S117" s="48">
        <v>0</v>
      </c>
    </row>
    <row r="118" spans="1:19" ht="13.5" thickBot="1">
      <c r="A118" s="107" t="s">
        <v>128</v>
      </c>
      <c r="B118" s="47">
        <v>0</v>
      </c>
      <c r="C118" s="47">
        <v>0</v>
      </c>
      <c r="D118" s="47">
        <v>0</v>
      </c>
      <c r="E118" s="47">
        <v>0</v>
      </c>
      <c r="F118" s="47">
        <v>0</v>
      </c>
      <c r="G118" s="47">
        <v>0</v>
      </c>
      <c r="H118" s="47">
        <v>0</v>
      </c>
      <c r="I118" s="47">
        <v>0</v>
      </c>
      <c r="J118" s="47">
        <v>0</v>
      </c>
      <c r="K118" s="47">
        <v>0</v>
      </c>
      <c r="L118" s="47">
        <v>0</v>
      </c>
      <c r="M118" s="47">
        <v>0</v>
      </c>
      <c r="N118" s="47">
        <v>0</v>
      </c>
      <c r="O118" s="47">
        <v>0</v>
      </c>
      <c r="P118" s="47">
        <v>0</v>
      </c>
      <c r="Q118" s="47">
        <v>0</v>
      </c>
      <c r="R118" s="47">
        <v>0</v>
      </c>
      <c r="S118" s="48">
        <v>0</v>
      </c>
    </row>
    <row r="119" spans="1:19" ht="13.5" thickBot="1">
      <c r="A119" s="107" t="s">
        <v>129</v>
      </c>
      <c r="B119" s="47">
        <v>0</v>
      </c>
      <c r="C119" s="47">
        <v>0</v>
      </c>
      <c r="D119" s="47">
        <v>0</v>
      </c>
      <c r="E119" s="47">
        <v>0</v>
      </c>
      <c r="F119" s="47">
        <v>0</v>
      </c>
      <c r="G119" s="47">
        <v>0</v>
      </c>
      <c r="H119" s="47">
        <v>0</v>
      </c>
      <c r="I119" s="47">
        <v>0</v>
      </c>
      <c r="J119" s="47">
        <v>0</v>
      </c>
      <c r="K119" s="47">
        <v>0</v>
      </c>
      <c r="L119" s="47">
        <v>0</v>
      </c>
      <c r="M119" s="47">
        <v>0</v>
      </c>
      <c r="N119" s="47">
        <v>0</v>
      </c>
      <c r="O119" s="47">
        <v>0</v>
      </c>
      <c r="P119" s="47">
        <v>0</v>
      </c>
      <c r="Q119" s="47">
        <v>0</v>
      </c>
      <c r="R119" s="47">
        <v>0</v>
      </c>
      <c r="S119" s="48">
        <v>0</v>
      </c>
    </row>
    <row r="120" spans="1:19" ht="13.5" thickBot="1">
      <c r="A120" s="107" t="s">
        <v>130</v>
      </c>
      <c r="B120" s="47">
        <v>0</v>
      </c>
      <c r="C120" s="47">
        <v>0</v>
      </c>
      <c r="D120" s="47">
        <v>0</v>
      </c>
      <c r="E120" s="47">
        <v>0</v>
      </c>
      <c r="F120" s="47">
        <v>0</v>
      </c>
      <c r="G120" s="47">
        <v>0</v>
      </c>
      <c r="H120" s="47">
        <v>0</v>
      </c>
      <c r="I120" s="47">
        <v>0</v>
      </c>
      <c r="J120" s="47">
        <v>0</v>
      </c>
      <c r="K120" s="47">
        <v>0</v>
      </c>
      <c r="L120" s="47">
        <v>0</v>
      </c>
      <c r="M120" s="47">
        <v>0</v>
      </c>
      <c r="N120" s="47">
        <v>0</v>
      </c>
      <c r="O120" s="47">
        <v>0</v>
      </c>
      <c r="P120" s="47">
        <v>0</v>
      </c>
      <c r="Q120" s="47">
        <v>0</v>
      </c>
      <c r="R120" s="47">
        <v>0</v>
      </c>
      <c r="S120" s="48">
        <v>0</v>
      </c>
    </row>
    <row r="121" spans="1:19" ht="13.5" thickBot="1">
      <c r="A121" s="107" t="s">
        <v>131</v>
      </c>
      <c r="B121" s="47">
        <v>0</v>
      </c>
      <c r="C121" s="47">
        <v>0</v>
      </c>
      <c r="D121" s="47">
        <v>0</v>
      </c>
      <c r="E121" s="47">
        <v>0</v>
      </c>
      <c r="F121" s="47">
        <v>0</v>
      </c>
      <c r="G121" s="47">
        <v>0</v>
      </c>
      <c r="H121" s="47">
        <v>0</v>
      </c>
      <c r="I121" s="47">
        <v>0</v>
      </c>
      <c r="J121" s="47">
        <v>0</v>
      </c>
      <c r="K121" s="47">
        <v>0</v>
      </c>
      <c r="L121" s="47">
        <v>0</v>
      </c>
      <c r="M121" s="47">
        <v>0</v>
      </c>
      <c r="N121" s="47">
        <v>0</v>
      </c>
      <c r="O121" s="47">
        <v>0</v>
      </c>
      <c r="P121" s="47">
        <v>0</v>
      </c>
      <c r="Q121" s="47">
        <v>0</v>
      </c>
      <c r="R121" s="47">
        <v>0</v>
      </c>
      <c r="S121" s="48">
        <v>0</v>
      </c>
    </row>
    <row r="122" spans="1:19" ht="13.5" thickBot="1">
      <c r="A122" s="107" t="s">
        <v>132</v>
      </c>
      <c r="B122" s="47">
        <v>0</v>
      </c>
      <c r="C122" s="47">
        <v>0</v>
      </c>
      <c r="D122" s="47">
        <v>0</v>
      </c>
      <c r="E122" s="47">
        <v>0</v>
      </c>
      <c r="F122" s="47">
        <v>0</v>
      </c>
      <c r="G122" s="47">
        <v>0</v>
      </c>
      <c r="H122" s="47">
        <v>0</v>
      </c>
      <c r="I122" s="47">
        <v>0</v>
      </c>
      <c r="J122" s="47">
        <v>0</v>
      </c>
      <c r="K122" s="47">
        <v>0</v>
      </c>
      <c r="L122" s="47">
        <v>0</v>
      </c>
      <c r="M122" s="47">
        <v>0</v>
      </c>
      <c r="N122" s="47">
        <v>0</v>
      </c>
      <c r="O122" s="47">
        <v>0</v>
      </c>
      <c r="P122" s="47">
        <v>0</v>
      </c>
      <c r="Q122" s="47">
        <v>0</v>
      </c>
      <c r="R122" s="47">
        <v>0</v>
      </c>
      <c r="S122" s="48">
        <v>0</v>
      </c>
    </row>
    <row r="123" spans="1:19" ht="13.5" thickBot="1">
      <c r="A123" s="107" t="s">
        <v>133</v>
      </c>
      <c r="B123" s="47">
        <v>3220</v>
      </c>
      <c r="C123" s="47">
        <v>3182</v>
      </c>
      <c r="D123" s="47">
        <v>3459</v>
      </c>
      <c r="E123" s="47">
        <v>3667</v>
      </c>
      <c r="F123" s="47">
        <v>3417</v>
      </c>
      <c r="G123" s="47">
        <v>3436</v>
      </c>
      <c r="H123" s="47">
        <v>3762</v>
      </c>
      <c r="I123" s="47">
        <v>3905</v>
      </c>
      <c r="J123" s="47">
        <v>4214</v>
      </c>
      <c r="K123" s="47">
        <v>4403</v>
      </c>
      <c r="L123" s="47">
        <v>4705</v>
      </c>
      <c r="M123" s="47">
        <v>4507</v>
      </c>
      <c r="N123" s="47">
        <v>4662</v>
      </c>
      <c r="O123" s="47">
        <v>5341</v>
      </c>
      <c r="P123" s="47">
        <v>5437</v>
      </c>
      <c r="Q123" s="47">
        <v>5324</v>
      </c>
      <c r="R123" s="47">
        <v>5527</v>
      </c>
      <c r="S123" s="48">
        <v>5569</v>
      </c>
    </row>
    <row r="124" spans="1:19" ht="13.5" thickBot="1">
      <c r="A124" s="107" t="s">
        <v>134</v>
      </c>
      <c r="B124" s="47">
        <v>0</v>
      </c>
      <c r="C124" s="47">
        <v>0</v>
      </c>
      <c r="D124" s="47">
        <v>0</v>
      </c>
      <c r="E124" s="47">
        <v>0</v>
      </c>
      <c r="F124" s="47">
        <v>0</v>
      </c>
      <c r="G124" s="47">
        <v>0</v>
      </c>
      <c r="H124" s="47">
        <v>0</v>
      </c>
      <c r="I124" s="47">
        <v>0</v>
      </c>
      <c r="J124" s="47">
        <v>0</v>
      </c>
      <c r="K124" s="47">
        <v>0</v>
      </c>
      <c r="L124" s="47">
        <v>0</v>
      </c>
      <c r="M124" s="47">
        <v>0</v>
      </c>
      <c r="N124" s="47">
        <v>0</v>
      </c>
      <c r="O124" s="47">
        <v>0</v>
      </c>
      <c r="P124" s="47">
        <v>0</v>
      </c>
      <c r="Q124" s="47">
        <v>0</v>
      </c>
      <c r="R124" s="47">
        <v>0</v>
      </c>
      <c r="S124" s="48">
        <v>0</v>
      </c>
    </row>
    <row r="125" spans="1:19" ht="13.5" thickBot="1">
      <c r="A125" s="107" t="s">
        <v>135</v>
      </c>
      <c r="B125" s="47">
        <v>0</v>
      </c>
      <c r="C125" s="47">
        <v>0</v>
      </c>
      <c r="D125" s="47">
        <v>0</v>
      </c>
      <c r="E125" s="47">
        <v>0</v>
      </c>
      <c r="F125" s="47">
        <v>0</v>
      </c>
      <c r="G125" s="47">
        <v>0</v>
      </c>
      <c r="H125" s="47">
        <v>0</v>
      </c>
      <c r="I125" s="47">
        <v>0</v>
      </c>
      <c r="J125" s="47">
        <v>0</v>
      </c>
      <c r="K125" s="47">
        <v>0</v>
      </c>
      <c r="L125" s="47">
        <v>0</v>
      </c>
      <c r="M125" s="47">
        <v>0</v>
      </c>
      <c r="N125" s="47">
        <v>0</v>
      </c>
      <c r="O125" s="47">
        <v>0</v>
      </c>
      <c r="P125" s="47">
        <v>0</v>
      </c>
      <c r="Q125" s="47">
        <v>0</v>
      </c>
      <c r="R125" s="47">
        <v>0</v>
      </c>
      <c r="S125" s="48">
        <v>0</v>
      </c>
    </row>
    <row r="126" spans="1:19" ht="13.5" thickBot="1">
      <c r="A126" s="107" t="s">
        <v>136</v>
      </c>
      <c r="B126" s="47">
        <v>0</v>
      </c>
      <c r="C126" s="47">
        <v>0</v>
      </c>
      <c r="D126" s="47">
        <v>0</v>
      </c>
      <c r="E126" s="47">
        <v>0</v>
      </c>
      <c r="F126" s="47">
        <v>0</v>
      </c>
      <c r="G126" s="47">
        <v>0</v>
      </c>
      <c r="H126" s="47">
        <v>0</v>
      </c>
      <c r="I126" s="47">
        <v>0</v>
      </c>
      <c r="J126" s="47">
        <v>0</v>
      </c>
      <c r="K126" s="47">
        <v>0</v>
      </c>
      <c r="L126" s="47">
        <v>0</v>
      </c>
      <c r="M126" s="47">
        <v>0</v>
      </c>
      <c r="N126" s="47">
        <v>0</v>
      </c>
      <c r="O126" s="47">
        <v>0</v>
      </c>
      <c r="P126" s="47">
        <v>0</v>
      </c>
      <c r="Q126" s="47">
        <v>0</v>
      </c>
      <c r="R126" s="47">
        <v>0</v>
      </c>
      <c r="S126" s="48">
        <v>0</v>
      </c>
    </row>
    <row r="127" spans="1:19" ht="13.5" thickBot="1">
      <c r="A127" s="107" t="s">
        <v>137</v>
      </c>
      <c r="B127" s="47">
        <v>0</v>
      </c>
      <c r="C127" s="47">
        <v>0</v>
      </c>
      <c r="D127" s="47">
        <v>0</v>
      </c>
      <c r="E127" s="47">
        <v>0</v>
      </c>
      <c r="F127" s="47">
        <v>0</v>
      </c>
      <c r="G127" s="47">
        <v>0</v>
      </c>
      <c r="H127" s="47">
        <v>0</v>
      </c>
      <c r="I127" s="47">
        <v>0</v>
      </c>
      <c r="J127" s="47">
        <v>0</v>
      </c>
      <c r="K127" s="47">
        <v>0</v>
      </c>
      <c r="L127" s="47">
        <v>0</v>
      </c>
      <c r="M127" s="47">
        <v>0</v>
      </c>
      <c r="N127" s="47">
        <v>0</v>
      </c>
      <c r="O127" s="47">
        <v>0</v>
      </c>
      <c r="P127" s="47">
        <v>0</v>
      </c>
      <c r="Q127" s="47">
        <v>0</v>
      </c>
      <c r="R127" s="47">
        <v>0</v>
      </c>
      <c r="S127" s="48">
        <v>0</v>
      </c>
    </row>
    <row r="128" spans="1:19" ht="13.5" thickBot="1">
      <c r="A128" s="107" t="s">
        <v>138</v>
      </c>
      <c r="B128" s="47">
        <v>0</v>
      </c>
      <c r="C128" s="47">
        <v>0</v>
      </c>
      <c r="D128" s="47">
        <v>0</v>
      </c>
      <c r="E128" s="47">
        <v>0</v>
      </c>
      <c r="F128" s="47">
        <v>0</v>
      </c>
      <c r="G128" s="47">
        <v>0</v>
      </c>
      <c r="H128" s="47">
        <v>0</v>
      </c>
      <c r="I128" s="47">
        <v>0</v>
      </c>
      <c r="J128" s="47">
        <v>0</v>
      </c>
      <c r="K128" s="47">
        <v>0</v>
      </c>
      <c r="L128" s="47">
        <v>0</v>
      </c>
      <c r="M128" s="47">
        <v>0</v>
      </c>
      <c r="N128" s="47">
        <v>0</v>
      </c>
      <c r="O128" s="47">
        <v>0</v>
      </c>
      <c r="P128" s="47">
        <v>0</v>
      </c>
      <c r="Q128" s="47">
        <v>0</v>
      </c>
      <c r="R128" s="47">
        <v>0</v>
      </c>
      <c r="S128" s="48">
        <v>0</v>
      </c>
    </row>
    <row r="129" spans="1:19" ht="13.5" thickBot="1">
      <c r="A129" s="107" t="s">
        <v>182</v>
      </c>
      <c r="B129" s="47">
        <v>0</v>
      </c>
      <c r="C129" s="47">
        <v>0</v>
      </c>
      <c r="D129" s="47">
        <v>0</v>
      </c>
      <c r="E129" s="47">
        <v>0</v>
      </c>
      <c r="F129" s="47">
        <v>0</v>
      </c>
      <c r="G129" s="47">
        <v>0</v>
      </c>
      <c r="H129" s="47">
        <v>0</v>
      </c>
      <c r="I129" s="47">
        <v>0</v>
      </c>
      <c r="J129" s="47">
        <v>0</v>
      </c>
      <c r="K129" s="47">
        <v>0</v>
      </c>
      <c r="L129" s="47">
        <v>0</v>
      </c>
      <c r="M129" s="47">
        <v>0</v>
      </c>
      <c r="N129" s="47">
        <v>0</v>
      </c>
      <c r="O129" s="47">
        <v>0</v>
      </c>
      <c r="P129" s="47">
        <v>0</v>
      </c>
      <c r="Q129" s="47">
        <v>0</v>
      </c>
      <c r="R129" s="47">
        <v>0</v>
      </c>
      <c r="S129" s="48">
        <v>0</v>
      </c>
    </row>
    <row r="130" spans="1:19" ht="13.5" thickBot="1">
      <c r="A130" s="107" t="s">
        <v>139</v>
      </c>
      <c r="B130" s="47">
        <v>0</v>
      </c>
      <c r="C130" s="47">
        <v>0</v>
      </c>
      <c r="D130" s="47">
        <v>0</v>
      </c>
      <c r="E130" s="47">
        <v>0</v>
      </c>
      <c r="F130" s="47">
        <v>0</v>
      </c>
      <c r="G130" s="47">
        <v>0</v>
      </c>
      <c r="H130" s="47">
        <v>0</v>
      </c>
      <c r="I130" s="47">
        <v>0</v>
      </c>
      <c r="J130" s="47">
        <v>0</v>
      </c>
      <c r="K130" s="47">
        <v>0</v>
      </c>
      <c r="L130" s="47">
        <v>0</v>
      </c>
      <c r="M130" s="47">
        <v>0</v>
      </c>
      <c r="N130" s="47">
        <v>0</v>
      </c>
      <c r="O130" s="47">
        <v>0</v>
      </c>
      <c r="P130" s="47">
        <v>0</v>
      </c>
      <c r="Q130" s="47">
        <v>0</v>
      </c>
      <c r="R130" s="47">
        <v>0</v>
      </c>
      <c r="S130" s="48">
        <v>0</v>
      </c>
    </row>
    <row r="131" spans="1:19" ht="13.5" thickBot="1">
      <c r="A131" s="107" t="s">
        <v>140</v>
      </c>
      <c r="B131" s="47">
        <v>0</v>
      </c>
      <c r="C131" s="47">
        <v>0</v>
      </c>
      <c r="D131" s="47">
        <v>0</v>
      </c>
      <c r="E131" s="47">
        <v>0</v>
      </c>
      <c r="F131" s="47">
        <v>0</v>
      </c>
      <c r="G131" s="47">
        <v>0</v>
      </c>
      <c r="H131" s="47">
        <v>0</v>
      </c>
      <c r="I131" s="47">
        <v>0</v>
      </c>
      <c r="J131" s="47">
        <v>0</v>
      </c>
      <c r="K131" s="47">
        <v>0</v>
      </c>
      <c r="L131" s="47">
        <v>0</v>
      </c>
      <c r="M131" s="47">
        <v>0</v>
      </c>
      <c r="N131" s="47">
        <v>3</v>
      </c>
      <c r="O131" s="47">
        <v>3</v>
      </c>
      <c r="P131" s="47">
        <v>2</v>
      </c>
      <c r="Q131" s="47">
        <v>2</v>
      </c>
      <c r="R131" s="47">
        <v>3</v>
      </c>
      <c r="S131" s="48">
        <v>3</v>
      </c>
    </row>
    <row r="132" spans="1:19" ht="13.5" thickBot="1">
      <c r="A132" s="107" t="s">
        <v>141</v>
      </c>
      <c r="B132" s="47">
        <v>0</v>
      </c>
      <c r="C132" s="47">
        <v>0</v>
      </c>
      <c r="D132" s="47">
        <v>0</v>
      </c>
      <c r="E132" s="47">
        <v>0</v>
      </c>
      <c r="F132" s="47">
        <v>0</v>
      </c>
      <c r="G132" s="47">
        <v>0</v>
      </c>
      <c r="H132" s="47">
        <v>0</v>
      </c>
      <c r="I132" s="47">
        <v>0</v>
      </c>
      <c r="J132" s="47">
        <v>0</v>
      </c>
      <c r="K132" s="47">
        <v>0</v>
      </c>
      <c r="L132" s="47">
        <v>0</v>
      </c>
      <c r="M132" s="47">
        <v>0</v>
      </c>
      <c r="N132" s="47">
        <v>0</v>
      </c>
      <c r="O132" s="47">
        <v>0</v>
      </c>
      <c r="P132" s="47">
        <v>0</v>
      </c>
      <c r="Q132" s="47">
        <v>0</v>
      </c>
      <c r="R132" s="47">
        <v>0</v>
      </c>
      <c r="S132" s="48">
        <v>0</v>
      </c>
    </row>
    <row r="133" spans="1:19" ht="13.5" thickBot="1">
      <c r="A133" s="107" t="s">
        <v>142</v>
      </c>
      <c r="B133" s="47">
        <v>4</v>
      </c>
      <c r="C133" s="47">
        <v>5</v>
      </c>
      <c r="D133" s="47">
        <v>5</v>
      </c>
      <c r="E133" s="47">
        <v>4</v>
      </c>
      <c r="F133" s="47">
        <v>33</v>
      </c>
      <c r="G133" s="47">
        <v>42</v>
      </c>
      <c r="H133" s="47">
        <v>50</v>
      </c>
      <c r="I133" s="47">
        <v>51</v>
      </c>
      <c r="J133" s="47">
        <v>58</v>
      </c>
      <c r="K133" s="47">
        <v>80</v>
      </c>
      <c r="L133" s="47">
        <v>80</v>
      </c>
      <c r="M133" s="47">
        <v>105</v>
      </c>
      <c r="N133" s="47">
        <v>96</v>
      </c>
      <c r="O133" s="47">
        <v>90</v>
      </c>
      <c r="P133" s="47">
        <v>84</v>
      </c>
      <c r="Q133" s="47">
        <v>71</v>
      </c>
      <c r="R133" s="47">
        <v>85</v>
      </c>
      <c r="S133" s="48">
        <v>201</v>
      </c>
    </row>
    <row r="134" spans="1:19" ht="13.5" thickBot="1">
      <c r="A134" s="107" t="s">
        <v>143</v>
      </c>
      <c r="B134" s="47">
        <v>0</v>
      </c>
      <c r="C134" s="47">
        <v>0</v>
      </c>
      <c r="D134" s="47">
        <v>0</v>
      </c>
      <c r="E134" s="47">
        <v>0</v>
      </c>
      <c r="F134" s="47">
        <v>0</v>
      </c>
      <c r="G134" s="47">
        <v>0</v>
      </c>
      <c r="H134" s="47">
        <v>0</v>
      </c>
      <c r="I134" s="47">
        <v>0</v>
      </c>
      <c r="J134" s="47">
        <v>0</v>
      </c>
      <c r="K134" s="47">
        <v>0</v>
      </c>
      <c r="L134" s="47">
        <v>0</v>
      </c>
      <c r="M134" s="47">
        <v>0</v>
      </c>
      <c r="N134" s="47">
        <v>0</v>
      </c>
      <c r="O134" s="47">
        <v>0</v>
      </c>
      <c r="P134" s="47">
        <v>0</v>
      </c>
      <c r="Q134" s="47">
        <v>0</v>
      </c>
      <c r="R134" s="47">
        <v>0</v>
      </c>
      <c r="S134" s="48">
        <v>0</v>
      </c>
    </row>
    <row r="135" spans="1:19" ht="13.5" thickBot="1">
      <c r="A135" s="107" t="s">
        <v>144</v>
      </c>
      <c r="B135" s="47">
        <v>0</v>
      </c>
      <c r="C135" s="47">
        <v>0</v>
      </c>
      <c r="D135" s="47">
        <v>0</v>
      </c>
      <c r="E135" s="47">
        <v>0</v>
      </c>
      <c r="F135" s="47">
        <v>0</v>
      </c>
      <c r="G135" s="47">
        <v>0</v>
      </c>
      <c r="H135" s="47">
        <v>0</v>
      </c>
      <c r="I135" s="47">
        <v>0</v>
      </c>
      <c r="J135" s="47">
        <v>0</v>
      </c>
      <c r="K135" s="47">
        <v>0</v>
      </c>
      <c r="L135" s="47">
        <v>0</v>
      </c>
      <c r="M135" s="47">
        <v>0</v>
      </c>
      <c r="N135" s="47">
        <v>0</v>
      </c>
      <c r="O135" s="47">
        <v>0</v>
      </c>
      <c r="P135" s="47">
        <v>0</v>
      </c>
      <c r="Q135" s="47">
        <v>0</v>
      </c>
      <c r="R135" s="47">
        <v>0</v>
      </c>
      <c r="S135" s="48">
        <v>0</v>
      </c>
    </row>
    <row r="136" spans="1:19" ht="13.5" thickBot="1">
      <c r="A136" s="107" t="s">
        <v>145</v>
      </c>
      <c r="B136" s="47">
        <v>0</v>
      </c>
      <c r="C136" s="47">
        <v>0</v>
      </c>
      <c r="D136" s="47">
        <v>0</v>
      </c>
      <c r="E136" s="47">
        <v>0</v>
      </c>
      <c r="F136" s="47">
        <v>0</v>
      </c>
      <c r="G136" s="47">
        <v>0</v>
      </c>
      <c r="H136" s="47">
        <v>0</v>
      </c>
      <c r="I136" s="47">
        <v>0</v>
      </c>
      <c r="J136" s="47">
        <v>0</v>
      </c>
      <c r="K136" s="47">
        <v>0</v>
      </c>
      <c r="L136" s="47">
        <v>0</v>
      </c>
      <c r="M136" s="47">
        <v>0</v>
      </c>
      <c r="N136" s="47">
        <v>0</v>
      </c>
      <c r="O136" s="47">
        <v>0</v>
      </c>
      <c r="P136" s="47">
        <v>0</v>
      </c>
      <c r="Q136" s="47">
        <v>0</v>
      </c>
      <c r="R136" s="47">
        <v>0</v>
      </c>
      <c r="S136" s="48">
        <v>0</v>
      </c>
    </row>
    <row r="137" spans="1:19" ht="13.5" thickBot="1">
      <c r="A137" s="107" t="s">
        <v>146</v>
      </c>
      <c r="B137" s="47">
        <v>0</v>
      </c>
      <c r="C137" s="47">
        <v>0</v>
      </c>
      <c r="D137" s="47">
        <v>0</v>
      </c>
      <c r="E137" s="47">
        <v>0</v>
      </c>
      <c r="F137" s="47">
        <v>0</v>
      </c>
      <c r="G137" s="47">
        <v>0</v>
      </c>
      <c r="H137" s="47">
        <v>0</v>
      </c>
      <c r="I137" s="47">
        <v>0</v>
      </c>
      <c r="J137" s="47">
        <v>0</v>
      </c>
      <c r="K137" s="47">
        <v>0</v>
      </c>
      <c r="L137" s="47">
        <v>0</v>
      </c>
      <c r="M137" s="47">
        <v>0</v>
      </c>
      <c r="N137" s="47">
        <v>0</v>
      </c>
      <c r="O137" s="47">
        <v>0</v>
      </c>
      <c r="P137" s="47">
        <v>0</v>
      </c>
      <c r="Q137" s="47">
        <v>0</v>
      </c>
      <c r="R137" s="47">
        <v>0</v>
      </c>
      <c r="S137" s="48">
        <v>0</v>
      </c>
    </row>
    <row r="138" spans="1:19" ht="13.5" thickBot="1">
      <c r="A138" s="107" t="s">
        <v>147</v>
      </c>
      <c r="B138" s="47">
        <v>0</v>
      </c>
      <c r="C138" s="47">
        <v>0</v>
      </c>
      <c r="D138" s="47">
        <v>0</v>
      </c>
      <c r="E138" s="47">
        <v>0</v>
      </c>
      <c r="F138" s="47">
        <v>0</v>
      </c>
      <c r="G138" s="47">
        <v>0</v>
      </c>
      <c r="H138" s="47">
        <v>0</v>
      </c>
      <c r="I138" s="47">
        <v>0</v>
      </c>
      <c r="J138" s="47">
        <v>0</v>
      </c>
      <c r="K138" s="47">
        <v>0</v>
      </c>
      <c r="L138" s="47">
        <v>0</v>
      </c>
      <c r="M138" s="47">
        <v>0</v>
      </c>
      <c r="N138" s="47">
        <v>0</v>
      </c>
      <c r="O138" s="47">
        <v>0</v>
      </c>
      <c r="P138" s="47">
        <v>0</v>
      </c>
      <c r="Q138" s="47">
        <v>0</v>
      </c>
      <c r="R138" s="47">
        <v>0</v>
      </c>
      <c r="S138" s="48">
        <v>0</v>
      </c>
    </row>
    <row r="139" spans="1:19" ht="13.5" thickBot="1">
      <c r="A139" s="107" t="s">
        <v>148</v>
      </c>
      <c r="B139" s="47">
        <v>0</v>
      </c>
      <c r="C139" s="47">
        <v>0</v>
      </c>
      <c r="D139" s="47">
        <v>0</v>
      </c>
      <c r="E139" s="47">
        <v>0</v>
      </c>
      <c r="F139" s="47">
        <v>0</v>
      </c>
      <c r="G139" s="47">
        <v>0</v>
      </c>
      <c r="H139" s="47">
        <v>0</v>
      </c>
      <c r="I139" s="47">
        <v>0</v>
      </c>
      <c r="J139" s="47">
        <v>0</v>
      </c>
      <c r="K139" s="47">
        <v>0</v>
      </c>
      <c r="L139" s="47">
        <v>0</v>
      </c>
      <c r="M139" s="47">
        <v>0</v>
      </c>
      <c r="N139" s="47">
        <v>0</v>
      </c>
      <c r="O139" s="47">
        <v>0</v>
      </c>
      <c r="P139" s="47">
        <v>0</v>
      </c>
      <c r="Q139" s="47">
        <v>0</v>
      </c>
      <c r="R139" s="47">
        <v>0</v>
      </c>
      <c r="S139" s="48">
        <v>0</v>
      </c>
    </row>
    <row r="140" spans="1:19" ht="13.5" thickBot="1">
      <c r="A140" s="107" t="s">
        <v>149</v>
      </c>
      <c r="B140" s="47">
        <v>0</v>
      </c>
      <c r="C140" s="47">
        <v>0</v>
      </c>
      <c r="D140" s="47">
        <v>0</v>
      </c>
      <c r="E140" s="47">
        <v>0</v>
      </c>
      <c r="F140" s="47">
        <v>0</v>
      </c>
      <c r="G140" s="47">
        <v>0</v>
      </c>
      <c r="H140" s="47">
        <v>0</v>
      </c>
      <c r="I140" s="47">
        <v>0</v>
      </c>
      <c r="J140" s="47">
        <v>0</v>
      </c>
      <c r="K140" s="47">
        <v>0</v>
      </c>
      <c r="L140" s="47">
        <v>0</v>
      </c>
      <c r="M140" s="47">
        <v>0</v>
      </c>
      <c r="N140" s="47">
        <v>0</v>
      </c>
      <c r="O140" s="47">
        <v>0</v>
      </c>
      <c r="P140" s="47">
        <v>0</v>
      </c>
      <c r="Q140" s="47">
        <v>0</v>
      </c>
      <c r="R140" s="47">
        <v>0</v>
      </c>
      <c r="S140" s="48">
        <v>0</v>
      </c>
    </row>
    <row r="141" spans="1:19" ht="13.5" thickBot="1">
      <c r="A141" s="107" t="s">
        <v>150</v>
      </c>
      <c r="B141" s="47">
        <v>80</v>
      </c>
      <c r="C141" s="47">
        <v>81</v>
      </c>
      <c r="D141" s="47">
        <v>70</v>
      </c>
      <c r="E141" s="47">
        <v>78</v>
      </c>
      <c r="F141" s="47">
        <v>79</v>
      </c>
      <c r="G141" s="47">
        <v>86</v>
      </c>
      <c r="H141" s="47">
        <v>84</v>
      </c>
      <c r="I141" s="47">
        <v>83</v>
      </c>
      <c r="J141" s="47">
        <v>85</v>
      </c>
      <c r="K141" s="47">
        <v>81</v>
      </c>
      <c r="L141" s="47">
        <v>76</v>
      </c>
      <c r="M141" s="47">
        <v>90</v>
      </c>
      <c r="N141" s="47">
        <v>105</v>
      </c>
      <c r="O141" s="47">
        <v>89</v>
      </c>
      <c r="P141" s="47">
        <v>93</v>
      </c>
      <c r="Q141" s="47">
        <v>94</v>
      </c>
      <c r="R141" s="47">
        <v>94</v>
      </c>
      <c r="S141" s="48">
        <v>156</v>
      </c>
    </row>
    <row r="142" spans="1:19" ht="13.5" thickBot="1">
      <c r="A142" s="107" t="s">
        <v>151</v>
      </c>
      <c r="B142" s="47">
        <v>300</v>
      </c>
      <c r="C142" s="47">
        <v>283</v>
      </c>
      <c r="D142" s="47">
        <v>230</v>
      </c>
      <c r="E142" s="47">
        <v>256</v>
      </c>
      <c r="F142" s="47">
        <v>260</v>
      </c>
      <c r="G142" s="47">
        <v>290</v>
      </c>
      <c r="H142" s="47">
        <v>346</v>
      </c>
      <c r="I142" s="47">
        <v>375</v>
      </c>
      <c r="J142" s="47">
        <v>655</v>
      </c>
      <c r="K142" s="47">
        <v>1136</v>
      </c>
      <c r="L142" s="47">
        <v>1323</v>
      </c>
      <c r="M142" s="47">
        <v>1451</v>
      </c>
      <c r="N142" s="47">
        <v>1433</v>
      </c>
      <c r="O142" s="47">
        <v>1406</v>
      </c>
      <c r="P142" s="47">
        <v>1483</v>
      </c>
      <c r="Q142" s="47">
        <v>1658</v>
      </c>
      <c r="R142" s="47">
        <v>2631</v>
      </c>
      <c r="S142" s="199">
        <v>2631</v>
      </c>
    </row>
    <row r="143" spans="1:19" ht="13.5" thickBot="1">
      <c r="A143" s="107" t="s">
        <v>152</v>
      </c>
      <c r="B143" s="47">
        <v>0</v>
      </c>
      <c r="C143" s="47">
        <v>0</v>
      </c>
      <c r="D143" s="47">
        <v>0</v>
      </c>
      <c r="E143" s="47">
        <v>0</v>
      </c>
      <c r="F143" s="47">
        <v>0</v>
      </c>
      <c r="G143" s="47">
        <v>0</v>
      </c>
      <c r="H143" s="47">
        <v>0</v>
      </c>
      <c r="I143" s="47">
        <v>0</v>
      </c>
      <c r="J143" s="47">
        <v>0</v>
      </c>
      <c r="K143" s="47">
        <v>0</v>
      </c>
      <c r="L143" s="47">
        <v>0</v>
      </c>
      <c r="M143" s="47">
        <v>0</v>
      </c>
      <c r="N143" s="47">
        <v>0</v>
      </c>
      <c r="O143" s="47">
        <v>0</v>
      </c>
      <c r="P143" s="47">
        <v>0</v>
      </c>
      <c r="Q143" s="47">
        <v>0</v>
      </c>
      <c r="R143" s="47">
        <v>0</v>
      </c>
      <c r="S143" s="48">
        <v>0</v>
      </c>
    </row>
    <row r="144" spans="1:19" ht="13.5" thickBot="1">
      <c r="A144" s="107" t="s">
        <v>153</v>
      </c>
      <c r="B144" s="47">
        <v>0</v>
      </c>
      <c r="C144" s="47">
        <v>0</v>
      </c>
      <c r="D144" s="47">
        <v>0</v>
      </c>
      <c r="E144" s="47">
        <v>0</v>
      </c>
      <c r="F144" s="47">
        <v>0</v>
      </c>
      <c r="G144" s="47">
        <v>0</v>
      </c>
      <c r="H144" s="47">
        <v>0</v>
      </c>
      <c r="I144" s="47">
        <v>0</v>
      </c>
      <c r="J144" s="47">
        <v>0</v>
      </c>
      <c r="K144" s="47">
        <v>0</v>
      </c>
      <c r="L144" s="47">
        <v>0</v>
      </c>
      <c r="M144" s="47">
        <v>0</v>
      </c>
      <c r="N144" s="47">
        <v>0</v>
      </c>
      <c r="O144" s="47">
        <v>0</v>
      </c>
      <c r="P144" s="47">
        <v>0</v>
      </c>
      <c r="Q144" s="47">
        <v>0</v>
      </c>
      <c r="R144" s="47">
        <v>0</v>
      </c>
      <c r="S144" s="48">
        <v>0</v>
      </c>
    </row>
    <row r="145" spans="1:19" ht="13.5" thickBot="1">
      <c r="A145" s="107" t="s">
        <v>154</v>
      </c>
      <c r="B145" s="47">
        <v>3224</v>
      </c>
      <c r="C145" s="47">
        <v>3187</v>
      </c>
      <c r="D145" s="47">
        <v>3464</v>
      </c>
      <c r="E145" s="47">
        <v>3671</v>
      </c>
      <c r="F145" s="47">
        <v>3450</v>
      </c>
      <c r="G145" s="47">
        <v>3478</v>
      </c>
      <c r="H145" s="47">
        <v>3812</v>
      </c>
      <c r="I145" s="47">
        <v>3956</v>
      </c>
      <c r="J145" s="47">
        <v>4272</v>
      </c>
      <c r="K145" s="47">
        <v>4483</v>
      </c>
      <c r="L145" s="47">
        <v>4785</v>
      </c>
      <c r="M145" s="47">
        <v>4612</v>
      </c>
      <c r="N145" s="47">
        <v>4761</v>
      </c>
      <c r="O145" s="47">
        <v>5434</v>
      </c>
      <c r="P145" s="47">
        <v>5523</v>
      </c>
      <c r="Q145" s="47">
        <v>5397</v>
      </c>
      <c r="R145" s="47">
        <v>5615</v>
      </c>
      <c r="S145" s="48">
        <v>5773</v>
      </c>
    </row>
    <row r="146" spans="1:19" ht="13.5" thickBot="1">
      <c r="A146" s="107" t="s">
        <v>155</v>
      </c>
      <c r="B146" s="47">
        <v>3224</v>
      </c>
      <c r="C146" s="47">
        <v>3187</v>
      </c>
      <c r="D146" s="47">
        <v>3464</v>
      </c>
      <c r="E146" s="47">
        <v>3671</v>
      </c>
      <c r="F146" s="47">
        <v>3450</v>
      </c>
      <c r="G146" s="47">
        <v>3478</v>
      </c>
      <c r="H146" s="47">
        <v>3812</v>
      </c>
      <c r="I146" s="47">
        <v>3956</v>
      </c>
      <c r="J146" s="47">
        <v>4272</v>
      </c>
      <c r="K146" s="47">
        <v>4483</v>
      </c>
      <c r="L146" s="47">
        <v>4785</v>
      </c>
      <c r="M146" s="47">
        <v>4612</v>
      </c>
      <c r="N146" s="47">
        <v>4761</v>
      </c>
      <c r="O146" s="47">
        <v>5434</v>
      </c>
      <c r="P146" s="47">
        <v>5523</v>
      </c>
      <c r="Q146" s="47">
        <v>5397</v>
      </c>
      <c r="R146" s="47">
        <v>5615</v>
      </c>
      <c r="S146" s="48">
        <v>5773</v>
      </c>
    </row>
    <row r="147" spans="1:19" ht="13.5" thickBot="1">
      <c r="A147" s="107" t="s">
        <v>156</v>
      </c>
      <c r="B147" s="47">
        <v>3224</v>
      </c>
      <c r="C147" s="47">
        <v>3187</v>
      </c>
      <c r="D147" s="47">
        <v>3464</v>
      </c>
      <c r="E147" s="47">
        <v>3671</v>
      </c>
      <c r="F147" s="47">
        <v>3450</v>
      </c>
      <c r="G147" s="47">
        <v>3478</v>
      </c>
      <c r="H147" s="47">
        <v>3812</v>
      </c>
      <c r="I147" s="47">
        <v>3956</v>
      </c>
      <c r="J147" s="47">
        <v>4272</v>
      </c>
      <c r="K147" s="47">
        <v>4483</v>
      </c>
      <c r="L147" s="47">
        <v>4785</v>
      </c>
      <c r="M147" s="47">
        <v>4612</v>
      </c>
      <c r="N147" s="47">
        <v>4761</v>
      </c>
      <c r="O147" s="47">
        <v>5434</v>
      </c>
      <c r="P147" s="47">
        <v>5523</v>
      </c>
      <c r="Q147" s="47">
        <v>5397</v>
      </c>
      <c r="R147" s="47">
        <v>5615</v>
      </c>
      <c r="S147" s="48">
        <v>5773</v>
      </c>
    </row>
    <row r="148" spans="1:19" ht="13.5" thickBot="1">
      <c r="A148" s="107" t="s">
        <v>157</v>
      </c>
      <c r="B148" s="47">
        <v>3524</v>
      </c>
      <c r="C148" s="47">
        <v>3470</v>
      </c>
      <c r="D148" s="47">
        <v>3694</v>
      </c>
      <c r="E148" s="47">
        <v>3927</v>
      </c>
      <c r="F148" s="47">
        <v>3710</v>
      </c>
      <c r="G148" s="47">
        <v>3768</v>
      </c>
      <c r="H148" s="47">
        <v>4158</v>
      </c>
      <c r="I148" s="47">
        <v>4331</v>
      </c>
      <c r="J148" s="47">
        <v>4927</v>
      </c>
      <c r="K148" s="47">
        <v>5619</v>
      </c>
      <c r="L148" s="47">
        <v>6108</v>
      </c>
      <c r="M148" s="47">
        <v>6063</v>
      </c>
      <c r="N148" s="47">
        <v>6194</v>
      </c>
      <c r="O148" s="47">
        <v>6840</v>
      </c>
      <c r="P148" s="47">
        <v>7006</v>
      </c>
      <c r="Q148" s="47">
        <v>7055</v>
      </c>
      <c r="R148" s="47">
        <v>8246</v>
      </c>
      <c r="S148" s="48" t="s">
        <v>98</v>
      </c>
    </row>
    <row r="149" spans="1:19" ht="13.5" thickBot="1">
      <c r="A149" s="108" t="s">
        <v>158</v>
      </c>
      <c r="B149" s="50">
        <v>0</v>
      </c>
      <c r="C149" s="50">
        <v>0</v>
      </c>
      <c r="D149" s="50">
        <v>0</v>
      </c>
      <c r="E149" s="50">
        <v>0</v>
      </c>
      <c r="F149" s="50">
        <v>0</v>
      </c>
      <c r="G149" s="50">
        <v>0</v>
      </c>
      <c r="H149" s="50">
        <v>0</v>
      </c>
      <c r="I149" s="50">
        <v>0</v>
      </c>
      <c r="J149" s="50">
        <v>0</v>
      </c>
      <c r="K149" s="50">
        <v>0</v>
      </c>
      <c r="L149" s="50">
        <v>0</v>
      </c>
      <c r="M149" s="50">
        <v>0</v>
      </c>
      <c r="N149" s="50">
        <v>0</v>
      </c>
      <c r="O149" s="50">
        <v>0</v>
      </c>
      <c r="P149" s="50">
        <v>0</v>
      </c>
      <c r="Q149" s="50">
        <v>0</v>
      </c>
      <c r="R149" s="50">
        <v>0</v>
      </c>
      <c r="S149" s="51">
        <v>0</v>
      </c>
    </row>
    <row r="150" spans="1:19" s="170" customFormat="1" ht="12.75">
      <c r="A150" s="164"/>
      <c r="B150" s="169"/>
      <c r="C150" s="169"/>
      <c r="D150" s="169"/>
      <c r="E150" s="169"/>
      <c r="F150" s="169"/>
      <c r="G150" s="169"/>
      <c r="H150" s="169"/>
      <c r="I150" s="169"/>
      <c r="J150" s="169"/>
      <c r="K150" s="169"/>
      <c r="L150" s="169"/>
      <c r="M150" s="169"/>
      <c r="N150" s="169"/>
      <c r="O150" s="169"/>
      <c r="P150" s="169"/>
      <c r="Q150" s="169"/>
      <c r="R150" s="169"/>
      <c r="S150" s="169"/>
    </row>
    <row r="151" spans="1:19" s="170" customFormat="1" ht="12.75">
      <c r="A151" s="164"/>
      <c r="B151" s="169"/>
      <c r="C151" s="169"/>
      <c r="D151" s="169"/>
      <c r="E151" s="169"/>
      <c r="F151" s="169"/>
      <c r="G151" s="169"/>
      <c r="H151" s="169"/>
      <c r="I151" s="169"/>
      <c r="J151" s="169"/>
      <c r="K151" s="169"/>
      <c r="L151" s="169"/>
      <c r="M151" s="169"/>
      <c r="N151" s="169"/>
      <c r="O151" s="169"/>
      <c r="P151" s="169"/>
      <c r="Q151" s="169"/>
      <c r="R151" s="169"/>
      <c r="S151" s="169"/>
    </row>
    <row r="152" spans="1:19" s="170" customFormat="1" ht="12.75">
      <c r="A152" s="164"/>
      <c r="B152" s="169"/>
      <c r="C152" s="169"/>
      <c r="D152" s="169"/>
      <c r="E152" s="169"/>
      <c r="F152" s="169"/>
      <c r="G152" s="169"/>
      <c r="H152" s="169"/>
      <c r="I152" s="169"/>
      <c r="J152" s="169"/>
      <c r="K152" s="169"/>
      <c r="L152" s="169"/>
      <c r="M152" s="169"/>
      <c r="N152" s="169"/>
      <c r="O152" s="169"/>
      <c r="P152" s="169"/>
      <c r="Q152" s="169"/>
      <c r="R152" s="169"/>
      <c r="S152" s="169"/>
    </row>
    <row r="153" spans="1:19" ht="12.75">
      <c r="A153" s="24" t="s">
        <v>159</v>
      </c>
      <c r="B153" s="39"/>
      <c r="C153" s="39"/>
      <c r="D153" s="23"/>
      <c r="E153"/>
      <c r="F153"/>
      <c r="G153"/>
      <c r="H153"/>
      <c r="I153"/>
      <c r="J153"/>
      <c r="K153"/>
      <c r="L153"/>
      <c r="M153"/>
      <c r="N153"/>
      <c r="O153"/>
      <c r="P153"/>
      <c r="Q153"/>
      <c r="R153"/>
      <c r="S153"/>
    </row>
    <row r="154" spans="1:19" ht="12.75">
      <c r="A154" s="24" t="s">
        <v>160</v>
      </c>
      <c r="B154" s="39"/>
      <c r="C154" s="39"/>
      <c r="D154" s="23"/>
      <c r="E154"/>
      <c r="F154"/>
      <c r="G154"/>
      <c r="H154"/>
      <c r="I154"/>
      <c r="J154"/>
      <c r="K154"/>
      <c r="L154"/>
      <c r="M154"/>
      <c r="N154"/>
      <c r="O154"/>
      <c r="P154"/>
      <c r="Q154"/>
      <c r="R154"/>
      <c r="S154"/>
    </row>
    <row r="155" spans="1:19" ht="13.5" thickBot="1">
      <c r="A155" s="24" t="s">
        <v>161</v>
      </c>
      <c r="B155" s="39"/>
      <c r="C155" s="39"/>
      <c r="D155" s="23"/>
      <c r="E155"/>
      <c r="F155"/>
      <c r="G155"/>
      <c r="H155"/>
      <c r="I155"/>
      <c r="J155"/>
      <c r="K155"/>
      <c r="L155"/>
      <c r="M155"/>
      <c r="N155"/>
      <c r="O155"/>
      <c r="P155"/>
      <c r="Q155"/>
      <c r="R155"/>
      <c r="S155"/>
    </row>
    <row r="156" spans="1:19" ht="23.25" thickBot="1">
      <c r="A156" s="40" t="s">
        <v>99</v>
      </c>
      <c r="B156" s="41" t="s">
        <v>100</v>
      </c>
      <c r="C156" s="41" t="s">
        <v>101</v>
      </c>
      <c r="D156" s="41" t="s">
        <v>102</v>
      </c>
      <c r="E156" s="41" t="s">
        <v>103</v>
      </c>
      <c r="F156" s="41" t="s">
        <v>104</v>
      </c>
      <c r="G156" s="41" t="s">
        <v>105</v>
      </c>
      <c r="H156" s="41" t="s">
        <v>106</v>
      </c>
      <c r="I156" s="41" t="s">
        <v>107</v>
      </c>
      <c r="J156" s="41" t="s">
        <v>108</v>
      </c>
      <c r="K156" s="41" t="s">
        <v>109</v>
      </c>
      <c r="L156" s="41" t="s">
        <v>110</v>
      </c>
      <c r="M156" s="41" t="s">
        <v>111</v>
      </c>
      <c r="N156" s="41" t="s">
        <v>112</v>
      </c>
      <c r="O156" s="41" t="s">
        <v>113</v>
      </c>
      <c r="P156" s="41" t="s">
        <v>114</v>
      </c>
      <c r="Q156" s="41" t="s">
        <v>115</v>
      </c>
      <c r="R156" s="41" t="s">
        <v>116</v>
      </c>
      <c r="S156" s="42"/>
    </row>
    <row r="157" spans="1:19" ht="13.5" thickBot="1">
      <c r="A157" s="43" t="s">
        <v>96</v>
      </c>
      <c r="B157" s="44" t="s">
        <v>117</v>
      </c>
      <c r="C157" s="44" t="s">
        <v>117</v>
      </c>
      <c r="D157" s="44" t="s">
        <v>117</v>
      </c>
      <c r="E157" s="44" t="s">
        <v>117</v>
      </c>
      <c r="F157" s="44" t="s">
        <v>117</v>
      </c>
      <c r="G157" s="44" t="s">
        <v>117</v>
      </c>
      <c r="H157" s="44" t="s">
        <v>117</v>
      </c>
      <c r="I157" s="44" t="s">
        <v>117</v>
      </c>
      <c r="J157" s="44" t="s">
        <v>117</v>
      </c>
      <c r="K157" s="44" t="s">
        <v>117</v>
      </c>
      <c r="L157" s="44" t="s">
        <v>117</v>
      </c>
      <c r="M157" s="44" t="s">
        <v>117</v>
      </c>
      <c r="N157" s="44" t="s">
        <v>117</v>
      </c>
      <c r="O157" s="44" t="s">
        <v>117</v>
      </c>
      <c r="P157" s="44" t="s">
        <v>117</v>
      </c>
      <c r="Q157" s="44" t="s">
        <v>117</v>
      </c>
      <c r="R157" s="44" t="s">
        <v>117</v>
      </c>
      <c r="S157" s="45" t="s">
        <v>117</v>
      </c>
    </row>
    <row r="158" spans="1:19" ht="13.5" thickBot="1">
      <c r="A158" s="46" t="s">
        <v>118</v>
      </c>
      <c r="B158" s="47">
        <v>25101</v>
      </c>
      <c r="C158" s="47">
        <v>25419</v>
      </c>
      <c r="D158" s="47">
        <v>26750</v>
      </c>
      <c r="E158" s="47">
        <v>27246</v>
      </c>
      <c r="F158" s="47">
        <v>28129</v>
      </c>
      <c r="G158" s="47">
        <v>28054</v>
      </c>
      <c r="H158" s="47">
        <v>27798</v>
      </c>
      <c r="I158" s="47">
        <v>28581</v>
      </c>
      <c r="J158" s="47">
        <v>29533</v>
      </c>
      <c r="K158" s="47">
        <v>29313</v>
      </c>
      <c r="L158" s="47">
        <v>30374</v>
      </c>
      <c r="M158" s="47">
        <v>32046</v>
      </c>
      <c r="N158" s="47">
        <v>27120</v>
      </c>
      <c r="O158" s="47">
        <v>26332</v>
      </c>
      <c r="P158" s="47">
        <v>27827</v>
      </c>
      <c r="Q158" s="47">
        <v>26395</v>
      </c>
      <c r="R158" s="47">
        <v>26569</v>
      </c>
      <c r="S158" s="48">
        <v>26653</v>
      </c>
    </row>
    <row r="159" spans="1:19" ht="13.5" thickBot="1">
      <c r="A159" s="46" t="s">
        <v>119</v>
      </c>
      <c r="B159" s="47">
        <v>23479</v>
      </c>
      <c r="C159" s="47">
        <v>23984</v>
      </c>
      <c r="D159" s="47">
        <v>25567</v>
      </c>
      <c r="E159" s="47">
        <v>26052</v>
      </c>
      <c r="F159" s="47">
        <v>26936</v>
      </c>
      <c r="G159" s="47">
        <v>26468</v>
      </c>
      <c r="H159" s="47">
        <v>26211</v>
      </c>
      <c r="I159" s="47">
        <v>26838</v>
      </c>
      <c r="J159" s="47">
        <v>27643</v>
      </c>
      <c r="K159" s="47">
        <v>27503</v>
      </c>
      <c r="L159" s="47">
        <v>28873</v>
      </c>
      <c r="M159" s="47">
        <v>30613</v>
      </c>
      <c r="N159" s="47">
        <v>25551</v>
      </c>
      <c r="O159" s="47">
        <v>24932</v>
      </c>
      <c r="P159" s="47">
        <v>26135</v>
      </c>
      <c r="Q159" s="47">
        <v>24284</v>
      </c>
      <c r="R159" s="47">
        <v>24626</v>
      </c>
      <c r="S159" s="48">
        <v>25033</v>
      </c>
    </row>
    <row r="160" spans="1:19" ht="13.5" thickBot="1">
      <c r="A160" s="46" t="s">
        <v>120</v>
      </c>
      <c r="B160" s="47">
        <v>22387</v>
      </c>
      <c r="C160" s="47">
        <v>23009</v>
      </c>
      <c r="D160" s="47">
        <v>24600</v>
      </c>
      <c r="E160" s="47">
        <v>24953</v>
      </c>
      <c r="F160" s="47">
        <v>25663</v>
      </c>
      <c r="G160" s="47">
        <v>25130</v>
      </c>
      <c r="H160" s="47">
        <v>24984</v>
      </c>
      <c r="I160" s="47">
        <v>25604</v>
      </c>
      <c r="J160" s="47">
        <v>26237</v>
      </c>
      <c r="K160" s="47">
        <v>26174</v>
      </c>
      <c r="L160" s="47">
        <v>27518</v>
      </c>
      <c r="M160" s="47">
        <v>29199</v>
      </c>
      <c r="N160" s="47">
        <v>24144</v>
      </c>
      <c r="O160" s="47">
        <v>23877</v>
      </c>
      <c r="P160" s="47">
        <v>24755</v>
      </c>
      <c r="Q160" s="47">
        <v>22850</v>
      </c>
      <c r="R160" s="47">
        <v>23261</v>
      </c>
      <c r="S160" s="48">
        <v>23696</v>
      </c>
    </row>
    <row r="161" spans="1:19" ht="13.5" thickBot="1">
      <c r="A161" s="46" t="s">
        <v>121</v>
      </c>
      <c r="B161" s="47">
        <v>15563</v>
      </c>
      <c r="C161" s="47">
        <v>16909</v>
      </c>
      <c r="D161" s="47">
        <v>17539</v>
      </c>
      <c r="E161" s="47">
        <v>17968</v>
      </c>
      <c r="F161" s="47">
        <v>19917</v>
      </c>
      <c r="G161" s="47">
        <v>18552</v>
      </c>
      <c r="H161" s="47">
        <v>19871</v>
      </c>
      <c r="I161" s="47">
        <v>18979</v>
      </c>
      <c r="J161" s="47">
        <v>19074</v>
      </c>
      <c r="K161" s="47">
        <v>19151</v>
      </c>
      <c r="L161" s="47">
        <v>20003</v>
      </c>
      <c r="M161" s="47">
        <v>22050</v>
      </c>
      <c r="N161" s="47">
        <v>18023</v>
      </c>
      <c r="O161" s="47">
        <v>18994</v>
      </c>
      <c r="P161" s="47">
        <v>19167</v>
      </c>
      <c r="Q161" s="47">
        <v>16164</v>
      </c>
      <c r="R161" s="47">
        <v>17557</v>
      </c>
      <c r="S161" s="48">
        <v>17848</v>
      </c>
    </row>
    <row r="162" spans="1:19" ht="13.5" thickBot="1">
      <c r="A162" s="46" t="s">
        <v>122</v>
      </c>
      <c r="B162" s="47">
        <v>15968</v>
      </c>
      <c r="C162" s="47">
        <v>17486</v>
      </c>
      <c r="D162" s="47">
        <v>18022</v>
      </c>
      <c r="E162" s="47">
        <v>18424</v>
      </c>
      <c r="F162" s="47">
        <v>20432</v>
      </c>
      <c r="G162" s="47">
        <v>19134</v>
      </c>
      <c r="H162" s="47">
        <v>20561</v>
      </c>
      <c r="I162" s="47">
        <v>19579</v>
      </c>
      <c r="J162" s="47">
        <v>19690</v>
      </c>
      <c r="K162" s="47">
        <v>19867</v>
      </c>
      <c r="L162" s="47">
        <v>20650</v>
      </c>
      <c r="M162" s="47">
        <v>22376</v>
      </c>
      <c r="N162" s="47">
        <v>18308</v>
      </c>
      <c r="O162" s="47">
        <v>19248</v>
      </c>
      <c r="P162" s="47">
        <v>19519</v>
      </c>
      <c r="Q162" s="47">
        <v>16462</v>
      </c>
      <c r="R162" s="47">
        <v>17866</v>
      </c>
      <c r="S162" s="48">
        <v>17848</v>
      </c>
    </row>
    <row r="163" spans="1:19" ht="13.5" thickBot="1">
      <c r="A163" s="46" t="s">
        <v>123</v>
      </c>
      <c r="B163" s="47">
        <v>23</v>
      </c>
      <c r="C163" s="47">
        <v>20</v>
      </c>
      <c r="D163" s="47">
        <v>29</v>
      </c>
      <c r="E163" s="47">
        <v>22</v>
      </c>
      <c r="F163" s="47">
        <v>30</v>
      </c>
      <c r="G163" s="47">
        <v>29</v>
      </c>
      <c r="H163" s="47">
        <v>21</v>
      </c>
      <c r="I163" s="47">
        <v>26</v>
      </c>
      <c r="J163" s="47">
        <v>33</v>
      </c>
      <c r="K163" s="47">
        <v>29</v>
      </c>
      <c r="L163" s="47">
        <v>39</v>
      </c>
      <c r="M163" s="47">
        <v>38</v>
      </c>
      <c r="N163" s="47">
        <v>31</v>
      </c>
      <c r="O163" s="47">
        <v>21</v>
      </c>
      <c r="P163" s="47">
        <v>27</v>
      </c>
      <c r="Q163" s="47">
        <v>25</v>
      </c>
      <c r="R163" s="47">
        <v>31</v>
      </c>
      <c r="S163" s="48">
        <v>33</v>
      </c>
    </row>
    <row r="164" spans="1:19" ht="13.5" thickBot="1">
      <c r="A164" s="46" t="s">
        <v>124</v>
      </c>
      <c r="B164" s="47">
        <v>161</v>
      </c>
      <c r="C164" s="47">
        <v>210</v>
      </c>
      <c r="D164" s="47">
        <v>177</v>
      </c>
      <c r="E164" s="47">
        <v>96</v>
      </c>
      <c r="F164" s="47">
        <v>70</v>
      </c>
      <c r="G164" s="47">
        <v>151</v>
      </c>
      <c r="H164" s="47">
        <v>232</v>
      </c>
      <c r="I164" s="47">
        <v>238</v>
      </c>
      <c r="J164" s="47">
        <v>266</v>
      </c>
      <c r="K164" s="47">
        <v>237</v>
      </c>
      <c r="L164" s="47">
        <v>230</v>
      </c>
      <c r="M164" s="47">
        <v>149</v>
      </c>
      <c r="N164" s="47">
        <v>189</v>
      </c>
      <c r="O164" s="47">
        <v>260</v>
      </c>
      <c r="P164" s="47">
        <v>272</v>
      </c>
      <c r="Q164" s="47">
        <v>373</v>
      </c>
      <c r="R164" s="47">
        <v>364</v>
      </c>
      <c r="S164" s="48">
        <v>247</v>
      </c>
    </row>
    <row r="165" spans="1:19" ht="13.5" thickBot="1">
      <c r="A165" s="46" t="s">
        <v>125</v>
      </c>
      <c r="B165" s="47">
        <v>100</v>
      </c>
      <c r="C165" s="47">
        <v>94</v>
      </c>
      <c r="D165" s="47">
        <v>121</v>
      </c>
      <c r="E165" s="47">
        <v>118</v>
      </c>
      <c r="F165" s="47">
        <v>126</v>
      </c>
      <c r="G165" s="47">
        <v>172</v>
      </c>
      <c r="H165" s="47">
        <v>169</v>
      </c>
      <c r="I165" s="47">
        <v>146</v>
      </c>
      <c r="J165" s="47">
        <v>120</v>
      </c>
      <c r="K165" s="47">
        <v>145</v>
      </c>
      <c r="L165" s="47">
        <v>151</v>
      </c>
      <c r="M165" s="47">
        <v>177</v>
      </c>
      <c r="N165" s="47">
        <v>214</v>
      </c>
      <c r="O165" s="47">
        <v>119</v>
      </c>
      <c r="P165" s="47">
        <v>174</v>
      </c>
      <c r="Q165" s="47">
        <v>205</v>
      </c>
      <c r="R165" s="47">
        <v>219</v>
      </c>
      <c r="S165" s="48">
        <v>180</v>
      </c>
    </row>
    <row r="166" spans="1:19" ht="13.5" thickBot="1">
      <c r="A166" s="46" t="s">
        <v>126</v>
      </c>
      <c r="B166" s="47">
        <v>2</v>
      </c>
      <c r="C166" s="47">
        <v>2</v>
      </c>
      <c r="D166" s="47">
        <v>2</v>
      </c>
      <c r="E166" s="47">
        <v>2</v>
      </c>
      <c r="F166" s="47">
        <v>3</v>
      </c>
      <c r="G166" s="47">
        <v>3</v>
      </c>
      <c r="H166" s="47">
        <v>2</v>
      </c>
      <c r="I166" s="47">
        <v>2</v>
      </c>
      <c r="J166" s="47">
        <v>2</v>
      </c>
      <c r="K166" s="47">
        <v>3</v>
      </c>
      <c r="L166" s="47">
        <v>3</v>
      </c>
      <c r="M166" s="47">
        <v>2</v>
      </c>
      <c r="N166" s="47">
        <v>3</v>
      </c>
      <c r="O166" s="47">
        <v>2</v>
      </c>
      <c r="P166" s="47">
        <v>2</v>
      </c>
      <c r="Q166" s="47">
        <v>2</v>
      </c>
      <c r="R166" s="47">
        <v>2</v>
      </c>
      <c r="S166" s="48">
        <v>2</v>
      </c>
    </row>
    <row r="167" spans="1:19" ht="13.5" thickBot="1">
      <c r="A167" s="46" t="s">
        <v>127</v>
      </c>
      <c r="B167" s="47">
        <v>1498</v>
      </c>
      <c r="C167" s="47">
        <v>1280</v>
      </c>
      <c r="D167" s="47">
        <v>1496</v>
      </c>
      <c r="E167" s="47">
        <v>1537</v>
      </c>
      <c r="F167" s="47">
        <v>1714</v>
      </c>
      <c r="G167" s="47">
        <v>1873</v>
      </c>
      <c r="H167" s="47">
        <v>1888</v>
      </c>
      <c r="I167" s="47">
        <v>1492</v>
      </c>
      <c r="J167" s="47">
        <v>1480</v>
      </c>
      <c r="K167" s="47">
        <v>1689</v>
      </c>
      <c r="L167" s="47">
        <v>1869</v>
      </c>
      <c r="M167" s="47">
        <v>1955</v>
      </c>
      <c r="N167" s="47">
        <v>1988</v>
      </c>
      <c r="O167" s="47">
        <v>1656</v>
      </c>
      <c r="P167" s="47">
        <v>1812</v>
      </c>
      <c r="Q167" s="47">
        <v>1684</v>
      </c>
      <c r="R167" s="47">
        <v>1714</v>
      </c>
      <c r="S167" s="48">
        <v>1797</v>
      </c>
    </row>
    <row r="168" spans="1:19" ht="13.5" thickBot="1">
      <c r="A168" s="46" t="s">
        <v>128</v>
      </c>
      <c r="B168" s="47">
        <v>0</v>
      </c>
      <c r="C168" s="47">
        <v>0</v>
      </c>
      <c r="D168" s="47">
        <v>0</v>
      </c>
      <c r="E168" s="47">
        <v>0</v>
      </c>
      <c r="F168" s="47">
        <v>0</v>
      </c>
      <c r="G168" s="47">
        <v>0</v>
      </c>
      <c r="H168" s="47">
        <v>0</v>
      </c>
      <c r="I168" s="47">
        <v>0</v>
      </c>
      <c r="J168" s="47">
        <v>0</v>
      </c>
      <c r="K168" s="47">
        <v>0</v>
      </c>
      <c r="L168" s="47">
        <v>0</v>
      </c>
      <c r="M168" s="47">
        <v>1</v>
      </c>
      <c r="N168" s="47">
        <v>1</v>
      </c>
      <c r="O168" s="47">
        <v>1</v>
      </c>
      <c r="P168" s="47">
        <v>2</v>
      </c>
      <c r="Q168" s="47">
        <v>2</v>
      </c>
      <c r="R168" s="47">
        <v>1</v>
      </c>
      <c r="S168" s="48">
        <v>2</v>
      </c>
    </row>
    <row r="169" spans="1:19" ht="13.5" thickBot="1">
      <c r="A169" s="46" t="s">
        <v>129</v>
      </c>
      <c r="B169" s="47">
        <v>60</v>
      </c>
      <c r="C169" s="47">
        <v>64</v>
      </c>
      <c r="D169" s="47">
        <v>70</v>
      </c>
      <c r="E169" s="47">
        <v>66</v>
      </c>
      <c r="F169" s="47">
        <v>79</v>
      </c>
      <c r="G169" s="47">
        <v>61</v>
      </c>
      <c r="H169" s="47">
        <v>62</v>
      </c>
      <c r="I169" s="47">
        <v>58</v>
      </c>
      <c r="J169" s="47">
        <v>79</v>
      </c>
      <c r="K169" s="47">
        <v>73</v>
      </c>
      <c r="L169" s="47">
        <v>73</v>
      </c>
      <c r="M169" s="47">
        <v>51</v>
      </c>
      <c r="N169" s="47">
        <v>78</v>
      </c>
      <c r="O169" s="47">
        <v>51</v>
      </c>
      <c r="P169" s="47">
        <v>54</v>
      </c>
      <c r="Q169" s="47">
        <v>54</v>
      </c>
      <c r="R169" s="47">
        <v>62</v>
      </c>
      <c r="S169" s="48">
        <v>57</v>
      </c>
    </row>
    <row r="170" spans="1:19" ht="13.5" thickBot="1">
      <c r="A170" s="46" t="s">
        <v>130</v>
      </c>
      <c r="B170" s="47">
        <v>152</v>
      </c>
      <c r="C170" s="47">
        <v>266</v>
      </c>
      <c r="D170" s="47">
        <v>189</v>
      </c>
      <c r="E170" s="47">
        <v>196</v>
      </c>
      <c r="F170" s="47">
        <v>223</v>
      </c>
      <c r="G170" s="47">
        <v>303</v>
      </c>
      <c r="H170" s="47">
        <v>374</v>
      </c>
      <c r="I170" s="47">
        <v>334</v>
      </c>
      <c r="J170" s="47">
        <v>320</v>
      </c>
      <c r="K170" s="47">
        <v>395</v>
      </c>
      <c r="L170" s="47">
        <v>318</v>
      </c>
      <c r="M170" s="47">
        <v>180</v>
      </c>
      <c r="N170" s="47">
        <v>241</v>
      </c>
      <c r="O170" s="47">
        <v>410</v>
      </c>
      <c r="P170" s="47">
        <v>402</v>
      </c>
      <c r="Q170" s="47">
        <v>431</v>
      </c>
      <c r="R170" s="47">
        <v>520</v>
      </c>
      <c r="S170" s="48">
        <v>223</v>
      </c>
    </row>
    <row r="171" spans="1:19" ht="13.5" thickBot="1">
      <c r="A171" s="46" t="s">
        <v>131</v>
      </c>
      <c r="B171" s="47">
        <v>2184</v>
      </c>
      <c r="C171" s="47">
        <v>2346</v>
      </c>
      <c r="D171" s="47">
        <v>1619</v>
      </c>
      <c r="E171" s="47">
        <v>2086</v>
      </c>
      <c r="F171" s="47">
        <v>2408</v>
      </c>
      <c r="G171" s="47">
        <v>1987</v>
      </c>
      <c r="H171" s="47">
        <v>3393</v>
      </c>
      <c r="I171" s="47">
        <v>2989</v>
      </c>
      <c r="J171" s="47">
        <v>2924</v>
      </c>
      <c r="K171" s="47">
        <v>1966</v>
      </c>
      <c r="L171" s="47">
        <v>2534</v>
      </c>
      <c r="M171" s="47">
        <v>3527</v>
      </c>
      <c r="N171" s="47">
        <v>1981</v>
      </c>
      <c r="O171" s="47">
        <v>3530</v>
      </c>
      <c r="P171" s="47">
        <v>2713</v>
      </c>
      <c r="Q171" s="47">
        <v>1681</v>
      </c>
      <c r="R171" s="47">
        <v>2226</v>
      </c>
      <c r="S171" s="48">
        <v>2387</v>
      </c>
    </row>
    <row r="172" spans="1:19" ht="13.5" thickBot="1">
      <c r="A172" s="46" t="s">
        <v>132</v>
      </c>
      <c r="B172" s="47">
        <v>4635</v>
      </c>
      <c r="C172" s="47">
        <v>4938</v>
      </c>
      <c r="D172" s="47">
        <v>5983</v>
      </c>
      <c r="E172" s="47">
        <v>5632</v>
      </c>
      <c r="F172" s="47">
        <v>6828</v>
      </c>
      <c r="G172" s="47">
        <v>6322</v>
      </c>
      <c r="H172" s="47">
        <v>5649</v>
      </c>
      <c r="I172" s="47">
        <v>5538</v>
      </c>
      <c r="J172" s="47">
        <v>5388</v>
      </c>
      <c r="K172" s="47">
        <v>6271</v>
      </c>
      <c r="L172" s="47">
        <v>5822</v>
      </c>
      <c r="M172" s="47">
        <v>6464</v>
      </c>
      <c r="N172" s="47">
        <v>5257</v>
      </c>
      <c r="O172" s="47">
        <v>5133</v>
      </c>
      <c r="P172" s="47">
        <v>5193</v>
      </c>
      <c r="Q172" s="47">
        <v>4496</v>
      </c>
      <c r="R172" s="47">
        <v>4872</v>
      </c>
      <c r="S172" s="48">
        <v>5048</v>
      </c>
    </row>
    <row r="173" spans="1:19" ht="13.5" thickBot="1">
      <c r="A173" s="46" t="s">
        <v>133</v>
      </c>
      <c r="B173" s="47">
        <v>2719</v>
      </c>
      <c r="C173" s="47">
        <v>3632</v>
      </c>
      <c r="D173" s="47">
        <v>3628</v>
      </c>
      <c r="E173" s="47">
        <v>3562</v>
      </c>
      <c r="F173" s="47">
        <v>3840</v>
      </c>
      <c r="G173" s="47">
        <v>3249</v>
      </c>
      <c r="H173" s="47">
        <v>3615</v>
      </c>
      <c r="I173" s="47">
        <v>3577</v>
      </c>
      <c r="J173" s="47">
        <v>3544</v>
      </c>
      <c r="K173" s="47">
        <v>3901</v>
      </c>
      <c r="L173" s="47">
        <v>3812</v>
      </c>
      <c r="M173" s="47">
        <v>4025</v>
      </c>
      <c r="N173" s="47">
        <v>3398</v>
      </c>
      <c r="O173" s="47">
        <v>3176</v>
      </c>
      <c r="P173" s="47">
        <v>3671</v>
      </c>
      <c r="Q173" s="47">
        <v>3101</v>
      </c>
      <c r="R173" s="47">
        <v>3181</v>
      </c>
      <c r="S173" s="48">
        <v>2822</v>
      </c>
    </row>
    <row r="174" spans="1:19" ht="13.5" thickBot="1">
      <c r="A174" s="46" t="s">
        <v>134</v>
      </c>
      <c r="B174" s="47" t="s">
        <v>97</v>
      </c>
      <c r="C174" s="47" t="s">
        <v>97</v>
      </c>
      <c r="D174" s="47" t="s">
        <v>97</v>
      </c>
      <c r="E174" s="47" t="s">
        <v>97</v>
      </c>
      <c r="F174" s="47" t="s">
        <v>97</v>
      </c>
      <c r="G174" s="47" t="s">
        <v>97</v>
      </c>
      <c r="H174" s="47" t="s">
        <v>97</v>
      </c>
      <c r="I174" s="47" t="s">
        <v>97</v>
      </c>
      <c r="J174" s="47" t="s">
        <v>97</v>
      </c>
      <c r="K174" s="47" t="s">
        <v>97</v>
      </c>
      <c r="L174" s="47" t="s">
        <v>97</v>
      </c>
      <c r="M174" s="47" t="s">
        <v>97</v>
      </c>
      <c r="N174" s="47" t="s">
        <v>97</v>
      </c>
      <c r="O174" s="47" t="s">
        <v>97</v>
      </c>
      <c r="P174" s="47" t="s">
        <v>97</v>
      </c>
      <c r="Q174" s="47" t="s">
        <v>97</v>
      </c>
      <c r="R174" s="47" t="s">
        <v>97</v>
      </c>
      <c r="S174" s="48" t="s">
        <v>97</v>
      </c>
    </row>
    <row r="175" spans="1:19" ht="13.5" thickBot="1">
      <c r="A175" s="46" t="s">
        <v>135</v>
      </c>
      <c r="B175" s="47">
        <v>387</v>
      </c>
      <c r="C175" s="47">
        <v>282</v>
      </c>
      <c r="D175" s="47">
        <v>217</v>
      </c>
      <c r="E175" s="47">
        <v>247</v>
      </c>
      <c r="F175" s="47">
        <v>284</v>
      </c>
      <c r="G175" s="47">
        <v>253</v>
      </c>
      <c r="H175" s="47">
        <v>160</v>
      </c>
      <c r="I175" s="47">
        <v>254</v>
      </c>
      <c r="J175" s="47">
        <v>371</v>
      </c>
      <c r="K175" s="47">
        <v>237</v>
      </c>
      <c r="L175" s="47">
        <v>242</v>
      </c>
      <c r="M175" s="47">
        <v>244</v>
      </c>
      <c r="N175" s="47">
        <v>212</v>
      </c>
      <c r="O175" s="47">
        <v>195</v>
      </c>
      <c r="P175" s="47">
        <v>267</v>
      </c>
      <c r="Q175" s="47">
        <v>286</v>
      </c>
      <c r="R175" s="47">
        <v>232</v>
      </c>
      <c r="S175" s="48">
        <v>235</v>
      </c>
    </row>
    <row r="176" spans="1:19" ht="13.5" thickBot="1">
      <c r="A176" s="46" t="s">
        <v>136</v>
      </c>
      <c r="B176" s="47">
        <v>36</v>
      </c>
      <c r="C176" s="47">
        <v>29</v>
      </c>
      <c r="D176" s="47">
        <v>27</v>
      </c>
      <c r="E176" s="47">
        <v>34</v>
      </c>
      <c r="F176" s="47">
        <v>39</v>
      </c>
      <c r="G176" s="47">
        <v>32</v>
      </c>
      <c r="H176" s="47">
        <v>28</v>
      </c>
      <c r="I176" s="47">
        <v>25</v>
      </c>
      <c r="J176" s="47">
        <v>36</v>
      </c>
      <c r="K176" s="47">
        <v>36</v>
      </c>
      <c r="L176" s="47">
        <v>29</v>
      </c>
      <c r="M176" s="47">
        <v>28</v>
      </c>
      <c r="N176" s="47">
        <v>30</v>
      </c>
      <c r="O176" s="47">
        <v>28</v>
      </c>
      <c r="P176" s="47">
        <v>36</v>
      </c>
      <c r="Q176" s="47">
        <v>39</v>
      </c>
      <c r="R176" s="47">
        <v>34</v>
      </c>
      <c r="S176" s="48">
        <v>36</v>
      </c>
    </row>
    <row r="177" spans="1:19" ht="13.5" thickBot="1">
      <c r="A177" s="46" t="s">
        <v>137</v>
      </c>
      <c r="B177" s="47">
        <v>6</v>
      </c>
      <c r="C177" s="47">
        <v>5</v>
      </c>
      <c r="D177" s="47">
        <v>6</v>
      </c>
      <c r="E177" s="47">
        <v>6</v>
      </c>
      <c r="F177" s="47">
        <v>10</v>
      </c>
      <c r="G177" s="47">
        <v>7</v>
      </c>
      <c r="H177" s="47">
        <v>5</v>
      </c>
      <c r="I177" s="47">
        <v>7</v>
      </c>
      <c r="J177" s="47">
        <v>10</v>
      </c>
      <c r="K177" s="47">
        <v>8</v>
      </c>
      <c r="L177" s="47">
        <v>10</v>
      </c>
      <c r="M177" s="47">
        <v>2</v>
      </c>
      <c r="N177" s="47">
        <v>10</v>
      </c>
      <c r="O177" s="47">
        <v>7</v>
      </c>
      <c r="P177" s="47">
        <v>9</v>
      </c>
      <c r="Q177" s="47">
        <v>8</v>
      </c>
      <c r="R177" s="47">
        <v>9</v>
      </c>
      <c r="S177" s="48">
        <v>9</v>
      </c>
    </row>
    <row r="178" spans="1:19" ht="13.5" thickBot="1">
      <c r="A178" s="46" t="s">
        <v>138</v>
      </c>
      <c r="B178" s="47">
        <v>15</v>
      </c>
      <c r="C178" s="47">
        <v>17</v>
      </c>
      <c r="D178" s="47">
        <v>14</v>
      </c>
      <c r="E178" s="47">
        <v>14</v>
      </c>
      <c r="F178" s="47">
        <v>14</v>
      </c>
      <c r="G178" s="47">
        <v>14</v>
      </c>
      <c r="H178" s="47">
        <v>18</v>
      </c>
      <c r="I178" s="47">
        <v>19</v>
      </c>
      <c r="J178" s="47">
        <v>13</v>
      </c>
      <c r="K178" s="47">
        <v>16</v>
      </c>
      <c r="L178" s="47">
        <v>15</v>
      </c>
      <c r="M178" s="47">
        <v>16</v>
      </c>
      <c r="N178" s="47">
        <v>17</v>
      </c>
      <c r="O178" s="47">
        <v>15</v>
      </c>
      <c r="P178" s="47">
        <v>18</v>
      </c>
      <c r="Q178" s="47">
        <v>17</v>
      </c>
      <c r="R178" s="47">
        <v>16</v>
      </c>
      <c r="S178" s="48">
        <v>18</v>
      </c>
    </row>
    <row r="179" spans="1:19" ht="13.5" thickBot="1">
      <c r="A179" s="46" t="s">
        <v>139</v>
      </c>
      <c r="B179" s="47">
        <v>7</v>
      </c>
      <c r="C179" s="47">
        <v>9</v>
      </c>
      <c r="D179" s="47">
        <v>10</v>
      </c>
      <c r="E179" s="47">
        <v>8</v>
      </c>
      <c r="F179" s="47">
        <v>9</v>
      </c>
      <c r="G179" s="47">
        <v>8</v>
      </c>
      <c r="H179" s="47">
        <v>7</v>
      </c>
      <c r="I179" s="47">
        <v>8</v>
      </c>
      <c r="J179" s="47">
        <v>9</v>
      </c>
      <c r="K179" s="47">
        <v>8</v>
      </c>
      <c r="L179" s="47">
        <v>12</v>
      </c>
      <c r="M179" s="47">
        <v>10</v>
      </c>
      <c r="N179" s="47">
        <v>9</v>
      </c>
      <c r="O179" s="47">
        <v>6</v>
      </c>
      <c r="P179" s="47">
        <v>8</v>
      </c>
      <c r="Q179" s="47">
        <v>8</v>
      </c>
      <c r="R179" s="47">
        <v>9</v>
      </c>
      <c r="S179" s="48">
        <v>9</v>
      </c>
    </row>
    <row r="180" spans="1:19" ht="13.5" thickBot="1">
      <c r="A180" s="46" t="s">
        <v>140</v>
      </c>
      <c r="B180" s="47">
        <v>2709</v>
      </c>
      <c r="C180" s="47">
        <v>2704</v>
      </c>
      <c r="D180" s="47">
        <v>2996</v>
      </c>
      <c r="E180" s="47">
        <v>3156</v>
      </c>
      <c r="F180" s="47">
        <v>3070</v>
      </c>
      <c r="G180" s="47">
        <v>3187</v>
      </c>
      <c r="H180" s="47">
        <v>2942</v>
      </c>
      <c r="I180" s="47">
        <v>3104</v>
      </c>
      <c r="J180" s="47">
        <v>3196</v>
      </c>
      <c r="K180" s="47">
        <v>3482</v>
      </c>
      <c r="L180" s="47">
        <v>3598</v>
      </c>
      <c r="M180" s="47">
        <v>3455</v>
      </c>
      <c r="N180" s="47">
        <v>3433</v>
      </c>
      <c r="O180" s="47">
        <v>2827</v>
      </c>
      <c r="P180" s="47">
        <v>3132</v>
      </c>
      <c r="Q180" s="47">
        <v>3085</v>
      </c>
      <c r="R180" s="47">
        <v>2999</v>
      </c>
      <c r="S180" s="48">
        <v>3095</v>
      </c>
    </row>
    <row r="181" spans="1:19" ht="13.5" thickBot="1">
      <c r="A181" s="46" t="s">
        <v>141</v>
      </c>
      <c r="B181" s="47">
        <v>139</v>
      </c>
      <c r="C181" s="47">
        <v>123</v>
      </c>
      <c r="D181" s="47">
        <v>130</v>
      </c>
      <c r="E181" s="47">
        <v>128</v>
      </c>
      <c r="F181" s="47">
        <v>149</v>
      </c>
      <c r="G181" s="47">
        <v>162</v>
      </c>
      <c r="H181" s="47">
        <v>166</v>
      </c>
      <c r="I181" s="47">
        <v>169</v>
      </c>
      <c r="J181" s="47">
        <v>199</v>
      </c>
      <c r="K181" s="47">
        <v>185</v>
      </c>
      <c r="L181" s="47">
        <v>181</v>
      </c>
      <c r="M181" s="47">
        <v>200</v>
      </c>
      <c r="N181" s="47">
        <v>196</v>
      </c>
      <c r="O181" s="47">
        <v>144</v>
      </c>
      <c r="P181" s="47">
        <v>179</v>
      </c>
      <c r="Q181" s="47">
        <v>189</v>
      </c>
      <c r="R181" s="47">
        <v>176</v>
      </c>
      <c r="S181" s="48">
        <v>202</v>
      </c>
    </row>
    <row r="182" spans="1:19" ht="13.5" thickBot="1">
      <c r="A182" s="46" t="s">
        <v>142</v>
      </c>
      <c r="B182" s="47">
        <v>787</v>
      </c>
      <c r="C182" s="47">
        <v>778</v>
      </c>
      <c r="D182" s="47">
        <v>399</v>
      </c>
      <c r="E182" s="47">
        <v>734</v>
      </c>
      <c r="F182" s="47">
        <v>916</v>
      </c>
      <c r="G182" s="47">
        <v>717</v>
      </c>
      <c r="H182" s="47">
        <v>1269</v>
      </c>
      <c r="I182" s="47">
        <v>1127</v>
      </c>
      <c r="J182" s="47">
        <v>1116</v>
      </c>
      <c r="K182" s="47">
        <v>625</v>
      </c>
      <c r="L182" s="47">
        <v>974</v>
      </c>
      <c r="M182" s="47">
        <v>1207</v>
      </c>
      <c r="N182" s="47">
        <v>671</v>
      </c>
      <c r="O182" s="47">
        <v>1352</v>
      </c>
      <c r="P182" s="47">
        <v>849</v>
      </c>
      <c r="Q182" s="47">
        <v>407</v>
      </c>
      <c r="R182" s="47">
        <v>946</v>
      </c>
      <c r="S182" s="48">
        <v>868</v>
      </c>
    </row>
    <row r="183" spans="1:19" ht="13.5" thickBot="1">
      <c r="A183" s="46" t="s">
        <v>143</v>
      </c>
      <c r="B183" s="47">
        <v>1460</v>
      </c>
      <c r="C183" s="47">
        <v>1225</v>
      </c>
      <c r="D183" s="47">
        <v>1006</v>
      </c>
      <c r="E183" s="47">
        <v>1098</v>
      </c>
      <c r="F183" s="47">
        <v>1122</v>
      </c>
      <c r="G183" s="47">
        <v>1435</v>
      </c>
      <c r="H183" s="47">
        <v>1355</v>
      </c>
      <c r="I183" s="47">
        <v>1506</v>
      </c>
      <c r="J183" s="47">
        <v>1623</v>
      </c>
      <c r="K183" s="47">
        <v>1573</v>
      </c>
      <c r="L183" s="47">
        <v>1271</v>
      </c>
      <c r="M183" s="47">
        <v>1283</v>
      </c>
      <c r="N183" s="47">
        <v>1380</v>
      </c>
      <c r="O183" s="47">
        <v>1140</v>
      </c>
      <c r="P183" s="47">
        <v>1420</v>
      </c>
      <c r="Q183" s="47">
        <v>1737</v>
      </c>
      <c r="R183" s="47">
        <v>1578</v>
      </c>
      <c r="S183" s="48">
        <v>1373</v>
      </c>
    </row>
    <row r="184" spans="1:19" ht="13.5" thickBot="1">
      <c r="A184" s="46" t="s">
        <v>144</v>
      </c>
      <c r="B184" s="47">
        <v>254</v>
      </c>
      <c r="C184" s="47">
        <v>310</v>
      </c>
      <c r="D184" s="47">
        <v>293</v>
      </c>
      <c r="E184" s="47">
        <v>260</v>
      </c>
      <c r="F184" s="47">
        <v>292</v>
      </c>
      <c r="G184" s="47">
        <v>279</v>
      </c>
      <c r="H184" s="47">
        <v>316</v>
      </c>
      <c r="I184" s="47">
        <v>266</v>
      </c>
      <c r="J184" s="47">
        <v>297</v>
      </c>
      <c r="K184" s="47">
        <v>322</v>
      </c>
      <c r="L184" s="47">
        <v>330</v>
      </c>
      <c r="M184" s="47">
        <v>326</v>
      </c>
      <c r="N184" s="47">
        <v>285</v>
      </c>
      <c r="O184" s="47">
        <v>254</v>
      </c>
      <c r="P184" s="47">
        <v>352</v>
      </c>
      <c r="Q184" s="47">
        <v>298</v>
      </c>
      <c r="R184" s="47">
        <v>309</v>
      </c>
      <c r="S184" s="48">
        <v>281</v>
      </c>
    </row>
    <row r="185" spans="1:19" ht="13.5" thickBot="1">
      <c r="A185" s="46" t="s">
        <v>145</v>
      </c>
      <c r="B185" s="47">
        <v>162</v>
      </c>
      <c r="C185" s="47">
        <v>121</v>
      </c>
      <c r="D185" s="47">
        <v>167</v>
      </c>
      <c r="E185" s="47">
        <v>298</v>
      </c>
      <c r="F185" s="47">
        <v>370</v>
      </c>
      <c r="G185" s="47">
        <v>427</v>
      </c>
      <c r="H185" s="47">
        <v>370</v>
      </c>
      <c r="I185" s="47">
        <v>356</v>
      </c>
      <c r="J185" s="47">
        <v>370</v>
      </c>
      <c r="K185" s="47">
        <v>390</v>
      </c>
      <c r="L185" s="47">
        <v>406</v>
      </c>
      <c r="M185" s="47">
        <v>424</v>
      </c>
      <c r="N185" s="47">
        <v>453</v>
      </c>
      <c r="O185" s="47">
        <v>299</v>
      </c>
      <c r="P185" s="47">
        <v>353</v>
      </c>
      <c r="Q185" s="47">
        <v>399</v>
      </c>
      <c r="R185" s="47">
        <v>378</v>
      </c>
      <c r="S185" s="48">
        <v>383</v>
      </c>
    </row>
    <row r="186" spans="1:19" ht="13.5" thickBot="1">
      <c r="A186" s="46" t="s">
        <v>146</v>
      </c>
      <c r="B186" s="47">
        <v>934</v>
      </c>
      <c r="C186" s="47">
        <v>1135</v>
      </c>
      <c r="D186" s="47">
        <v>1301</v>
      </c>
      <c r="E186" s="47">
        <v>1159</v>
      </c>
      <c r="F186" s="47">
        <v>1013</v>
      </c>
      <c r="G186" s="47">
        <v>1111</v>
      </c>
      <c r="H186" s="47">
        <v>1020</v>
      </c>
      <c r="I186" s="47">
        <v>1053</v>
      </c>
      <c r="J186" s="47">
        <v>1294</v>
      </c>
      <c r="K186" s="47">
        <v>1099</v>
      </c>
      <c r="L186" s="47">
        <v>1261</v>
      </c>
      <c r="M186" s="47">
        <v>1135</v>
      </c>
      <c r="N186" s="47">
        <v>927</v>
      </c>
      <c r="O186" s="47">
        <v>825</v>
      </c>
      <c r="P186" s="47">
        <v>1296</v>
      </c>
      <c r="Q186" s="47">
        <v>1185</v>
      </c>
      <c r="R186" s="47">
        <v>988</v>
      </c>
      <c r="S186" s="48">
        <v>1219</v>
      </c>
    </row>
    <row r="187" spans="1:19" ht="13.5" thickBot="1">
      <c r="A187" s="46" t="s">
        <v>147</v>
      </c>
      <c r="B187" s="47">
        <v>6234</v>
      </c>
      <c r="C187" s="47">
        <v>5437</v>
      </c>
      <c r="D187" s="47">
        <v>6394</v>
      </c>
      <c r="E187" s="47">
        <v>6419</v>
      </c>
      <c r="F187" s="47">
        <v>5082</v>
      </c>
      <c r="G187" s="47">
        <v>5856</v>
      </c>
      <c r="H187" s="47">
        <v>4449</v>
      </c>
      <c r="I187" s="47">
        <v>5934</v>
      </c>
      <c r="J187" s="47">
        <v>6391</v>
      </c>
      <c r="K187" s="47">
        <v>6164</v>
      </c>
      <c r="L187" s="47">
        <v>6757</v>
      </c>
      <c r="M187" s="47">
        <v>6798</v>
      </c>
      <c r="N187" s="47">
        <v>5706</v>
      </c>
      <c r="O187" s="47">
        <v>4604</v>
      </c>
      <c r="P187" s="47">
        <v>5170</v>
      </c>
      <c r="Q187" s="47">
        <v>6260</v>
      </c>
      <c r="R187" s="47">
        <v>5307</v>
      </c>
      <c r="S187" s="48">
        <v>5689</v>
      </c>
    </row>
    <row r="188" spans="1:19" ht="13.5" thickBot="1">
      <c r="A188" s="46" t="s">
        <v>148</v>
      </c>
      <c r="B188" s="47">
        <v>436</v>
      </c>
      <c r="C188" s="47">
        <v>394</v>
      </c>
      <c r="D188" s="47">
        <v>474</v>
      </c>
      <c r="E188" s="47">
        <v>368</v>
      </c>
      <c r="F188" s="47">
        <v>438</v>
      </c>
      <c r="G188" s="47">
        <v>416</v>
      </c>
      <c r="H188" s="47">
        <v>289</v>
      </c>
      <c r="I188" s="47">
        <v>355</v>
      </c>
      <c r="J188" s="47">
        <v>450</v>
      </c>
      <c r="K188" s="47">
        <v>461</v>
      </c>
      <c r="L188" s="47">
        <v>437</v>
      </c>
      <c r="M188" s="47">
        <v>349</v>
      </c>
      <c r="N188" s="47">
        <v>412</v>
      </c>
      <c r="O188" s="47">
        <v>277</v>
      </c>
      <c r="P188" s="47">
        <v>416</v>
      </c>
      <c r="Q188" s="47">
        <v>423</v>
      </c>
      <c r="R188" s="47">
        <v>395</v>
      </c>
      <c r="S188" s="48">
        <v>438</v>
      </c>
    </row>
    <row r="189" spans="1:19" ht="13.5" thickBot="1">
      <c r="A189" s="46" t="s">
        <v>149</v>
      </c>
      <c r="B189" s="47">
        <v>322</v>
      </c>
      <c r="C189" s="47">
        <v>496</v>
      </c>
      <c r="D189" s="47">
        <v>373</v>
      </c>
      <c r="E189" s="47">
        <v>374</v>
      </c>
      <c r="F189" s="47">
        <v>424</v>
      </c>
      <c r="G189" s="47">
        <v>453</v>
      </c>
      <c r="H189" s="47">
        <v>621</v>
      </c>
      <c r="I189" s="47">
        <v>455</v>
      </c>
      <c r="J189" s="47">
        <v>469</v>
      </c>
      <c r="K189" s="47">
        <v>567</v>
      </c>
      <c r="L189" s="47">
        <v>505</v>
      </c>
      <c r="M189" s="47">
        <v>563</v>
      </c>
      <c r="N189" s="47">
        <v>461</v>
      </c>
      <c r="O189" s="47">
        <v>419</v>
      </c>
      <c r="P189" s="47">
        <v>598</v>
      </c>
      <c r="Q189" s="47">
        <v>545</v>
      </c>
      <c r="R189" s="47">
        <v>516</v>
      </c>
      <c r="S189" s="48">
        <v>364</v>
      </c>
    </row>
    <row r="190" spans="1:19" ht="13.5" thickBot="1">
      <c r="A190" s="46" t="s">
        <v>150</v>
      </c>
      <c r="B190" s="47">
        <v>1990</v>
      </c>
      <c r="C190" s="47">
        <v>1950</v>
      </c>
      <c r="D190" s="47">
        <v>2284</v>
      </c>
      <c r="E190" s="47">
        <v>2919</v>
      </c>
      <c r="F190" s="47">
        <v>2630</v>
      </c>
      <c r="G190" s="47">
        <v>3056</v>
      </c>
      <c r="H190" s="47">
        <v>3480</v>
      </c>
      <c r="I190" s="47">
        <v>3424</v>
      </c>
      <c r="J190" s="47">
        <v>3631</v>
      </c>
      <c r="K190" s="47">
        <v>2982</v>
      </c>
      <c r="L190" s="47">
        <v>2655</v>
      </c>
      <c r="M190" s="47">
        <v>2064</v>
      </c>
      <c r="N190" s="47">
        <v>2896</v>
      </c>
      <c r="O190" s="47">
        <v>3038</v>
      </c>
      <c r="P190" s="47">
        <v>3963</v>
      </c>
      <c r="Q190" s="47">
        <v>3402</v>
      </c>
      <c r="R190" s="47">
        <v>3804</v>
      </c>
      <c r="S190" s="48">
        <v>3083</v>
      </c>
    </row>
    <row r="191" spans="1:19" ht="13.5" thickBot="1">
      <c r="A191" s="46" t="s">
        <v>151</v>
      </c>
      <c r="B191" s="47">
        <v>361</v>
      </c>
      <c r="C191" s="47">
        <v>361</v>
      </c>
      <c r="D191" s="47">
        <v>371</v>
      </c>
      <c r="E191" s="47">
        <v>384</v>
      </c>
      <c r="F191" s="47">
        <v>388</v>
      </c>
      <c r="G191" s="47">
        <v>403</v>
      </c>
      <c r="H191" s="47">
        <v>410</v>
      </c>
      <c r="I191" s="47">
        <v>448</v>
      </c>
      <c r="J191" s="47">
        <v>483</v>
      </c>
      <c r="K191" s="47">
        <v>520</v>
      </c>
      <c r="L191" s="47">
        <v>547</v>
      </c>
      <c r="M191" s="47">
        <v>566</v>
      </c>
      <c r="N191" s="47">
        <v>600</v>
      </c>
      <c r="O191" s="47">
        <v>609</v>
      </c>
      <c r="P191" s="47">
        <v>613</v>
      </c>
      <c r="Q191" s="47">
        <v>604</v>
      </c>
      <c r="R191" s="47">
        <v>627</v>
      </c>
      <c r="S191" s="199">
        <v>627</v>
      </c>
    </row>
    <row r="192" spans="1:19" ht="13.5" thickBot="1">
      <c r="A192" s="46" t="s">
        <v>152</v>
      </c>
      <c r="B192" s="47">
        <v>10437</v>
      </c>
      <c r="C192" s="47">
        <v>9508</v>
      </c>
      <c r="D192" s="47">
        <v>10066</v>
      </c>
      <c r="E192" s="47">
        <v>10285</v>
      </c>
      <c r="F192" s="47">
        <v>9676</v>
      </c>
      <c r="G192" s="47">
        <v>10434</v>
      </c>
      <c r="H192" s="47">
        <v>8907</v>
      </c>
      <c r="I192" s="47">
        <v>9439</v>
      </c>
      <c r="J192" s="47">
        <v>9946</v>
      </c>
      <c r="K192" s="47">
        <v>10443</v>
      </c>
      <c r="L192" s="47">
        <v>11945</v>
      </c>
      <c r="M192" s="47">
        <v>10354</v>
      </c>
      <c r="N192" s="47">
        <v>11128</v>
      </c>
      <c r="O192" s="47">
        <v>9081</v>
      </c>
      <c r="P192" s="47">
        <v>9361</v>
      </c>
      <c r="Q192" s="47">
        <v>11665</v>
      </c>
      <c r="R192" s="47">
        <v>10262</v>
      </c>
      <c r="S192" s="48">
        <v>11516</v>
      </c>
    </row>
    <row r="193" spans="1:19" ht="13.5" thickBot="1">
      <c r="A193" s="46" t="s">
        <v>153</v>
      </c>
      <c r="B193" s="47">
        <v>2562</v>
      </c>
      <c r="C193" s="47">
        <v>2758</v>
      </c>
      <c r="D193" s="47">
        <v>2812</v>
      </c>
      <c r="E193" s="47">
        <v>3076</v>
      </c>
      <c r="F193" s="47">
        <v>3359</v>
      </c>
      <c r="G193" s="47">
        <v>3024</v>
      </c>
      <c r="H193" s="47">
        <v>2472</v>
      </c>
      <c r="I193" s="47">
        <v>2927</v>
      </c>
      <c r="J193" s="47">
        <v>2878</v>
      </c>
      <c r="K193" s="47">
        <v>3440</v>
      </c>
      <c r="L193" s="47">
        <v>3167</v>
      </c>
      <c r="M193" s="47">
        <v>3552</v>
      </c>
      <c r="N193" s="47">
        <v>3028</v>
      </c>
      <c r="O193" s="47">
        <v>2994</v>
      </c>
      <c r="P193" s="47">
        <v>2902</v>
      </c>
      <c r="Q193" s="47">
        <v>2685</v>
      </c>
      <c r="R193" s="47">
        <v>2662</v>
      </c>
      <c r="S193" s="48">
        <v>3031</v>
      </c>
    </row>
    <row r="194" spans="1:19" ht="13.5" thickBot="1">
      <c r="A194" s="46" t="s">
        <v>154</v>
      </c>
      <c r="B194" s="47">
        <v>15715</v>
      </c>
      <c r="C194" s="47">
        <v>17176</v>
      </c>
      <c r="D194" s="47">
        <v>17729</v>
      </c>
      <c r="E194" s="47">
        <v>18164</v>
      </c>
      <c r="F194" s="47">
        <v>20140</v>
      </c>
      <c r="G194" s="47">
        <v>18856</v>
      </c>
      <c r="H194" s="47">
        <v>20245</v>
      </c>
      <c r="I194" s="47">
        <v>19313</v>
      </c>
      <c r="J194" s="47">
        <v>19394</v>
      </c>
      <c r="K194" s="47">
        <v>19546</v>
      </c>
      <c r="L194" s="47">
        <v>20321</v>
      </c>
      <c r="M194" s="47">
        <v>22050</v>
      </c>
      <c r="N194" s="47">
        <v>18023</v>
      </c>
      <c r="O194" s="47">
        <v>18994</v>
      </c>
      <c r="P194" s="47">
        <v>19167</v>
      </c>
      <c r="Q194" s="47">
        <v>16164</v>
      </c>
      <c r="R194" s="47">
        <v>17557</v>
      </c>
      <c r="S194" s="48">
        <v>17568</v>
      </c>
    </row>
    <row r="195" spans="1:19" ht="13.5" thickBot="1">
      <c r="A195" s="46" t="s">
        <v>155</v>
      </c>
      <c r="B195" s="47">
        <v>15968</v>
      </c>
      <c r="C195" s="47">
        <v>17486</v>
      </c>
      <c r="D195" s="47">
        <v>18022</v>
      </c>
      <c r="E195" s="47">
        <v>18424</v>
      </c>
      <c r="F195" s="47">
        <v>20432</v>
      </c>
      <c r="G195" s="47">
        <v>19134</v>
      </c>
      <c r="H195" s="47">
        <v>20561</v>
      </c>
      <c r="I195" s="47">
        <v>19579</v>
      </c>
      <c r="J195" s="47">
        <v>19690</v>
      </c>
      <c r="K195" s="47">
        <v>19867</v>
      </c>
      <c r="L195" s="47">
        <v>20650</v>
      </c>
      <c r="M195" s="47">
        <v>22376</v>
      </c>
      <c r="N195" s="47">
        <v>18308</v>
      </c>
      <c r="O195" s="47">
        <v>19248</v>
      </c>
      <c r="P195" s="47">
        <v>19519</v>
      </c>
      <c r="Q195" s="47">
        <v>16462</v>
      </c>
      <c r="R195" s="47">
        <v>17866</v>
      </c>
      <c r="S195" s="48">
        <v>17848</v>
      </c>
    </row>
    <row r="196" spans="1:19" ht="13.5" thickBot="1">
      <c r="A196" s="46" t="s">
        <v>156</v>
      </c>
      <c r="B196" s="47">
        <v>16130</v>
      </c>
      <c r="C196" s="47">
        <v>17607</v>
      </c>
      <c r="D196" s="47">
        <v>18189</v>
      </c>
      <c r="E196" s="47">
        <v>18722</v>
      </c>
      <c r="F196" s="47">
        <v>20802</v>
      </c>
      <c r="G196" s="47">
        <v>19561</v>
      </c>
      <c r="H196" s="47">
        <v>20931</v>
      </c>
      <c r="I196" s="47">
        <v>19935</v>
      </c>
      <c r="J196" s="47">
        <v>20060</v>
      </c>
      <c r="K196" s="47">
        <v>20257</v>
      </c>
      <c r="L196" s="47">
        <v>21057</v>
      </c>
      <c r="M196" s="47">
        <v>22800</v>
      </c>
      <c r="N196" s="47">
        <v>18761</v>
      </c>
      <c r="O196" s="47">
        <v>19547</v>
      </c>
      <c r="P196" s="47">
        <v>19871</v>
      </c>
      <c r="Q196" s="47">
        <v>16861</v>
      </c>
      <c r="R196" s="47">
        <v>18244</v>
      </c>
      <c r="S196" s="48">
        <v>18231</v>
      </c>
    </row>
    <row r="197" spans="1:19" ht="13.5" thickBot="1">
      <c r="A197" s="46" t="s">
        <v>157</v>
      </c>
      <c r="B197" s="47">
        <v>33186</v>
      </c>
      <c r="C197" s="47">
        <v>32879</v>
      </c>
      <c r="D197" s="47">
        <v>35036</v>
      </c>
      <c r="E197" s="47">
        <v>35622</v>
      </c>
      <c r="F197" s="47">
        <v>35727</v>
      </c>
      <c r="G197" s="47">
        <v>35966</v>
      </c>
      <c r="H197" s="47">
        <v>34302</v>
      </c>
      <c r="I197" s="47">
        <v>35490</v>
      </c>
      <c r="J197" s="47">
        <v>36667</v>
      </c>
      <c r="K197" s="47">
        <v>37137</v>
      </c>
      <c r="L197" s="47">
        <v>40009</v>
      </c>
      <c r="M197" s="47">
        <v>40118</v>
      </c>
      <c r="N197" s="47">
        <v>35871</v>
      </c>
      <c r="O197" s="47">
        <v>33567</v>
      </c>
      <c r="P197" s="47">
        <v>34729</v>
      </c>
      <c r="Q197" s="47">
        <v>35119</v>
      </c>
      <c r="R197" s="47">
        <v>34150</v>
      </c>
      <c r="S197" s="48" t="s">
        <v>98</v>
      </c>
    </row>
    <row r="198" spans="1:19" ht="13.5" thickBot="1">
      <c r="A198" s="49" t="s">
        <v>158</v>
      </c>
      <c r="B198" s="50">
        <v>1092</v>
      </c>
      <c r="C198" s="50">
        <v>975</v>
      </c>
      <c r="D198" s="50">
        <v>967</v>
      </c>
      <c r="E198" s="50">
        <v>1099</v>
      </c>
      <c r="F198" s="50">
        <v>1274</v>
      </c>
      <c r="G198" s="50">
        <v>1338</v>
      </c>
      <c r="H198" s="50">
        <v>1227</v>
      </c>
      <c r="I198" s="50">
        <v>1234</v>
      </c>
      <c r="J198" s="50">
        <v>1406</v>
      </c>
      <c r="K198" s="50">
        <v>1330</v>
      </c>
      <c r="L198" s="50">
        <v>1356</v>
      </c>
      <c r="M198" s="50">
        <v>1415</v>
      </c>
      <c r="N198" s="50">
        <v>1407</v>
      </c>
      <c r="O198" s="50">
        <v>1055</v>
      </c>
      <c r="P198" s="50">
        <v>1380</v>
      </c>
      <c r="Q198" s="50">
        <v>1434</v>
      </c>
      <c r="R198" s="50">
        <v>1365</v>
      </c>
      <c r="S198" s="51">
        <v>1336</v>
      </c>
    </row>
    <row r="199" spans="1:19" ht="13.5" thickBot="1">
      <c r="A199" s="38"/>
      <c r="B199" s="38"/>
      <c r="C199" s="38"/>
      <c r="D199" s="38"/>
      <c r="E199" s="38"/>
      <c r="F199" s="38"/>
      <c r="G199" s="38"/>
      <c r="H199" s="38"/>
      <c r="I199" s="38"/>
      <c r="J199" s="38"/>
      <c r="K199" s="38"/>
      <c r="L199" s="38"/>
      <c r="M199" s="38"/>
      <c r="N199" s="38"/>
      <c r="O199" s="38"/>
      <c r="P199" s="38"/>
      <c r="Q199" s="38"/>
      <c r="R199" s="38"/>
      <c r="S199" s="38"/>
    </row>
    <row r="200" spans="1:19" ht="13.5" thickBot="1">
      <c r="A200" s="38"/>
      <c r="B200" s="38"/>
      <c r="C200" s="38"/>
      <c r="D200" s="38"/>
      <c r="E200" s="38"/>
      <c r="F200" s="38"/>
      <c r="G200" s="38"/>
      <c r="H200" s="38"/>
      <c r="I200" s="38"/>
      <c r="J200" s="38"/>
      <c r="K200" s="38"/>
      <c r="L200" s="38"/>
      <c r="M200" s="38"/>
      <c r="N200" s="38"/>
      <c r="O200" s="38"/>
      <c r="P200" s="38"/>
      <c r="Q200" s="38"/>
      <c r="R200" s="38"/>
      <c r="S200" s="38"/>
    </row>
    <row r="201" spans="1:19" ht="13.5" thickBot="1">
      <c r="A201" s="38"/>
      <c r="B201" s="38"/>
      <c r="C201" s="38"/>
      <c r="D201" s="38"/>
      <c r="E201" s="38"/>
      <c r="F201" s="38"/>
      <c r="G201" s="38"/>
      <c r="H201" s="38"/>
      <c r="I201" s="38"/>
      <c r="J201" s="38"/>
      <c r="K201" s="38"/>
      <c r="L201" s="38"/>
      <c r="M201" s="38"/>
      <c r="N201" s="38"/>
      <c r="O201" s="38"/>
      <c r="P201" s="38"/>
      <c r="Q201" s="38"/>
      <c r="R201" s="38"/>
      <c r="S201" s="38"/>
    </row>
    <row r="202" spans="1:19" ht="13.5" thickBot="1">
      <c r="A202" s="38"/>
      <c r="B202" s="38"/>
      <c r="C202" s="38"/>
      <c r="D202" s="38"/>
      <c r="E202" s="38"/>
      <c r="F202" s="38"/>
      <c r="G202" s="38"/>
      <c r="H202" s="38"/>
      <c r="I202" s="38"/>
      <c r="J202" s="38"/>
      <c r="K202" s="38"/>
      <c r="L202" s="38"/>
      <c r="M202" s="38"/>
      <c r="N202" s="38"/>
      <c r="O202" s="38"/>
      <c r="P202" s="38"/>
      <c r="Q202" s="38"/>
      <c r="R202" s="38"/>
      <c r="S202" s="38"/>
    </row>
    <row r="203" spans="1:19" ht="12.75">
      <c r="A203" s="52" t="s">
        <v>159</v>
      </c>
      <c r="B203" s="53"/>
      <c r="C203" s="53"/>
      <c r="D203" s="53"/>
      <c r="E203" s="54"/>
      <c r="F203" s="54"/>
      <c r="G203" s="54"/>
      <c r="H203" s="54"/>
      <c r="I203" s="54"/>
      <c r="J203" s="54"/>
      <c r="K203" s="54"/>
      <c r="L203" s="54"/>
      <c r="M203" s="54"/>
      <c r="N203" s="54"/>
      <c r="O203" s="54"/>
      <c r="P203" s="54"/>
      <c r="Q203" s="54"/>
      <c r="R203" s="54"/>
      <c r="S203" s="54"/>
    </row>
    <row r="204" spans="1:19" ht="12.75">
      <c r="A204" s="52" t="s">
        <v>160</v>
      </c>
      <c r="B204" s="53"/>
      <c r="C204" s="53"/>
      <c r="D204" s="53"/>
      <c r="E204" s="54"/>
      <c r="F204" s="54"/>
      <c r="G204" s="54"/>
      <c r="H204" s="54"/>
      <c r="I204" s="54"/>
      <c r="J204" s="54"/>
      <c r="K204" s="54"/>
      <c r="L204" s="54"/>
      <c r="M204" s="54"/>
      <c r="N204" s="54"/>
      <c r="O204" s="54"/>
      <c r="P204" s="54"/>
      <c r="Q204" s="54"/>
      <c r="R204" s="54"/>
      <c r="S204" s="54"/>
    </row>
    <row r="205" spans="1:19" ht="13.5" thickBot="1">
      <c r="A205" s="52" t="s">
        <v>163</v>
      </c>
      <c r="B205" s="53"/>
      <c r="C205" s="53"/>
      <c r="D205" s="53"/>
      <c r="E205" s="54"/>
      <c r="F205" s="54"/>
      <c r="G205" s="54"/>
      <c r="H205" s="54"/>
      <c r="I205" s="54"/>
      <c r="J205" s="54"/>
      <c r="K205" s="54"/>
      <c r="L205" s="54"/>
      <c r="M205" s="54"/>
      <c r="N205" s="54"/>
      <c r="O205" s="54"/>
      <c r="P205" s="54"/>
      <c r="Q205" s="54"/>
      <c r="R205" s="54"/>
      <c r="S205" s="54"/>
    </row>
    <row r="206" spans="1:19" ht="13.5" thickBot="1">
      <c r="A206" s="55" t="s">
        <v>162</v>
      </c>
      <c r="B206" s="56" t="s">
        <v>164</v>
      </c>
      <c r="C206" s="56" t="s">
        <v>165</v>
      </c>
      <c r="D206" s="56" t="s">
        <v>166</v>
      </c>
      <c r="E206" s="56" t="s">
        <v>167</v>
      </c>
      <c r="F206" s="56" t="s">
        <v>168</v>
      </c>
      <c r="G206" s="56" t="s">
        <v>169</v>
      </c>
      <c r="H206" s="56" t="s">
        <v>170</v>
      </c>
      <c r="I206" s="56" t="s">
        <v>171</v>
      </c>
      <c r="J206" s="56" t="s">
        <v>172</v>
      </c>
      <c r="K206" s="56" t="s">
        <v>173</v>
      </c>
      <c r="L206" s="56" t="s">
        <v>174</v>
      </c>
      <c r="M206" s="56" t="s">
        <v>175</v>
      </c>
      <c r="N206" s="56" t="s">
        <v>176</v>
      </c>
      <c r="O206" s="56" t="s">
        <v>177</v>
      </c>
      <c r="P206" s="56" t="s">
        <v>178</v>
      </c>
      <c r="Q206" s="56" t="s">
        <v>179</v>
      </c>
      <c r="R206" s="56" t="s">
        <v>180</v>
      </c>
      <c r="S206" s="57" t="s">
        <v>181</v>
      </c>
    </row>
    <row r="207" spans="1:19" ht="13.5" thickBot="1">
      <c r="A207" s="58" t="s">
        <v>96</v>
      </c>
      <c r="B207" s="59" t="s">
        <v>117</v>
      </c>
      <c r="C207" s="59" t="s">
        <v>117</v>
      </c>
      <c r="D207" s="59" t="s">
        <v>117</v>
      </c>
      <c r="E207" s="59" t="s">
        <v>117</v>
      </c>
      <c r="F207" s="59" t="s">
        <v>117</v>
      </c>
      <c r="G207" s="59" t="s">
        <v>117</v>
      </c>
      <c r="H207" s="59" t="s">
        <v>117</v>
      </c>
      <c r="I207" s="59" t="s">
        <v>117</v>
      </c>
      <c r="J207" s="59" t="s">
        <v>117</v>
      </c>
      <c r="K207" s="59" t="s">
        <v>117</v>
      </c>
      <c r="L207" s="59" t="s">
        <v>117</v>
      </c>
      <c r="M207" s="59" t="s">
        <v>117</v>
      </c>
      <c r="N207" s="59" t="s">
        <v>117</v>
      </c>
      <c r="O207" s="59" t="s">
        <v>117</v>
      </c>
      <c r="P207" s="59" t="s">
        <v>117</v>
      </c>
      <c r="Q207" s="59" t="s">
        <v>117</v>
      </c>
      <c r="R207" s="59" t="s">
        <v>117</v>
      </c>
      <c r="S207" s="60" t="s">
        <v>117</v>
      </c>
    </row>
    <row r="208" spans="1:19" ht="13.5" thickBot="1">
      <c r="A208" s="61" t="s">
        <v>118</v>
      </c>
      <c r="B208" s="47">
        <v>67</v>
      </c>
      <c r="C208" s="47">
        <v>94</v>
      </c>
      <c r="D208" s="47">
        <v>133</v>
      </c>
      <c r="E208" s="47">
        <v>203</v>
      </c>
      <c r="F208" s="47">
        <v>300</v>
      </c>
      <c r="G208" s="47">
        <v>350</v>
      </c>
      <c r="H208" s="47">
        <v>417</v>
      </c>
      <c r="I208" s="47">
        <v>630</v>
      </c>
      <c r="J208" s="47">
        <v>970</v>
      </c>
      <c r="K208" s="47">
        <v>1221</v>
      </c>
      <c r="L208" s="47">
        <v>1913</v>
      </c>
      <c r="M208" s="47">
        <v>2320</v>
      </c>
      <c r="N208" s="47">
        <v>3071</v>
      </c>
      <c r="O208" s="47">
        <v>3815</v>
      </c>
      <c r="P208" s="47">
        <v>5057</v>
      </c>
      <c r="Q208" s="47">
        <v>6061</v>
      </c>
      <c r="R208" s="47">
        <v>7077</v>
      </c>
      <c r="S208" s="48">
        <v>8965</v>
      </c>
    </row>
    <row r="209" spans="1:19" ht="13.5" thickBot="1">
      <c r="A209" s="61" t="s">
        <v>119</v>
      </c>
      <c r="B209" s="47">
        <v>67</v>
      </c>
      <c r="C209" s="47">
        <v>94</v>
      </c>
      <c r="D209" s="47">
        <v>133</v>
      </c>
      <c r="E209" s="47">
        <v>203</v>
      </c>
      <c r="F209" s="47">
        <v>300</v>
      </c>
      <c r="G209" s="47">
        <v>350</v>
      </c>
      <c r="H209" s="47">
        <v>417</v>
      </c>
      <c r="I209" s="47">
        <v>630</v>
      </c>
      <c r="J209" s="47">
        <v>970</v>
      </c>
      <c r="K209" s="47">
        <v>1221</v>
      </c>
      <c r="L209" s="47">
        <v>1913</v>
      </c>
      <c r="M209" s="47">
        <v>2320</v>
      </c>
      <c r="N209" s="47">
        <v>3071</v>
      </c>
      <c r="O209" s="47">
        <v>3815</v>
      </c>
      <c r="P209" s="47">
        <v>5057</v>
      </c>
      <c r="Q209" s="47">
        <v>6060</v>
      </c>
      <c r="R209" s="47">
        <v>7075</v>
      </c>
      <c r="S209" s="48">
        <v>8960</v>
      </c>
    </row>
    <row r="210" spans="1:19" ht="13.5" thickBot="1">
      <c r="A210" s="61" t="s">
        <v>120</v>
      </c>
      <c r="B210" s="47">
        <v>67</v>
      </c>
      <c r="C210" s="47">
        <v>94</v>
      </c>
      <c r="D210" s="47">
        <v>133</v>
      </c>
      <c r="E210" s="47">
        <v>203</v>
      </c>
      <c r="F210" s="47">
        <v>300</v>
      </c>
      <c r="G210" s="47">
        <v>350</v>
      </c>
      <c r="H210" s="47">
        <v>417</v>
      </c>
      <c r="I210" s="47">
        <v>630</v>
      </c>
      <c r="J210" s="47">
        <v>969</v>
      </c>
      <c r="K210" s="47">
        <v>1221</v>
      </c>
      <c r="L210" s="47">
        <v>1912</v>
      </c>
      <c r="M210" s="47">
        <v>2318</v>
      </c>
      <c r="N210" s="47">
        <v>3064</v>
      </c>
      <c r="O210" s="47">
        <v>3799</v>
      </c>
      <c r="P210" s="47">
        <v>5038</v>
      </c>
      <c r="Q210" s="47">
        <v>6037</v>
      </c>
      <c r="R210" s="47">
        <v>7033</v>
      </c>
      <c r="S210" s="48">
        <v>8873</v>
      </c>
    </row>
    <row r="211" spans="1:19" ht="13.5" thickBot="1">
      <c r="A211" s="61" t="s">
        <v>121</v>
      </c>
      <c r="B211" s="47">
        <v>13</v>
      </c>
      <c r="C211" s="47">
        <v>28</v>
      </c>
      <c r="D211" s="47">
        <v>48</v>
      </c>
      <c r="E211" s="47">
        <v>87</v>
      </c>
      <c r="F211" s="47">
        <v>164</v>
      </c>
      <c r="G211" s="47">
        <v>204</v>
      </c>
      <c r="H211" s="47">
        <v>254</v>
      </c>
      <c r="I211" s="47">
        <v>386</v>
      </c>
      <c r="J211" s="47">
        <v>618</v>
      </c>
      <c r="K211" s="47">
        <v>842</v>
      </c>
      <c r="L211" s="47">
        <v>1388</v>
      </c>
      <c r="M211" s="47">
        <v>1823</v>
      </c>
      <c r="N211" s="47">
        <v>2484</v>
      </c>
      <c r="O211" s="47">
        <v>3152</v>
      </c>
      <c r="P211" s="47">
        <v>4233</v>
      </c>
      <c r="Q211" s="47">
        <v>5138</v>
      </c>
      <c r="R211" s="47">
        <v>6060</v>
      </c>
      <c r="S211" s="48">
        <v>7680</v>
      </c>
    </row>
    <row r="212" spans="1:19" ht="13.5" thickBot="1">
      <c r="A212" s="61" t="s">
        <v>122</v>
      </c>
      <c r="B212" s="47">
        <v>13</v>
      </c>
      <c r="C212" s="47">
        <v>28</v>
      </c>
      <c r="D212" s="47">
        <v>49</v>
      </c>
      <c r="E212" s="47">
        <v>91</v>
      </c>
      <c r="F212" s="47">
        <v>167</v>
      </c>
      <c r="G212" s="47">
        <v>206</v>
      </c>
      <c r="H212" s="47">
        <v>257</v>
      </c>
      <c r="I212" s="47">
        <v>389</v>
      </c>
      <c r="J212" s="47">
        <v>624</v>
      </c>
      <c r="K212" s="47">
        <v>856</v>
      </c>
      <c r="L212" s="47">
        <v>1427</v>
      </c>
      <c r="M212" s="47">
        <v>1823</v>
      </c>
      <c r="N212" s="47">
        <v>2484</v>
      </c>
      <c r="O212" s="47">
        <v>3152</v>
      </c>
      <c r="P212" s="47">
        <v>4233</v>
      </c>
      <c r="Q212" s="47">
        <v>5138</v>
      </c>
      <c r="R212" s="47">
        <v>6060</v>
      </c>
      <c r="S212" s="48">
        <v>7680</v>
      </c>
    </row>
    <row r="213" spans="1:19" ht="13.5" thickBot="1">
      <c r="A213" s="61" t="s">
        <v>123</v>
      </c>
      <c r="B213" s="47">
        <v>1</v>
      </c>
      <c r="C213" s="47">
        <v>1</v>
      </c>
      <c r="D213" s="47">
        <v>1</v>
      </c>
      <c r="E213" s="47">
        <v>1</v>
      </c>
      <c r="F213" s="47">
        <v>1</v>
      </c>
      <c r="G213" s="47">
        <v>1</v>
      </c>
      <c r="H213" s="47">
        <v>1</v>
      </c>
      <c r="I213" s="47">
        <v>1</v>
      </c>
      <c r="J213" s="47">
        <v>1</v>
      </c>
      <c r="K213" s="47">
        <v>1</v>
      </c>
      <c r="L213" s="47">
        <v>1</v>
      </c>
      <c r="M213" s="47">
        <v>3</v>
      </c>
      <c r="N213" s="47">
        <v>5</v>
      </c>
      <c r="O213" s="47">
        <v>8</v>
      </c>
      <c r="P213" s="47">
        <v>11</v>
      </c>
      <c r="Q213" s="47">
        <v>20</v>
      </c>
      <c r="R213" s="47">
        <v>31</v>
      </c>
      <c r="S213" s="48">
        <v>42</v>
      </c>
    </row>
    <row r="214" spans="1:19" ht="13.5" thickBot="1">
      <c r="A214" s="61" t="s">
        <v>124</v>
      </c>
      <c r="B214" s="47">
        <v>0</v>
      </c>
      <c r="C214" s="47">
        <v>0</v>
      </c>
      <c r="D214" s="47">
        <v>0</v>
      </c>
      <c r="E214" s="47">
        <v>0</v>
      </c>
      <c r="F214" s="47">
        <v>0</v>
      </c>
      <c r="G214" s="47">
        <v>0</v>
      </c>
      <c r="H214" s="47">
        <v>0</v>
      </c>
      <c r="I214" s="47">
        <v>0</v>
      </c>
      <c r="J214" s="47">
        <v>0</v>
      </c>
      <c r="K214" s="47">
        <v>0</v>
      </c>
      <c r="L214" s="47">
        <v>0</v>
      </c>
      <c r="M214" s="47">
        <v>0</v>
      </c>
      <c r="N214" s="47">
        <v>0</v>
      </c>
      <c r="O214" s="47">
        <v>0</v>
      </c>
      <c r="P214" s="47">
        <v>0</v>
      </c>
      <c r="Q214" s="47">
        <v>0</v>
      </c>
      <c r="R214" s="47">
        <v>2</v>
      </c>
      <c r="S214" s="48">
        <v>4</v>
      </c>
    </row>
    <row r="215" spans="1:19" ht="13.5" thickBot="1">
      <c r="A215" s="61" t="s">
        <v>125</v>
      </c>
      <c r="B215" s="47">
        <v>0</v>
      </c>
      <c r="C215" s="47">
        <v>0</v>
      </c>
      <c r="D215" s="47">
        <v>0</v>
      </c>
      <c r="E215" s="47">
        <v>0</v>
      </c>
      <c r="F215" s="47">
        <v>0</v>
      </c>
      <c r="G215" s="47">
        <v>0</v>
      </c>
      <c r="H215" s="47">
        <v>0</v>
      </c>
      <c r="I215" s="47">
        <v>0</v>
      </c>
      <c r="J215" s="47">
        <v>0</v>
      </c>
      <c r="K215" s="47">
        <v>0</v>
      </c>
      <c r="L215" s="47">
        <v>0</v>
      </c>
      <c r="M215" s="47">
        <v>0</v>
      </c>
      <c r="N215" s="47">
        <v>0</v>
      </c>
      <c r="O215" s="47">
        <v>0</v>
      </c>
      <c r="P215" s="47">
        <v>1</v>
      </c>
      <c r="Q215" s="47">
        <v>2</v>
      </c>
      <c r="R215" s="47">
        <v>4</v>
      </c>
      <c r="S215" s="48">
        <v>11</v>
      </c>
    </row>
    <row r="216" spans="1:19" ht="13.5" thickBot="1">
      <c r="A216" s="61" t="s">
        <v>126</v>
      </c>
      <c r="B216" s="47">
        <v>52</v>
      </c>
      <c r="C216" s="47">
        <v>64</v>
      </c>
      <c r="D216" s="47">
        <v>79</v>
      </c>
      <c r="E216" s="47">
        <v>89</v>
      </c>
      <c r="F216" s="47">
        <v>98</v>
      </c>
      <c r="G216" s="47">
        <v>101</v>
      </c>
      <c r="H216" s="47">
        <v>106</v>
      </c>
      <c r="I216" s="47">
        <v>166</v>
      </c>
      <c r="J216" s="47">
        <v>242</v>
      </c>
      <c r="K216" s="47">
        <v>260</v>
      </c>
      <c r="L216" s="47">
        <v>365</v>
      </c>
      <c r="M216" s="47">
        <v>370</v>
      </c>
      <c r="N216" s="47">
        <v>419</v>
      </c>
      <c r="O216" s="47">
        <v>478</v>
      </c>
      <c r="P216" s="47">
        <v>566</v>
      </c>
      <c r="Q216" s="47">
        <v>569</v>
      </c>
      <c r="R216" s="47">
        <v>525</v>
      </c>
      <c r="S216" s="48">
        <v>617</v>
      </c>
    </row>
    <row r="217" spans="1:19" ht="13.5" thickBot="1">
      <c r="A217" s="61" t="s">
        <v>127</v>
      </c>
      <c r="B217" s="47">
        <v>6</v>
      </c>
      <c r="C217" s="47">
        <v>18</v>
      </c>
      <c r="D217" s="47">
        <v>25</v>
      </c>
      <c r="E217" s="47">
        <v>58</v>
      </c>
      <c r="F217" s="47">
        <v>123</v>
      </c>
      <c r="G217" s="47">
        <v>147</v>
      </c>
      <c r="H217" s="47">
        <v>179</v>
      </c>
      <c r="I217" s="47">
        <v>261</v>
      </c>
      <c r="J217" s="47">
        <v>395</v>
      </c>
      <c r="K217" s="47">
        <v>475</v>
      </c>
      <c r="L217" s="47">
        <v>804</v>
      </c>
      <c r="M217" s="47">
        <v>899</v>
      </c>
      <c r="N217" s="47">
        <v>1363</v>
      </c>
      <c r="O217" s="47">
        <v>1622</v>
      </c>
      <c r="P217" s="47">
        <v>2193</v>
      </c>
      <c r="Q217" s="47">
        <v>2341</v>
      </c>
      <c r="R217" s="47">
        <v>2641</v>
      </c>
      <c r="S217" s="48">
        <v>3415</v>
      </c>
    </row>
    <row r="218" spans="1:19" ht="13.5" thickBot="1">
      <c r="A218" s="61" t="s">
        <v>128</v>
      </c>
      <c r="B218" s="47">
        <v>0</v>
      </c>
      <c r="C218" s="47">
        <v>0</v>
      </c>
      <c r="D218" s="47">
        <v>0</v>
      </c>
      <c r="E218" s="47">
        <v>0</v>
      </c>
      <c r="F218" s="47">
        <v>0</v>
      </c>
      <c r="G218" s="47">
        <v>0</v>
      </c>
      <c r="H218" s="47">
        <v>0</v>
      </c>
      <c r="I218" s="47">
        <v>0</v>
      </c>
      <c r="J218" s="47">
        <v>0</v>
      </c>
      <c r="K218" s="47">
        <v>0</v>
      </c>
      <c r="L218" s="47">
        <v>0</v>
      </c>
      <c r="M218" s="47">
        <v>0</v>
      </c>
      <c r="N218" s="47">
        <v>0</v>
      </c>
      <c r="O218" s="47">
        <v>1</v>
      </c>
      <c r="P218" s="47">
        <v>1</v>
      </c>
      <c r="Q218" s="47">
        <v>5</v>
      </c>
      <c r="R218" s="47">
        <v>7</v>
      </c>
      <c r="S218" s="48">
        <v>8</v>
      </c>
    </row>
    <row r="219" spans="1:19" ht="13.5" thickBot="1">
      <c r="A219" s="61" t="s">
        <v>129</v>
      </c>
      <c r="B219" s="47">
        <v>0</v>
      </c>
      <c r="C219" s="47">
        <v>0</v>
      </c>
      <c r="D219" s="47">
        <v>0</v>
      </c>
      <c r="E219" s="47">
        <v>1</v>
      </c>
      <c r="F219" s="47">
        <v>2</v>
      </c>
      <c r="G219" s="47">
        <v>1</v>
      </c>
      <c r="H219" s="47">
        <v>1</v>
      </c>
      <c r="I219" s="47">
        <v>4</v>
      </c>
      <c r="J219" s="47">
        <v>15</v>
      </c>
      <c r="K219" s="47">
        <v>16</v>
      </c>
      <c r="L219" s="47">
        <v>21</v>
      </c>
      <c r="M219" s="47">
        <v>29</v>
      </c>
      <c r="N219" s="47">
        <v>33</v>
      </c>
      <c r="O219" s="47">
        <v>39</v>
      </c>
      <c r="P219" s="47">
        <v>56</v>
      </c>
      <c r="Q219" s="47">
        <v>96</v>
      </c>
      <c r="R219" s="47">
        <v>139</v>
      </c>
      <c r="S219" s="48">
        <v>168</v>
      </c>
    </row>
    <row r="220" spans="1:19" ht="13.5" thickBot="1">
      <c r="A220" s="61" t="s">
        <v>130</v>
      </c>
      <c r="B220" s="47">
        <v>0</v>
      </c>
      <c r="C220" s="47">
        <v>0</v>
      </c>
      <c r="D220" s="47">
        <v>1</v>
      </c>
      <c r="E220" s="47">
        <v>4</v>
      </c>
      <c r="F220" s="47">
        <v>3</v>
      </c>
      <c r="G220" s="47">
        <v>3</v>
      </c>
      <c r="H220" s="47">
        <v>3</v>
      </c>
      <c r="I220" s="47">
        <v>3</v>
      </c>
      <c r="J220" s="47">
        <v>6</v>
      </c>
      <c r="K220" s="47">
        <v>14</v>
      </c>
      <c r="L220" s="47">
        <v>39</v>
      </c>
      <c r="M220" s="47">
        <v>65</v>
      </c>
      <c r="N220" s="47">
        <v>56</v>
      </c>
      <c r="O220" s="47">
        <v>88</v>
      </c>
      <c r="P220" s="47">
        <v>96</v>
      </c>
      <c r="Q220" s="47">
        <v>109</v>
      </c>
      <c r="R220" s="47">
        <v>146</v>
      </c>
      <c r="S220" s="48">
        <v>156</v>
      </c>
    </row>
    <row r="221" spans="1:19" ht="13.5" thickBot="1">
      <c r="A221" s="61" t="s">
        <v>131</v>
      </c>
      <c r="B221" s="47">
        <v>1</v>
      </c>
      <c r="C221" s="47">
        <v>1</v>
      </c>
      <c r="D221" s="47">
        <v>9</v>
      </c>
      <c r="E221" s="47">
        <v>10</v>
      </c>
      <c r="F221" s="47">
        <v>15</v>
      </c>
      <c r="G221" s="47">
        <v>23</v>
      </c>
      <c r="H221" s="47">
        <v>29</v>
      </c>
      <c r="I221" s="47">
        <v>62</v>
      </c>
      <c r="J221" s="47">
        <v>116</v>
      </c>
      <c r="K221" s="47">
        <v>236</v>
      </c>
      <c r="L221" s="47">
        <v>406</v>
      </c>
      <c r="M221" s="47">
        <v>599</v>
      </c>
      <c r="N221" s="47">
        <v>748</v>
      </c>
      <c r="O221" s="47">
        <v>1038</v>
      </c>
      <c r="P221" s="47">
        <v>1341</v>
      </c>
      <c r="Q221" s="47">
        <v>1825</v>
      </c>
      <c r="R221" s="47">
        <v>2003</v>
      </c>
      <c r="S221" s="48">
        <v>2365</v>
      </c>
    </row>
    <row r="222" spans="1:19" ht="13.5" thickBot="1">
      <c r="A222" s="61" t="s">
        <v>132</v>
      </c>
      <c r="B222" s="47">
        <v>0</v>
      </c>
      <c r="C222" s="47">
        <v>0</v>
      </c>
      <c r="D222" s="47">
        <v>0</v>
      </c>
      <c r="E222" s="47">
        <v>0</v>
      </c>
      <c r="F222" s="47">
        <v>0</v>
      </c>
      <c r="G222" s="47">
        <v>0</v>
      </c>
      <c r="H222" s="47">
        <v>1</v>
      </c>
      <c r="I222" s="47">
        <v>1</v>
      </c>
      <c r="J222" s="47">
        <v>2</v>
      </c>
      <c r="K222" s="47">
        <v>3</v>
      </c>
      <c r="L222" s="47">
        <v>7</v>
      </c>
      <c r="M222" s="47">
        <v>11</v>
      </c>
      <c r="N222" s="47">
        <v>23</v>
      </c>
      <c r="O222" s="47">
        <v>34</v>
      </c>
      <c r="P222" s="47">
        <v>51</v>
      </c>
      <c r="Q222" s="47">
        <v>83</v>
      </c>
      <c r="R222" s="47">
        <v>188</v>
      </c>
      <c r="S222" s="48">
        <v>348</v>
      </c>
    </row>
    <row r="223" spans="1:19" ht="13.5" thickBot="1">
      <c r="A223" s="61" t="s">
        <v>133</v>
      </c>
      <c r="B223" s="47">
        <v>0</v>
      </c>
      <c r="C223" s="47">
        <v>0</v>
      </c>
      <c r="D223" s="47">
        <v>0</v>
      </c>
      <c r="E223" s="47">
        <v>0</v>
      </c>
      <c r="F223" s="47">
        <v>1</v>
      </c>
      <c r="G223" s="47">
        <v>1</v>
      </c>
      <c r="H223" s="47">
        <v>3</v>
      </c>
      <c r="I223" s="47">
        <v>10</v>
      </c>
      <c r="J223" s="47">
        <v>20</v>
      </c>
      <c r="K223" s="47">
        <v>35</v>
      </c>
      <c r="L223" s="47">
        <v>48</v>
      </c>
      <c r="M223" s="47">
        <v>101</v>
      </c>
      <c r="N223" s="47">
        <v>121</v>
      </c>
      <c r="O223" s="47">
        <v>125</v>
      </c>
      <c r="P223" s="47">
        <v>159</v>
      </c>
      <c r="Q223" s="47">
        <v>202</v>
      </c>
      <c r="R223" s="47">
        <v>255</v>
      </c>
      <c r="S223" s="48">
        <v>347</v>
      </c>
    </row>
    <row r="224" spans="1:19" ht="13.5" thickBot="1">
      <c r="A224" s="61" t="s">
        <v>134</v>
      </c>
      <c r="B224" s="47" t="s">
        <v>97</v>
      </c>
      <c r="C224" s="47" t="s">
        <v>97</v>
      </c>
      <c r="D224" s="47" t="s">
        <v>97</v>
      </c>
      <c r="E224" s="47" t="s">
        <v>97</v>
      </c>
      <c r="F224" s="47" t="s">
        <v>97</v>
      </c>
      <c r="G224" s="47" t="s">
        <v>97</v>
      </c>
      <c r="H224" s="47" t="s">
        <v>97</v>
      </c>
      <c r="I224" s="47" t="s">
        <v>97</v>
      </c>
      <c r="J224" s="47" t="s">
        <v>97</v>
      </c>
      <c r="K224" s="47" t="s">
        <v>97</v>
      </c>
      <c r="L224" s="47" t="s">
        <v>97</v>
      </c>
      <c r="M224" s="47" t="s">
        <v>97</v>
      </c>
      <c r="N224" s="47" t="s">
        <v>97</v>
      </c>
      <c r="O224" s="47" t="s">
        <v>97</v>
      </c>
      <c r="P224" s="47" t="s">
        <v>97</v>
      </c>
      <c r="Q224" s="47" t="s">
        <v>97</v>
      </c>
      <c r="R224" s="47" t="s">
        <v>97</v>
      </c>
      <c r="S224" s="48" t="s">
        <v>97</v>
      </c>
    </row>
    <row r="225" spans="1:19" ht="13.5" thickBot="1">
      <c r="A225" s="61" t="s">
        <v>135</v>
      </c>
      <c r="B225" s="47">
        <v>0</v>
      </c>
      <c r="C225" s="47">
        <v>0</v>
      </c>
      <c r="D225" s="47">
        <v>0</v>
      </c>
      <c r="E225" s="47">
        <v>0</v>
      </c>
      <c r="F225" s="47">
        <v>0</v>
      </c>
      <c r="G225" s="47">
        <v>0</v>
      </c>
      <c r="H225" s="47">
        <v>0</v>
      </c>
      <c r="I225" s="47">
        <v>0</v>
      </c>
      <c r="J225" s="47">
        <v>0</v>
      </c>
      <c r="K225" s="47">
        <v>0</v>
      </c>
      <c r="L225" s="47">
        <v>0</v>
      </c>
      <c r="M225" s="47">
        <v>0</v>
      </c>
      <c r="N225" s="47">
        <v>1</v>
      </c>
      <c r="O225" s="47">
        <v>4</v>
      </c>
      <c r="P225" s="47">
        <v>4</v>
      </c>
      <c r="Q225" s="47">
        <v>4</v>
      </c>
      <c r="R225" s="47">
        <v>4</v>
      </c>
      <c r="S225" s="48">
        <v>5</v>
      </c>
    </row>
    <row r="226" spans="1:19" ht="13.5" thickBot="1">
      <c r="A226" s="61" t="s">
        <v>136</v>
      </c>
      <c r="B226" s="47">
        <v>0</v>
      </c>
      <c r="C226" s="47">
        <v>0</v>
      </c>
      <c r="D226" s="47">
        <v>0</v>
      </c>
      <c r="E226" s="47">
        <v>0</v>
      </c>
      <c r="F226" s="47">
        <v>0</v>
      </c>
      <c r="G226" s="47">
        <v>0</v>
      </c>
      <c r="H226" s="47">
        <v>0</v>
      </c>
      <c r="I226" s="47">
        <v>0</v>
      </c>
      <c r="J226" s="47">
        <v>0</v>
      </c>
      <c r="K226" s="47">
        <v>0</v>
      </c>
      <c r="L226" s="47">
        <v>0</v>
      </c>
      <c r="M226" s="47">
        <v>0</v>
      </c>
      <c r="N226" s="47">
        <v>0</v>
      </c>
      <c r="O226" s="47">
        <v>0</v>
      </c>
      <c r="P226" s="47">
        <v>0</v>
      </c>
      <c r="Q226" s="47">
        <v>0</v>
      </c>
      <c r="R226" s="47">
        <v>1</v>
      </c>
      <c r="S226" s="48">
        <v>9</v>
      </c>
    </row>
    <row r="227" spans="1:19" ht="13.5" thickBot="1">
      <c r="A227" s="61" t="s">
        <v>137</v>
      </c>
      <c r="B227" s="47">
        <v>0</v>
      </c>
      <c r="C227" s="47">
        <v>0</v>
      </c>
      <c r="D227" s="47">
        <v>0</v>
      </c>
      <c r="E227" s="47">
        <v>0</v>
      </c>
      <c r="F227" s="47">
        <v>0</v>
      </c>
      <c r="G227" s="47">
        <v>0</v>
      </c>
      <c r="H227" s="47">
        <v>0</v>
      </c>
      <c r="I227" s="47">
        <v>0</v>
      </c>
      <c r="J227" s="47">
        <v>1</v>
      </c>
      <c r="K227" s="47">
        <v>2</v>
      </c>
      <c r="L227" s="47">
        <v>2</v>
      </c>
      <c r="M227" s="47">
        <v>2</v>
      </c>
      <c r="N227" s="47">
        <v>2</v>
      </c>
      <c r="O227" s="47">
        <v>2</v>
      </c>
      <c r="P227" s="47">
        <v>3</v>
      </c>
      <c r="Q227" s="47">
        <v>5</v>
      </c>
      <c r="R227" s="47">
        <v>5</v>
      </c>
      <c r="S227" s="48">
        <v>6</v>
      </c>
    </row>
    <row r="228" spans="1:19" ht="13.5" thickBot="1">
      <c r="A228" s="61" t="s">
        <v>138</v>
      </c>
      <c r="B228" s="47">
        <v>0</v>
      </c>
      <c r="C228" s="47">
        <v>0</v>
      </c>
      <c r="D228" s="47">
        <v>0</v>
      </c>
      <c r="E228" s="47">
        <v>0</v>
      </c>
      <c r="F228" s="47">
        <v>0</v>
      </c>
      <c r="G228" s="47">
        <v>0</v>
      </c>
      <c r="H228" s="47">
        <v>0</v>
      </c>
      <c r="I228" s="47">
        <v>0</v>
      </c>
      <c r="J228" s="47">
        <v>0</v>
      </c>
      <c r="K228" s="47">
        <v>0</v>
      </c>
      <c r="L228" s="47">
        <v>0</v>
      </c>
      <c r="M228" s="47">
        <v>0</v>
      </c>
      <c r="N228" s="47">
        <v>0</v>
      </c>
      <c r="O228" s="47">
        <v>0</v>
      </c>
      <c r="P228" s="47">
        <v>1</v>
      </c>
      <c r="Q228" s="47">
        <v>1</v>
      </c>
      <c r="R228" s="47">
        <v>4</v>
      </c>
      <c r="S228" s="48">
        <v>9</v>
      </c>
    </row>
    <row r="229" spans="1:19" ht="13.5" thickBot="1">
      <c r="A229" s="61" t="s">
        <v>139</v>
      </c>
      <c r="B229" s="47">
        <v>5</v>
      </c>
      <c r="C229" s="47">
        <v>8</v>
      </c>
      <c r="D229" s="47">
        <v>13</v>
      </c>
      <c r="E229" s="47">
        <v>15</v>
      </c>
      <c r="F229" s="47">
        <v>20</v>
      </c>
      <c r="G229" s="47">
        <v>27</v>
      </c>
      <c r="H229" s="47">
        <v>38</v>
      </c>
      <c r="I229" s="47">
        <v>41</v>
      </c>
      <c r="J229" s="47">
        <v>55</v>
      </c>
      <c r="K229" s="47">
        <v>55</v>
      </c>
      <c r="L229" s="47">
        <v>71</v>
      </c>
      <c r="M229" s="47">
        <v>71</v>
      </c>
      <c r="N229" s="47">
        <v>78</v>
      </c>
      <c r="O229" s="47">
        <v>114</v>
      </c>
      <c r="P229" s="47">
        <v>161</v>
      </c>
      <c r="Q229" s="47">
        <v>178</v>
      </c>
      <c r="R229" s="47">
        <v>235</v>
      </c>
      <c r="S229" s="48">
        <v>296</v>
      </c>
    </row>
    <row r="230" spans="1:19" ht="13.5" thickBot="1">
      <c r="A230" s="61" t="s">
        <v>140</v>
      </c>
      <c r="B230" s="47">
        <v>0</v>
      </c>
      <c r="C230" s="47">
        <v>0</v>
      </c>
      <c r="D230" s="47">
        <v>0</v>
      </c>
      <c r="E230" s="47">
        <v>0</v>
      </c>
      <c r="F230" s="47">
        <v>0</v>
      </c>
      <c r="G230" s="47">
        <v>0</v>
      </c>
      <c r="H230" s="47">
        <v>0</v>
      </c>
      <c r="I230" s="47">
        <v>2</v>
      </c>
      <c r="J230" s="47">
        <v>4</v>
      </c>
      <c r="K230" s="47">
        <v>4</v>
      </c>
      <c r="L230" s="47">
        <v>6</v>
      </c>
      <c r="M230" s="47">
        <v>15</v>
      </c>
      <c r="N230" s="47">
        <v>17</v>
      </c>
      <c r="O230" s="47">
        <v>31</v>
      </c>
      <c r="P230" s="47">
        <v>79</v>
      </c>
      <c r="Q230" s="47">
        <v>114</v>
      </c>
      <c r="R230" s="47">
        <v>151</v>
      </c>
      <c r="S230" s="48">
        <v>173</v>
      </c>
    </row>
    <row r="231" spans="1:19" ht="13.5" thickBot="1">
      <c r="A231" s="61" t="s">
        <v>141</v>
      </c>
      <c r="B231" s="47">
        <v>0</v>
      </c>
      <c r="C231" s="47">
        <v>0</v>
      </c>
      <c r="D231" s="47">
        <v>0</v>
      </c>
      <c r="E231" s="47">
        <v>0</v>
      </c>
      <c r="F231" s="47">
        <v>0</v>
      </c>
      <c r="G231" s="47">
        <v>0</v>
      </c>
      <c r="H231" s="47">
        <v>0</v>
      </c>
      <c r="I231" s="47">
        <v>0</v>
      </c>
      <c r="J231" s="47">
        <v>0</v>
      </c>
      <c r="K231" s="47">
        <v>0</v>
      </c>
      <c r="L231" s="47">
        <v>0</v>
      </c>
      <c r="M231" s="47">
        <v>1</v>
      </c>
      <c r="N231" s="47">
        <v>5</v>
      </c>
      <c r="O231" s="47">
        <v>11</v>
      </c>
      <c r="P231" s="47">
        <v>12</v>
      </c>
      <c r="Q231" s="47">
        <v>12</v>
      </c>
      <c r="R231" s="47">
        <v>22</v>
      </c>
      <c r="S231" s="48">
        <v>45</v>
      </c>
    </row>
    <row r="232" spans="1:19" ht="13.5" thickBot="1">
      <c r="A232" s="61" t="s">
        <v>142</v>
      </c>
      <c r="B232" s="47">
        <v>0</v>
      </c>
      <c r="C232" s="47">
        <v>0</v>
      </c>
      <c r="D232" s="47">
        <v>0</v>
      </c>
      <c r="E232" s="47">
        <v>1</v>
      </c>
      <c r="F232" s="47">
        <v>1</v>
      </c>
      <c r="G232" s="47">
        <v>1</v>
      </c>
      <c r="H232" s="47">
        <v>2</v>
      </c>
      <c r="I232" s="47">
        <v>3</v>
      </c>
      <c r="J232" s="47">
        <v>8</v>
      </c>
      <c r="K232" s="47">
        <v>11</v>
      </c>
      <c r="L232" s="47">
        <v>14</v>
      </c>
      <c r="M232" s="47">
        <v>22</v>
      </c>
      <c r="N232" s="47">
        <v>31</v>
      </c>
      <c r="O232" s="47">
        <v>43</v>
      </c>
      <c r="P232" s="47">
        <v>70</v>
      </c>
      <c r="Q232" s="47">
        <v>152</v>
      </c>
      <c r="R232" s="47">
        <v>252</v>
      </c>
      <c r="S232" s="48">
        <v>347</v>
      </c>
    </row>
    <row r="233" spans="1:19" ht="13.5" thickBot="1">
      <c r="A233" s="61" t="s">
        <v>143</v>
      </c>
      <c r="B233" s="47">
        <v>0</v>
      </c>
      <c r="C233" s="47">
        <v>0</v>
      </c>
      <c r="D233" s="47">
        <v>0</v>
      </c>
      <c r="E233" s="47">
        <v>0</v>
      </c>
      <c r="F233" s="47">
        <v>0</v>
      </c>
      <c r="G233" s="47">
        <v>0</v>
      </c>
      <c r="H233" s="47">
        <v>0</v>
      </c>
      <c r="I233" s="47">
        <v>0</v>
      </c>
      <c r="J233" s="47">
        <v>0</v>
      </c>
      <c r="K233" s="47">
        <v>0</v>
      </c>
      <c r="L233" s="47">
        <v>0</v>
      </c>
      <c r="M233" s="47">
        <v>0</v>
      </c>
      <c r="N233" s="47">
        <v>0</v>
      </c>
      <c r="O233" s="47">
        <v>0</v>
      </c>
      <c r="P233" s="47">
        <v>0</v>
      </c>
      <c r="Q233" s="47">
        <v>0</v>
      </c>
      <c r="R233" s="47">
        <v>0</v>
      </c>
      <c r="S233" s="48">
        <v>0</v>
      </c>
    </row>
    <row r="234" spans="1:19" ht="13.5" thickBot="1">
      <c r="A234" s="61" t="s">
        <v>144</v>
      </c>
      <c r="B234" s="47" t="s">
        <v>97</v>
      </c>
      <c r="C234" s="47" t="s">
        <v>97</v>
      </c>
      <c r="D234" s="47" t="s">
        <v>97</v>
      </c>
      <c r="E234" s="47" t="s">
        <v>97</v>
      </c>
      <c r="F234" s="47" t="s">
        <v>97</v>
      </c>
      <c r="G234" s="47" t="s">
        <v>97</v>
      </c>
      <c r="H234" s="47" t="s">
        <v>97</v>
      </c>
      <c r="I234" s="47" t="s">
        <v>97</v>
      </c>
      <c r="J234" s="47" t="s">
        <v>97</v>
      </c>
      <c r="K234" s="47" t="s">
        <v>97</v>
      </c>
      <c r="L234" s="47" t="s">
        <v>97</v>
      </c>
      <c r="M234" s="47" t="s">
        <v>97</v>
      </c>
      <c r="N234" s="47" t="s">
        <v>97</v>
      </c>
      <c r="O234" s="47" t="s">
        <v>97</v>
      </c>
      <c r="P234" s="47" t="s">
        <v>97</v>
      </c>
      <c r="Q234" s="47" t="s">
        <v>97</v>
      </c>
      <c r="R234" s="47" t="s">
        <v>97</v>
      </c>
      <c r="S234" s="48" t="s">
        <v>97</v>
      </c>
    </row>
    <row r="235" spans="1:19" ht="13.5" thickBot="1">
      <c r="A235" s="61" t="s">
        <v>145</v>
      </c>
      <c r="B235" s="47">
        <v>0</v>
      </c>
      <c r="C235" s="47">
        <v>0</v>
      </c>
      <c r="D235" s="47">
        <v>0</v>
      </c>
      <c r="E235" s="47">
        <v>0</v>
      </c>
      <c r="F235" s="47">
        <v>0</v>
      </c>
      <c r="G235" s="47">
        <v>0</v>
      </c>
      <c r="H235" s="47">
        <v>0</v>
      </c>
      <c r="I235" s="47">
        <v>0</v>
      </c>
      <c r="J235" s="47">
        <v>0</v>
      </c>
      <c r="K235" s="47">
        <v>0</v>
      </c>
      <c r="L235" s="47">
        <v>0</v>
      </c>
      <c r="M235" s="47">
        <v>0</v>
      </c>
      <c r="N235" s="47">
        <v>0</v>
      </c>
      <c r="O235" s="47">
        <v>0</v>
      </c>
      <c r="P235" s="47">
        <v>1</v>
      </c>
      <c r="Q235" s="47">
        <v>1</v>
      </c>
      <c r="R235" s="47">
        <v>1</v>
      </c>
      <c r="S235" s="48">
        <v>1</v>
      </c>
    </row>
    <row r="236" spans="1:19" ht="13.5" thickBot="1">
      <c r="A236" s="61" t="s">
        <v>146</v>
      </c>
      <c r="B236" s="47">
        <v>0</v>
      </c>
      <c r="C236" s="47">
        <v>0</v>
      </c>
      <c r="D236" s="47">
        <v>0</v>
      </c>
      <c r="E236" s="47">
        <v>0</v>
      </c>
      <c r="F236" s="47">
        <v>1</v>
      </c>
      <c r="G236" s="47">
        <v>1</v>
      </c>
      <c r="H236" s="47">
        <v>1</v>
      </c>
      <c r="I236" s="47">
        <v>1</v>
      </c>
      <c r="J236" s="47">
        <v>2</v>
      </c>
      <c r="K236" s="47">
        <v>4</v>
      </c>
      <c r="L236" s="47">
        <v>7</v>
      </c>
      <c r="M236" s="47">
        <v>6</v>
      </c>
      <c r="N236" s="47">
        <v>6</v>
      </c>
      <c r="O236" s="47">
        <v>8</v>
      </c>
      <c r="P236" s="47">
        <v>10</v>
      </c>
      <c r="Q236" s="47">
        <v>15</v>
      </c>
      <c r="R236" s="47">
        <v>13</v>
      </c>
      <c r="S236" s="48">
        <v>16</v>
      </c>
    </row>
    <row r="237" spans="1:19" ht="13.5" thickBot="1">
      <c r="A237" s="61" t="s">
        <v>147</v>
      </c>
      <c r="B237" s="47">
        <v>1</v>
      </c>
      <c r="C237" s="47">
        <v>1</v>
      </c>
      <c r="D237" s="47">
        <v>3</v>
      </c>
      <c r="E237" s="47">
        <v>4</v>
      </c>
      <c r="F237" s="47">
        <v>6</v>
      </c>
      <c r="G237" s="47">
        <v>9</v>
      </c>
      <c r="H237" s="47">
        <v>12</v>
      </c>
      <c r="I237" s="47">
        <v>17</v>
      </c>
      <c r="J237" s="47">
        <v>27</v>
      </c>
      <c r="K237" s="47">
        <v>31</v>
      </c>
      <c r="L237" s="47">
        <v>39</v>
      </c>
      <c r="M237" s="47">
        <v>41</v>
      </c>
      <c r="N237" s="47">
        <v>52</v>
      </c>
      <c r="O237" s="47">
        <v>58</v>
      </c>
      <c r="P237" s="47">
        <v>73</v>
      </c>
      <c r="Q237" s="47">
        <v>80</v>
      </c>
      <c r="R237" s="47">
        <v>85</v>
      </c>
      <c r="S237" s="48">
        <v>123</v>
      </c>
    </row>
    <row r="238" spans="1:19" ht="13.5" thickBot="1">
      <c r="A238" s="61" t="s">
        <v>148</v>
      </c>
      <c r="B238" s="47">
        <v>1</v>
      </c>
      <c r="C238" s="47">
        <v>1</v>
      </c>
      <c r="D238" s="47">
        <v>3</v>
      </c>
      <c r="E238" s="47">
        <v>19</v>
      </c>
      <c r="F238" s="47">
        <v>30</v>
      </c>
      <c r="G238" s="47">
        <v>34</v>
      </c>
      <c r="H238" s="47">
        <v>42</v>
      </c>
      <c r="I238" s="47">
        <v>57</v>
      </c>
      <c r="J238" s="47">
        <v>75</v>
      </c>
      <c r="K238" s="47">
        <v>73</v>
      </c>
      <c r="L238" s="47">
        <v>81</v>
      </c>
      <c r="M238" s="47">
        <v>83</v>
      </c>
      <c r="N238" s="47">
        <v>108</v>
      </c>
      <c r="O238" s="47">
        <v>110</v>
      </c>
      <c r="P238" s="47">
        <v>166</v>
      </c>
      <c r="Q238" s="47">
        <v>250</v>
      </c>
      <c r="R238" s="47">
        <v>363</v>
      </c>
      <c r="S238" s="48">
        <v>453</v>
      </c>
    </row>
    <row r="239" spans="1:19" ht="13.5" thickBot="1">
      <c r="A239" s="61" t="s">
        <v>149</v>
      </c>
      <c r="B239" s="47">
        <v>0</v>
      </c>
      <c r="C239" s="47">
        <v>0</v>
      </c>
      <c r="D239" s="47">
        <v>0</v>
      </c>
      <c r="E239" s="47">
        <v>0</v>
      </c>
      <c r="F239" s="47">
        <v>0</v>
      </c>
      <c r="G239" s="47">
        <v>0</v>
      </c>
      <c r="H239" s="47">
        <v>0</v>
      </c>
      <c r="I239" s="47">
        <v>0</v>
      </c>
      <c r="J239" s="47">
        <v>0</v>
      </c>
      <c r="K239" s="47">
        <v>0</v>
      </c>
      <c r="L239" s="47">
        <v>0</v>
      </c>
      <c r="M239" s="47">
        <v>0</v>
      </c>
      <c r="N239" s="47">
        <v>0</v>
      </c>
      <c r="O239" s="47">
        <v>0</v>
      </c>
      <c r="P239" s="47">
        <v>0</v>
      </c>
      <c r="Q239" s="47">
        <v>1</v>
      </c>
      <c r="R239" s="47">
        <v>2</v>
      </c>
      <c r="S239" s="48">
        <v>3</v>
      </c>
    </row>
    <row r="240" spans="1:19" ht="13.5" thickBot="1">
      <c r="A240" s="61" t="s">
        <v>150</v>
      </c>
      <c r="B240" s="47">
        <v>0</v>
      </c>
      <c r="C240" s="47">
        <v>0</v>
      </c>
      <c r="D240" s="47">
        <v>0</v>
      </c>
      <c r="E240" s="47">
        <v>0</v>
      </c>
      <c r="F240" s="47">
        <v>0</v>
      </c>
      <c r="G240" s="47">
        <v>0</v>
      </c>
      <c r="H240" s="47">
        <v>0</v>
      </c>
      <c r="I240" s="47">
        <v>0</v>
      </c>
      <c r="J240" s="47">
        <v>0</v>
      </c>
      <c r="K240" s="47">
        <v>2</v>
      </c>
      <c r="L240" s="47">
        <v>3</v>
      </c>
      <c r="M240" s="47">
        <v>5</v>
      </c>
      <c r="N240" s="47">
        <v>4</v>
      </c>
      <c r="O240" s="47">
        <v>5</v>
      </c>
      <c r="P240" s="47">
        <v>5</v>
      </c>
      <c r="Q240" s="47">
        <v>5</v>
      </c>
      <c r="R240" s="47">
        <v>11</v>
      </c>
      <c r="S240" s="48">
        <v>31</v>
      </c>
    </row>
    <row r="241" spans="1:19" ht="13.5" thickBot="1">
      <c r="A241" s="61" t="s">
        <v>151</v>
      </c>
      <c r="B241" s="47">
        <v>0</v>
      </c>
      <c r="C241" s="47">
        <v>0</v>
      </c>
      <c r="D241" s="47">
        <v>0</v>
      </c>
      <c r="E241" s="47">
        <v>0</v>
      </c>
      <c r="F241" s="47">
        <v>0</v>
      </c>
      <c r="G241" s="47">
        <v>0</v>
      </c>
      <c r="H241" s="47">
        <v>0</v>
      </c>
      <c r="I241" s="47">
        <v>0</v>
      </c>
      <c r="J241" s="47">
        <v>0</v>
      </c>
      <c r="K241" s="47">
        <v>0</v>
      </c>
      <c r="L241" s="47">
        <v>0</v>
      </c>
      <c r="M241" s="47">
        <v>0</v>
      </c>
      <c r="N241" s="47">
        <v>0</v>
      </c>
      <c r="O241" s="47">
        <v>0</v>
      </c>
      <c r="P241" s="47">
        <v>0</v>
      </c>
      <c r="Q241" s="47">
        <v>0</v>
      </c>
      <c r="R241" s="47">
        <v>0</v>
      </c>
      <c r="S241" s="199">
        <v>0</v>
      </c>
    </row>
    <row r="242" spans="1:19" ht="13.5" thickBot="1">
      <c r="A242" s="61" t="s">
        <v>152</v>
      </c>
      <c r="B242" s="47">
        <v>0</v>
      </c>
      <c r="C242" s="47">
        <v>0</v>
      </c>
      <c r="D242" s="47">
        <v>0</v>
      </c>
      <c r="E242" s="47">
        <v>1</v>
      </c>
      <c r="F242" s="47">
        <v>1</v>
      </c>
      <c r="G242" s="47">
        <v>1</v>
      </c>
      <c r="H242" s="47">
        <v>1</v>
      </c>
      <c r="I242" s="47">
        <v>1</v>
      </c>
      <c r="J242" s="47">
        <v>1</v>
      </c>
      <c r="K242" s="47">
        <v>2</v>
      </c>
      <c r="L242" s="47">
        <v>3</v>
      </c>
      <c r="M242" s="47">
        <v>2</v>
      </c>
      <c r="N242" s="47">
        <v>6</v>
      </c>
      <c r="O242" s="47">
        <v>19</v>
      </c>
      <c r="P242" s="47">
        <v>22</v>
      </c>
      <c r="Q242" s="47">
        <v>44</v>
      </c>
      <c r="R242" s="47">
        <v>55</v>
      </c>
      <c r="S242" s="48">
        <v>77</v>
      </c>
    </row>
    <row r="243" spans="1:19" ht="13.5" thickBot="1">
      <c r="A243" s="61" t="s">
        <v>153</v>
      </c>
      <c r="B243" s="47">
        <v>0</v>
      </c>
      <c r="C243" s="47">
        <v>0</v>
      </c>
      <c r="D243" s="47">
        <v>0</v>
      </c>
      <c r="E243" s="47">
        <v>0</v>
      </c>
      <c r="F243" s="47">
        <v>0</v>
      </c>
      <c r="G243" s="47">
        <v>0</v>
      </c>
      <c r="H243" s="47">
        <v>0</v>
      </c>
      <c r="I243" s="47">
        <v>0</v>
      </c>
      <c r="J243" s="47">
        <v>0</v>
      </c>
      <c r="K243" s="47">
        <v>0</v>
      </c>
      <c r="L243" s="47">
        <v>0</v>
      </c>
      <c r="M243" s="47">
        <v>0</v>
      </c>
      <c r="N243" s="47">
        <v>0</v>
      </c>
      <c r="O243" s="47">
        <v>0</v>
      </c>
      <c r="P243" s="47">
        <v>1</v>
      </c>
      <c r="Q243" s="47">
        <v>1</v>
      </c>
      <c r="R243" s="47">
        <v>1</v>
      </c>
      <c r="S243" s="48">
        <v>1</v>
      </c>
    </row>
    <row r="244" spans="1:19" ht="13.5" thickBot="1">
      <c r="A244" s="61" t="s">
        <v>154</v>
      </c>
      <c r="B244" s="47">
        <v>13</v>
      </c>
      <c r="C244" s="47">
        <v>28</v>
      </c>
      <c r="D244" s="47">
        <v>49</v>
      </c>
      <c r="E244" s="47">
        <v>91</v>
      </c>
      <c r="F244" s="47">
        <v>167</v>
      </c>
      <c r="G244" s="47">
        <v>206</v>
      </c>
      <c r="H244" s="47">
        <v>257</v>
      </c>
      <c r="I244" s="47">
        <v>389</v>
      </c>
      <c r="J244" s="47">
        <v>624</v>
      </c>
      <c r="K244" s="47">
        <v>856</v>
      </c>
      <c r="L244" s="47">
        <v>1427</v>
      </c>
      <c r="M244" s="47">
        <v>1823</v>
      </c>
      <c r="N244" s="47">
        <v>2484</v>
      </c>
      <c r="O244" s="47">
        <v>3152</v>
      </c>
      <c r="P244" s="47">
        <v>4233</v>
      </c>
      <c r="Q244" s="47">
        <v>5138</v>
      </c>
      <c r="R244" s="47">
        <v>6060</v>
      </c>
      <c r="S244" s="48">
        <v>7680</v>
      </c>
    </row>
    <row r="245" spans="1:19" ht="13.5" thickBot="1">
      <c r="A245" s="61" t="s">
        <v>155</v>
      </c>
      <c r="B245" s="47">
        <v>13</v>
      </c>
      <c r="C245" s="47">
        <v>28</v>
      </c>
      <c r="D245" s="47">
        <v>49</v>
      </c>
      <c r="E245" s="47">
        <v>91</v>
      </c>
      <c r="F245" s="47">
        <v>167</v>
      </c>
      <c r="G245" s="47">
        <v>206</v>
      </c>
      <c r="H245" s="47">
        <v>257</v>
      </c>
      <c r="I245" s="47">
        <v>389</v>
      </c>
      <c r="J245" s="47">
        <v>624</v>
      </c>
      <c r="K245" s="47">
        <v>856</v>
      </c>
      <c r="L245" s="47">
        <v>1427</v>
      </c>
      <c r="M245" s="47">
        <v>1823</v>
      </c>
      <c r="N245" s="47">
        <v>2484</v>
      </c>
      <c r="O245" s="47">
        <v>3152</v>
      </c>
      <c r="P245" s="47">
        <v>4233</v>
      </c>
      <c r="Q245" s="47">
        <v>5138</v>
      </c>
      <c r="R245" s="47">
        <v>6060</v>
      </c>
      <c r="S245" s="48">
        <v>7680</v>
      </c>
    </row>
    <row r="246" spans="1:19" ht="13.5" thickBot="1">
      <c r="A246" s="61" t="s">
        <v>156</v>
      </c>
      <c r="B246" s="47">
        <v>13</v>
      </c>
      <c r="C246" s="47">
        <v>28</v>
      </c>
      <c r="D246" s="47">
        <v>49</v>
      </c>
      <c r="E246" s="47">
        <v>91</v>
      </c>
      <c r="F246" s="47">
        <v>167</v>
      </c>
      <c r="G246" s="47">
        <v>206</v>
      </c>
      <c r="H246" s="47">
        <v>257</v>
      </c>
      <c r="I246" s="47">
        <v>389</v>
      </c>
      <c r="J246" s="47">
        <v>624</v>
      </c>
      <c r="K246" s="47">
        <v>856</v>
      </c>
      <c r="L246" s="47">
        <v>1427</v>
      </c>
      <c r="M246" s="47">
        <v>1823</v>
      </c>
      <c r="N246" s="47">
        <v>2484</v>
      </c>
      <c r="O246" s="47">
        <v>3152</v>
      </c>
      <c r="P246" s="47">
        <v>4233</v>
      </c>
      <c r="Q246" s="47">
        <v>5138</v>
      </c>
      <c r="R246" s="47">
        <v>6060</v>
      </c>
      <c r="S246" s="48">
        <v>7681</v>
      </c>
    </row>
    <row r="247" spans="1:19" ht="13.5" thickBot="1">
      <c r="A247" s="61" t="s">
        <v>157</v>
      </c>
      <c r="B247" s="47">
        <v>67</v>
      </c>
      <c r="C247" s="47">
        <v>94</v>
      </c>
      <c r="D247" s="47">
        <v>134</v>
      </c>
      <c r="E247" s="47">
        <v>203</v>
      </c>
      <c r="F247" s="47">
        <v>301</v>
      </c>
      <c r="G247" s="47">
        <v>351</v>
      </c>
      <c r="H247" s="47">
        <v>417</v>
      </c>
      <c r="I247" s="47">
        <v>631</v>
      </c>
      <c r="J247" s="47">
        <v>970</v>
      </c>
      <c r="K247" s="47">
        <v>1223</v>
      </c>
      <c r="L247" s="47">
        <v>1915</v>
      </c>
      <c r="M247" s="47">
        <v>2320</v>
      </c>
      <c r="N247" s="47">
        <v>3070</v>
      </c>
      <c r="O247" s="47">
        <v>3818</v>
      </c>
      <c r="P247" s="47">
        <v>5060</v>
      </c>
      <c r="Q247" s="47">
        <v>6080</v>
      </c>
      <c r="R247" s="47">
        <v>7088</v>
      </c>
      <c r="S247" s="48" t="s">
        <v>98</v>
      </c>
    </row>
    <row r="248" spans="1:19" ht="13.5" thickBot="1">
      <c r="A248" s="62" t="s">
        <v>158</v>
      </c>
      <c r="B248" s="50">
        <v>0</v>
      </c>
      <c r="C248" s="50">
        <v>0</v>
      </c>
      <c r="D248" s="50">
        <v>0</v>
      </c>
      <c r="E248" s="50">
        <v>0</v>
      </c>
      <c r="F248" s="50">
        <v>0</v>
      </c>
      <c r="G248" s="50">
        <v>0</v>
      </c>
      <c r="H248" s="50">
        <v>0</v>
      </c>
      <c r="I248" s="50">
        <v>0</v>
      </c>
      <c r="J248" s="50">
        <v>1</v>
      </c>
      <c r="K248" s="50">
        <v>1</v>
      </c>
      <c r="L248" s="50">
        <v>1</v>
      </c>
      <c r="M248" s="50">
        <v>2</v>
      </c>
      <c r="N248" s="50">
        <v>7</v>
      </c>
      <c r="O248" s="50">
        <v>16</v>
      </c>
      <c r="P248" s="50">
        <v>19</v>
      </c>
      <c r="Q248" s="50">
        <v>24</v>
      </c>
      <c r="R248" s="50">
        <v>42</v>
      </c>
      <c r="S248" s="51">
        <v>87</v>
      </c>
    </row>
    <row r="249" spans="1:19" ht="13.5" thickBot="1">
      <c r="A249" s="38"/>
      <c r="B249" s="38"/>
      <c r="C249" s="38"/>
      <c r="D249" s="38"/>
      <c r="E249" s="38"/>
      <c r="F249" s="38"/>
      <c r="G249" s="38"/>
      <c r="H249" s="38"/>
      <c r="I249" s="38"/>
      <c r="J249" s="38"/>
      <c r="K249" s="38"/>
      <c r="L249" s="38"/>
      <c r="M249" s="38"/>
      <c r="N249" s="38"/>
      <c r="O249" s="38"/>
      <c r="P249" s="38"/>
      <c r="Q249" s="38"/>
      <c r="R249" s="38"/>
      <c r="S249" s="38"/>
    </row>
    <row r="250" spans="1:19" ht="12.75">
      <c r="A250"/>
      <c r="B250"/>
      <c r="C250"/>
      <c r="D250"/>
      <c r="E250" t="s">
        <v>189</v>
      </c>
      <c r="F250"/>
      <c r="G250"/>
      <c r="H250"/>
      <c r="I250"/>
      <c r="J250"/>
      <c r="K250"/>
      <c r="L250"/>
      <c r="M250"/>
      <c r="N250"/>
      <c r="O250"/>
      <c r="P250"/>
      <c r="Q250"/>
      <c r="R250"/>
      <c r="S250"/>
    </row>
    <row r="251" spans="1:19" ht="13.5" thickBot="1">
      <c r="A251" s="38"/>
      <c r="B251" s="38"/>
      <c r="C251" s="38"/>
      <c r="D251" s="38"/>
      <c r="E251" s="38"/>
      <c r="F251" s="38"/>
      <c r="G251" s="38"/>
      <c r="H251" s="38"/>
      <c r="I251" s="38"/>
      <c r="J251" s="38"/>
      <c r="K251" s="38"/>
      <c r="L251" s="38"/>
      <c r="M251" s="38"/>
      <c r="N251" s="38"/>
      <c r="O251" s="38"/>
      <c r="P251" s="38"/>
      <c r="Q251" s="38"/>
      <c r="R251" s="38"/>
      <c r="S251" s="38"/>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198"/>
  <sheetViews>
    <sheetView zoomScale="75" zoomScaleNormal="75" workbookViewId="0" topLeftCell="A68">
      <selection activeCell="A68" sqref="A1:IV16384"/>
    </sheetView>
  </sheetViews>
  <sheetFormatPr defaultColWidth="9.140625" defaultRowHeight="12.75"/>
  <cols>
    <col min="1" max="1" width="24.7109375" style="2" customWidth="1"/>
    <col min="2" max="10" width="11.00390625" style="2" bestFit="1" customWidth="1"/>
    <col min="11" max="19" width="11.421875" style="2" bestFit="1" customWidth="1"/>
    <col min="20" max="16384" width="9.140625" style="2" customWidth="1"/>
  </cols>
  <sheetData>
    <row r="1" spans="1:19" ht="12.75">
      <c r="A1" s="54" t="s">
        <v>202</v>
      </c>
      <c r="B1" s="54"/>
      <c r="C1" s="54"/>
      <c r="D1" s="54"/>
      <c r="E1" s="173">
        <v>40074</v>
      </c>
      <c r="F1" s="54"/>
      <c r="G1" s="54"/>
      <c r="H1" s="54"/>
      <c r="I1" s="54"/>
      <c r="J1" s="54"/>
      <c r="K1" s="54"/>
      <c r="L1" s="54"/>
      <c r="M1" s="54"/>
      <c r="N1" s="54"/>
      <c r="O1" s="54"/>
      <c r="P1" s="54"/>
      <c r="Q1" s="54"/>
      <c r="R1" s="54"/>
      <c r="S1" s="54"/>
    </row>
    <row r="2" spans="1:19" ht="13.5" thickBot="1">
      <c r="A2" s="47"/>
      <c r="B2" s="47"/>
      <c r="C2" s="47"/>
      <c r="D2" s="47"/>
      <c r="E2" s="47"/>
      <c r="F2" s="47"/>
      <c r="G2" s="47"/>
      <c r="H2" s="47"/>
      <c r="I2" s="47"/>
      <c r="J2" s="47"/>
      <c r="K2" s="47"/>
      <c r="L2" s="47"/>
      <c r="M2" s="47"/>
      <c r="N2" s="47"/>
      <c r="O2" s="47"/>
      <c r="P2" s="47"/>
      <c r="Q2" s="47"/>
      <c r="R2" s="47"/>
      <c r="S2" s="47"/>
    </row>
    <row r="3" spans="1:19" ht="12.75">
      <c r="A3" s="54" t="s">
        <v>183</v>
      </c>
      <c r="B3" s="54"/>
      <c r="C3" s="54"/>
      <c r="D3" s="54"/>
      <c r="E3" s="54"/>
      <c r="F3" s="54"/>
      <c r="G3" s="54"/>
      <c r="H3" s="54"/>
      <c r="I3" s="54"/>
      <c r="J3" s="54"/>
      <c r="K3" s="54"/>
      <c r="L3" s="54"/>
      <c r="M3" s="54"/>
      <c r="N3" s="54"/>
      <c r="O3" s="54"/>
      <c r="P3" s="54"/>
      <c r="Q3" s="54"/>
      <c r="R3" s="54"/>
      <c r="S3" s="54"/>
    </row>
    <row r="4" spans="1:19" ht="12.75">
      <c r="A4" s="54" t="s">
        <v>184</v>
      </c>
      <c r="B4" s="54"/>
      <c r="C4" s="54"/>
      <c r="D4" s="54"/>
      <c r="E4" s="54"/>
      <c r="F4" s="54"/>
      <c r="G4" s="54"/>
      <c r="H4" s="54"/>
      <c r="I4" s="54"/>
      <c r="J4" s="54"/>
      <c r="K4" s="54"/>
      <c r="L4" s="54"/>
      <c r="M4" s="54"/>
      <c r="N4" s="54"/>
      <c r="O4" s="54"/>
      <c r="P4" s="54"/>
      <c r="Q4" s="54"/>
      <c r="R4" s="54"/>
      <c r="S4" s="54"/>
    </row>
    <row r="5" spans="1:19" ht="13.5" thickBot="1">
      <c r="A5" s="54" t="s">
        <v>185</v>
      </c>
      <c r="B5" s="54"/>
      <c r="C5" s="54"/>
      <c r="D5" s="54"/>
      <c r="E5" s="54"/>
      <c r="F5" s="54"/>
      <c r="G5" s="54"/>
      <c r="H5" s="54"/>
      <c r="I5" s="54"/>
      <c r="J5" s="54"/>
      <c r="K5" s="54"/>
      <c r="L5" s="54"/>
      <c r="M5" s="54"/>
      <c r="N5" s="54"/>
      <c r="O5" s="54"/>
      <c r="P5" s="54"/>
      <c r="Q5" s="54"/>
      <c r="R5" s="54"/>
      <c r="S5" s="54"/>
    </row>
    <row r="6" spans="1:19" ht="26.25" thickBot="1">
      <c r="A6" s="200" t="s">
        <v>162</v>
      </c>
      <c r="B6" s="201" t="s">
        <v>99</v>
      </c>
      <c r="C6" s="201" t="s">
        <v>100</v>
      </c>
      <c r="D6" s="201" t="s">
        <v>101</v>
      </c>
      <c r="E6" s="201" t="s">
        <v>102</v>
      </c>
      <c r="F6" s="201" t="s">
        <v>103</v>
      </c>
      <c r="G6" s="201" t="s">
        <v>104</v>
      </c>
      <c r="H6" s="202" t="s">
        <v>105</v>
      </c>
      <c r="I6" s="201" t="s">
        <v>106</v>
      </c>
      <c r="J6" s="201" t="s">
        <v>107</v>
      </c>
      <c r="K6" s="201" t="s">
        <v>108</v>
      </c>
      <c r="L6" s="201" t="s">
        <v>109</v>
      </c>
      <c r="M6" s="201" t="s">
        <v>110</v>
      </c>
      <c r="N6" s="201" t="s">
        <v>111</v>
      </c>
      <c r="O6" s="201" t="s">
        <v>112</v>
      </c>
      <c r="P6" s="201" t="s">
        <v>113</v>
      </c>
      <c r="Q6" s="201" t="s">
        <v>114</v>
      </c>
      <c r="R6" s="201" t="s">
        <v>115</v>
      </c>
      <c r="S6" s="203" t="s">
        <v>116</v>
      </c>
    </row>
    <row r="7" spans="1:19" ht="13.5" thickBot="1">
      <c r="A7" s="204" t="s">
        <v>96</v>
      </c>
      <c r="B7" s="76" t="s">
        <v>117</v>
      </c>
      <c r="C7" s="76" t="s">
        <v>117</v>
      </c>
      <c r="D7" s="76" t="s">
        <v>117</v>
      </c>
      <c r="E7" s="76" t="s">
        <v>117</v>
      </c>
      <c r="F7" s="76" t="s">
        <v>117</v>
      </c>
      <c r="G7" s="76" t="s">
        <v>117</v>
      </c>
      <c r="H7" s="76" t="s">
        <v>117</v>
      </c>
      <c r="I7" s="76" t="s">
        <v>117</v>
      </c>
      <c r="J7" s="76" t="s">
        <v>117</v>
      </c>
      <c r="K7" s="76" t="s">
        <v>117</v>
      </c>
      <c r="L7" s="76" t="s">
        <v>117</v>
      </c>
      <c r="M7" s="76" t="s">
        <v>117</v>
      </c>
      <c r="N7" s="76" t="s">
        <v>117</v>
      </c>
      <c r="O7" s="76" t="s">
        <v>117</v>
      </c>
      <c r="P7" s="76" t="s">
        <v>117</v>
      </c>
      <c r="Q7" s="76" t="s">
        <v>117</v>
      </c>
      <c r="R7" s="76" t="s">
        <v>117</v>
      </c>
      <c r="S7" s="77" t="s">
        <v>117</v>
      </c>
    </row>
    <row r="8" spans="1:19" ht="13.5" thickBot="1">
      <c r="A8" s="205" t="s">
        <v>118</v>
      </c>
      <c r="B8" s="47">
        <v>143287</v>
      </c>
      <c r="C8" s="47">
        <v>148106</v>
      </c>
      <c r="D8" s="47">
        <v>139696</v>
      </c>
      <c r="E8" s="47">
        <v>128644</v>
      </c>
      <c r="F8" s="47">
        <v>129997</v>
      </c>
      <c r="G8" s="47">
        <v>132141</v>
      </c>
      <c r="H8" s="47">
        <v>133768</v>
      </c>
      <c r="I8" s="47">
        <v>123279</v>
      </c>
      <c r="J8" s="47">
        <v>126386</v>
      </c>
      <c r="K8" s="47">
        <v>121626</v>
      </c>
      <c r="L8" s="47">
        <v>129425</v>
      </c>
      <c r="M8" s="47">
        <v>131274</v>
      </c>
      <c r="N8" s="47">
        <v>132057</v>
      </c>
      <c r="O8" s="47">
        <v>139005</v>
      </c>
      <c r="P8" s="47">
        <v>138365</v>
      </c>
      <c r="Q8" s="47">
        <v>134604</v>
      </c>
      <c r="R8" s="47">
        <v>139286</v>
      </c>
      <c r="S8" s="48">
        <v>139455</v>
      </c>
    </row>
    <row r="9" spans="1:19" ht="13.5" thickBot="1">
      <c r="A9" s="205" t="s">
        <v>119</v>
      </c>
      <c r="B9" s="47">
        <v>139270</v>
      </c>
      <c r="C9" s="47">
        <v>143011</v>
      </c>
      <c r="D9" s="47">
        <v>136108</v>
      </c>
      <c r="E9" s="47">
        <v>125093</v>
      </c>
      <c r="F9" s="47">
        <v>126991</v>
      </c>
      <c r="G9" s="47">
        <v>129516</v>
      </c>
      <c r="H9" s="47">
        <v>131424</v>
      </c>
      <c r="I9" s="47">
        <v>121543</v>
      </c>
      <c r="J9" s="47">
        <v>125224</v>
      </c>
      <c r="K9" s="47">
        <v>120565</v>
      </c>
      <c r="L9" s="47">
        <v>128275</v>
      </c>
      <c r="M9" s="47">
        <v>129636</v>
      </c>
      <c r="N9" s="47">
        <v>130703</v>
      </c>
      <c r="O9" s="47">
        <v>137802</v>
      </c>
      <c r="P9" s="47">
        <v>136855</v>
      </c>
      <c r="Q9" s="47">
        <v>133001</v>
      </c>
      <c r="R9" s="47">
        <v>137560</v>
      </c>
      <c r="S9" s="48">
        <v>137166</v>
      </c>
    </row>
    <row r="10" spans="1:19" ht="13.5" thickBot="1">
      <c r="A10" s="205" t="s">
        <v>120</v>
      </c>
      <c r="B10" s="47">
        <v>114613</v>
      </c>
      <c r="C10" s="47">
        <v>119050</v>
      </c>
      <c r="D10" s="47">
        <v>112497</v>
      </c>
      <c r="E10" s="47">
        <v>101878</v>
      </c>
      <c r="F10" s="47">
        <v>103432</v>
      </c>
      <c r="G10" s="47">
        <v>104563</v>
      </c>
      <c r="H10" s="47">
        <v>105472</v>
      </c>
      <c r="I10" s="47">
        <v>97038</v>
      </c>
      <c r="J10" s="47">
        <v>101507</v>
      </c>
      <c r="K10" s="47">
        <v>96628</v>
      </c>
      <c r="L10" s="47">
        <v>104122</v>
      </c>
      <c r="M10" s="47">
        <v>104999</v>
      </c>
      <c r="N10" s="47">
        <v>106740</v>
      </c>
      <c r="O10" s="47">
        <v>112695</v>
      </c>
      <c r="P10" s="47">
        <v>111497</v>
      </c>
      <c r="Q10" s="47">
        <v>108190</v>
      </c>
      <c r="R10" s="47">
        <v>111422</v>
      </c>
      <c r="S10" s="48">
        <v>110558</v>
      </c>
    </row>
    <row r="11" spans="1:19" ht="13.5" thickBot="1">
      <c r="A11" s="205" t="s">
        <v>121</v>
      </c>
      <c r="B11" s="47">
        <v>62152</v>
      </c>
      <c r="C11" s="47">
        <v>64264</v>
      </c>
      <c r="D11" s="47">
        <v>61601</v>
      </c>
      <c r="E11" s="47">
        <v>58207</v>
      </c>
      <c r="F11" s="47">
        <v>61137</v>
      </c>
      <c r="G11" s="47">
        <v>65345</v>
      </c>
      <c r="H11" s="47">
        <v>65723</v>
      </c>
      <c r="I11" s="47">
        <v>64181</v>
      </c>
      <c r="J11" s="47">
        <v>66900</v>
      </c>
      <c r="K11" s="47">
        <v>68555</v>
      </c>
      <c r="L11" s="47">
        <v>73707</v>
      </c>
      <c r="M11" s="47">
        <v>71553</v>
      </c>
      <c r="N11" s="47">
        <v>75093</v>
      </c>
      <c r="O11" s="47">
        <v>76655</v>
      </c>
      <c r="P11" s="47">
        <v>78025</v>
      </c>
      <c r="Q11" s="47">
        <v>74451</v>
      </c>
      <c r="R11" s="47">
        <v>74109</v>
      </c>
      <c r="S11" s="48">
        <v>77100</v>
      </c>
    </row>
    <row r="12" spans="1:19" ht="13.5" thickBot="1">
      <c r="A12" s="205" t="s">
        <v>122</v>
      </c>
      <c r="B12" s="47">
        <v>62444</v>
      </c>
      <c r="C12" s="47">
        <v>64581</v>
      </c>
      <c r="D12" s="47">
        <v>62289</v>
      </c>
      <c r="E12" s="47">
        <v>58584</v>
      </c>
      <c r="F12" s="47">
        <v>61538</v>
      </c>
      <c r="G12" s="47">
        <v>65785</v>
      </c>
      <c r="H12" s="47">
        <v>66185</v>
      </c>
      <c r="I12" s="47">
        <v>64354</v>
      </c>
      <c r="J12" s="47">
        <v>67068</v>
      </c>
      <c r="K12" s="47">
        <v>68716</v>
      </c>
      <c r="L12" s="47">
        <v>73866</v>
      </c>
      <c r="M12" s="47">
        <v>71726</v>
      </c>
      <c r="N12" s="47">
        <v>75292</v>
      </c>
      <c r="O12" s="47">
        <v>76854</v>
      </c>
      <c r="P12" s="47">
        <v>78232</v>
      </c>
      <c r="Q12" s="47">
        <v>74656</v>
      </c>
      <c r="R12" s="47">
        <v>74305</v>
      </c>
      <c r="S12" s="48">
        <v>77100</v>
      </c>
    </row>
    <row r="13" spans="1:19" ht="13.5" thickBot="1">
      <c r="A13" s="205" t="s">
        <v>123</v>
      </c>
      <c r="B13" s="47">
        <v>3704</v>
      </c>
      <c r="C13" s="47">
        <v>3573</v>
      </c>
      <c r="D13" s="47">
        <v>3481</v>
      </c>
      <c r="E13" s="47">
        <v>3503</v>
      </c>
      <c r="F13" s="47">
        <v>3765</v>
      </c>
      <c r="G13" s="47">
        <v>3677</v>
      </c>
      <c r="H13" s="47">
        <v>3470</v>
      </c>
      <c r="I13" s="47">
        <v>3089</v>
      </c>
      <c r="J13" s="47">
        <v>2999</v>
      </c>
      <c r="K13" s="47">
        <v>2208</v>
      </c>
      <c r="L13" s="47">
        <v>2986</v>
      </c>
      <c r="M13" s="47">
        <v>2225</v>
      </c>
      <c r="N13" s="47">
        <v>2251</v>
      </c>
      <c r="O13" s="47">
        <v>2169</v>
      </c>
      <c r="P13" s="47">
        <v>2043</v>
      </c>
      <c r="Q13" s="47">
        <v>1889</v>
      </c>
      <c r="R13" s="47">
        <v>1575</v>
      </c>
      <c r="S13" s="48">
        <v>1360</v>
      </c>
    </row>
    <row r="14" spans="1:19" ht="13.5" thickBot="1">
      <c r="A14" s="205" t="s">
        <v>124</v>
      </c>
      <c r="B14" s="47">
        <v>2190</v>
      </c>
      <c r="C14" s="47">
        <v>3256</v>
      </c>
      <c r="D14" s="47">
        <v>2328</v>
      </c>
      <c r="E14" s="47">
        <v>3209</v>
      </c>
      <c r="F14" s="47">
        <v>2574</v>
      </c>
      <c r="G14" s="47">
        <v>2238</v>
      </c>
      <c r="H14" s="47">
        <v>1963</v>
      </c>
      <c r="I14" s="47">
        <v>1187</v>
      </c>
      <c r="J14" s="47">
        <v>1163</v>
      </c>
      <c r="K14" s="47">
        <v>922</v>
      </c>
      <c r="L14" s="47">
        <v>962</v>
      </c>
      <c r="M14" s="47">
        <v>1330</v>
      </c>
      <c r="N14" s="47">
        <v>1186</v>
      </c>
      <c r="O14" s="47">
        <v>1203</v>
      </c>
      <c r="P14" s="47">
        <v>1290</v>
      </c>
      <c r="Q14" s="47">
        <v>1406</v>
      </c>
      <c r="R14" s="47">
        <v>1478</v>
      </c>
      <c r="S14" s="48">
        <v>1730</v>
      </c>
    </row>
    <row r="15" spans="1:19" ht="13.5" thickBot="1">
      <c r="A15" s="205" t="s">
        <v>125</v>
      </c>
      <c r="B15" s="47">
        <v>1534</v>
      </c>
      <c r="C15" s="47">
        <v>1509</v>
      </c>
      <c r="D15" s="47">
        <v>1710</v>
      </c>
      <c r="E15" s="47">
        <v>1733</v>
      </c>
      <c r="F15" s="47">
        <v>1959</v>
      </c>
      <c r="G15" s="47">
        <v>2208</v>
      </c>
      <c r="H15" s="47">
        <v>2275</v>
      </c>
      <c r="I15" s="47">
        <v>1387</v>
      </c>
      <c r="J15" s="47">
        <v>1170</v>
      </c>
      <c r="K15" s="47">
        <v>1902</v>
      </c>
      <c r="L15" s="47">
        <v>1898</v>
      </c>
      <c r="M15" s="47">
        <v>2068</v>
      </c>
      <c r="N15" s="47">
        <v>2124</v>
      </c>
      <c r="O15" s="47">
        <v>2127</v>
      </c>
      <c r="P15" s="47">
        <v>2065</v>
      </c>
      <c r="Q15" s="47">
        <v>1771</v>
      </c>
      <c r="R15" s="47">
        <v>1777</v>
      </c>
      <c r="S15" s="48">
        <v>2120</v>
      </c>
    </row>
    <row r="16" spans="1:19" ht="13.5" thickBot="1">
      <c r="A16" s="205" t="s">
        <v>126</v>
      </c>
      <c r="B16" s="47">
        <v>5503</v>
      </c>
      <c r="C16" s="47">
        <v>7609</v>
      </c>
      <c r="D16" s="47">
        <v>6333</v>
      </c>
      <c r="E16" s="47">
        <v>6685</v>
      </c>
      <c r="F16" s="47">
        <v>7264</v>
      </c>
      <c r="G16" s="47">
        <v>6045</v>
      </c>
      <c r="H16" s="47">
        <v>8521</v>
      </c>
      <c r="I16" s="47">
        <v>6242</v>
      </c>
      <c r="J16" s="47">
        <v>5261</v>
      </c>
      <c r="K16" s="47">
        <v>4379</v>
      </c>
      <c r="L16" s="47">
        <v>3657</v>
      </c>
      <c r="M16" s="47">
        <v>3930</v>
      </c>
      <c r="N16" s="47">
        <v>3971</v>
      </c>
      <c r="O16" s="47">
        <v>5492</v>
      </c>
      <c r="P16" s="47">
        <v>4119</v>
      </c>
      <c r="Q16" s="47">
        <v>3441</v>
      </c>
      <c r="R16" s="47">
        <v>5293</v>
      </c>
      <c r="S16" s="48">
        <v>4466</v>
      </c>
    </row>
    <row r="17" spans="1:19" ht="13.5" thickBot="1">
      <c r="A17" s="205" t="s">
        <v>127</v>
      </c>
      <c r="B17" s="47">
        <v>24016</v>
      </c>
      <c r="C17" s="47">
        <v>25888</v>
      </c>
      <c r="D17" s="47">
        <v>24340</v>
      </c>
      <c r="E17" s="47">
        <v>25337</v>
      </c>
      <c r="F17" s="47">
        <v>25538</v>
      </c>
      <c r="G17" s="47">
        <v>28375</v>
      </c>
      <c r="H17" s="47">
        <v>28125</v>
      </c>
      <c r="I17" s="47">
        <v>26373</v>
      </c>
      <c r="J17" s="47">
        <v>28317</v>
      </c>
      <c r="K17" s="47">
        <v>29094</v>
      </c>
      <c r="L17" s="47">
        <v>28968</v>
      </c>
      <c r="M17" s="47">
        <v>29601</v>
      </c>
      <c r="N17" s="47">
        <v>28392</v>
      </c>
      <c r="O17" s="47">
        <v>28419</v>
      </c>
      <c r="P17" s="47">
        <v>28469</v>
      </c>
      <c r="Q17" s="47">
        <v>27296</v>
      </c>
      <c r="R17" s="47">
        <v>28550</v>
      </c>
      <c r="S17" s="48">
        <v>29828</v>
      </c>
    </row>
    <row r="18" spans="1:19" ht="13.5" thickBot="1">
      <c r="A18" s="205" t="s">
        <v>128</v>
      </c>
      <c r="B18" s="47" t="s">
        <v>97</v>
      </c>
      <c r="C18" s="47" t="s">
        <v>97</v>
      </c>
      <c r="D18" s="47" t="s">
        <v>97</v>
      </c>
      <c r="E18" s="47" t="s">
        <v>97</v>
      </c>
      <c r="F18" s="47" t="s">
        <v>97</v>
      </c>
      <c r="G18" s="47" t="s">
        <v>97</v>
      </c>
      <c r="H18" s="47" t="s">
        <v>97</v>
      </c>
      <c r="I18" s="47" t="s">
        <v>97</v>
      </c>
      <c r="J18" s="47" t="s">
        <v>97</v>
      </c>
      <c r="K18" s="47" t="s">
        <v>97</v>
      </c>
      <c r="L18" s="47" t="s">
        <v>97</v>
      </c>
      <c r="M18" s="47" t="s">
        <v>97</v>
      </c>
      <c r="N18" s="47" t="s">
        <v>97</v>
      </c>
      <c r="O18" s="47" t="s">
        <v>97</v>
      </c>
      <c r="P18" s="47" t="s">
        <v>97</v>
      </c>
      <c r="Q18" s="47" t="s">
        <v>97</v>
      </c>
      <c r="R18" s="47" t="s">
        <v>97</v>
      </c>
      <c r="S18" s="48" t="s">
        <v>97</v>
      </c>
    </row>
    <row r="19" spans="1:19" ht="13.5" thickBot="1">
      <c r="A19" s="205" t="s">
        <v>129</v>
      </c>
      <c r="B19" s="47">
        <v>1242</v>
      </c>
      <c r="C19" s="47">
        <v>1222</v>
      </c>
      <c r="D19" s="47">
        <v>1392</v>
      </c>
      <c r="E19" s="47">
        <v>1357</v>
      </c>
      <c r="F19" s="47">
        <v>1399</v>
      </c>
      <c r="G19" s="47">
        <v>1495</v>
      </c>
      <c r="H19" s="47">
        <v>1485</v>
      </c>
      <c r="I19" s="47">
        <v>1438</v>
      </c>
      <c r="J19" s="47">
        <v>1461</v>
      </c>
      <c r="K19" s="47">
        <v>1266</v>
      </c>
      <c r="L19" s="47">
        <v>1427</v>
      </c>
      <c r="M19" s="47">
        <v>1514</v>
      </c>
      <c r="N19" s="47">
        <v>1455</v>
      </c>
      <c r="O19" s="47">
        <v>1323</v>
      </c>
      <c r="P19" s="47">
        <v>1384</v>
      </c>
      <c r="Q19" s="47">
        <v>1374</v>
      </c>
      <c r="R19" s="47">
        <v>1266</v>
      </c>
      <c r="S19" s="48">
        <v>1124</v>
      </c>
    </row>
    <row r="20" spans="1:19" ht="13.5" thickBot="1">
      <c r="A20" s="205" t="s">
        <v>130</v>
      </c>
      <c r="B20" s="47">
        <v>0</v>
      </c>
      <c r="C20" s="47">
        <v>32</v>
      </c>
      <c r="D20" s="47">
        <v>344</v>
      </c>
      <c r="E20" s="47">
        <v>59</v>
      </c>
      <c r="F20" s="47">
        <v>42</v>
      </c>
      <c r="G20" s="47">
        <v>74</v>
      </c>
      <c r="H20" s="47">
        <v>111</v>
      </c>
      <c r="I20" s="47">
        <v>65</v>
      </c>
      <c r="J20" s="47">
        <v>11</v>
      </c>
      <c r="K20" s="47">
        <v>3</v>
      </c>
      <c r="L20" s="47">
        <v>4</v>
      </c>
      <c r="M20" s="47">
        <v>1</v>
      </c>
      <c r="N20" s="47">
        <v>6</v>
      </c>
      <c r="O20" s="47">
        <v>25</v>
      </c>
      <c r="P20" s="47">
        <v>0</v>
      </c>
      <c r="Q20" s="47">
        <v>0</v>
      </c>
      <c r="R20" s="47">
        <v>0</v>
      </c>
      <c r="S20" s="48">
        <v>1</v>
      </c>
    </row>
    <row r="21" spans="1:19" ht="13.5" thickBot="1">
      <c r="A21" s="205" t="s">
        <v>131</v>
      </c>
      <c r="B21" s="47">
        <v>10826</v>
      </c>
      <c r="C21" s="47">
        <v>10996</v>
      </c>
      <c r="D21" s="47">
        <v>12764</v>
      </c>
      <c r="E21" s="47">
        <v>11738</v>
      </c>
      <c r="F21" s="47">
        <v>11970</v>
      </c>
      <c r="G21" s="47">
        <v>11564</v>
      </c>
      <c r="H21" s="47">
        <v>11359</v>
      </c>
      <c r="I21" s="47">
        <v>13700</v>
      </c>
      <c r="J21" s="47">
        <v>12870</v>
      </c>
      <c r="K21" s="47">
        <v>15786</v>
      </c>
      <c r="L21" s="47">
        <v>16729</v>
      </c>
      <c r="M21" s="47">
        <v>14396</v>
      </c>
      <c r="N21" s="47">
        <v>16982</v>
      </c>
      <c r="O21" s="47">
        <v>15411</v>
      </c>
      <c r="P21" s="47">
        <v>16307</v>
      </c>
      <c r="Q21" s="47">
        <v>16399</v>
      </c>
      <c r="R21" s="47">
        <v>14041</v>
      </c>
      <c r="S21" s="48">
        <v>15586</v>
      </c>
    </row>
    <row r="22" spans="1:19" ht="13.5" thickBot="1">
      <c r="A22" s="205" t="s">
        <v>132</v>
      </c>
      <c r="B22" s="47">
        <v>4653</v>
      </c>
      <c r="C22" s="47">
        <v>6071</v>
      </c>
      <c r="D22" s="47">
        <v>5506</v>
      </c>
      <c r="E22" s="47">
        <v>2275</v>
      </c>
      <c r="F22" s="47">
        <v>2516</v>
      </c>
      <c r="G22" s="47">
        <v>3125</v>
      </c>
      <c r="H22" s="47">
        <v>3499</v>
      </c>
      <c r="I22" s="47">
        <v>3072</v>
      </c>
      <c r="J22" s="47">
        <v>5596</v>
      </c>
      <c r="K22" s="47">
        <v>4766</v>
      </c>
      <c r="L22" s="47">
        <v>6551</v>
      </c>
      <c r="M22" s="47">
        <v>4848</v>
      </c>
      <c r="N22" s="47">
        <v>5392</v>
      </c>
      <c r="O22" s="47">
        <v>6047</v>
      </c>
      <c r="P22" s="47">
        <v>5672</v>
      </c>
      <c r="Q22" s="47">
        <v>6404</v>
      </c>
      <c r="R22" s="47">
        <v>5349</v>
      </c>
      <c r="S22" s="48">
        <v>5777</v>
      </c>
    </row>
    <row r="23" spans="1:19" ht="13.5" thickBot="1">
      <c r="A23" s="205" t="s">
        <v>133</v>
      </c>
      <c r="B23" s="47">
        <v>6808</v>
      </c>
      <c r="C23" s="47">
        <v>6078</v>
      </c>
      <c r="D23" s="47">
        <v>4556</v>
      </c>
      <c r="E23" s="47">
        <v>3494</v>
      </c>
      <c r="F23" s="47">
        <v>4290</v>
      </c>
      <c r="G23" s="47">
        <v>5239</v>
      </c>
      <c r="H23" s="47">
        <v>4792</v>
      </c>
      <c r="I23" s="47">
        <v>4485</v>
      </c>
      <c r="J23" s="47">
        <v>4913</v>
      </c>
      <c r="K23" s="47">
        <v>5124</v>
      </c>
      <c r="L23" s="47">
        <v>5768</v>
      </c>
      <c r="M23" s="47">
        <v>6985</v>
      </c>
      <c r="N23" s="47">
        <v>7890</v>
      </c>
      <c r="O23" s="47">
        <v>8833</v>
      </c>
      <c r="P23" s="47">
        <v>10361</v>
      </c>
      <c r="Q23" s="47">
        <v>9902</v>
      </c>
      <c r="R23" s="47">
        <v>10035</v>
      </c>
      <c r="S23" s="48">
        <v>10734</v>
      </c>
    </row>
    <row r="24" spans="1:19" ht="13.5" thickBot="1">
      <c r="A24" s="205" t="s">
        <v>134</v>
      </c>
      <c r="B24" s="47" t="s">
        <v>97</v>
      </c>
      <c r="C24" s="47" t="s">
        <v>97</v>
      </c>
      <c r="D24" s="47" t="s">
        <v>97</v>
      </c>
      <c r="E24" s="47" t="s">
        <v>97</v>
      </c>
      <c r="F24" s="47" t="s">
        <v>97</v>
      </c>
      <c r="G24" s="47" t="s">
        <v>97</v>
      </c>
      <c r="H24" s="47" t="s">
        <v>97</v>
      </c>
      <c r="I24" s="47" t="s">
        <v>97</v>
      </c>
      <c r="J24" s="47" t="s">
        <v>97</v>
      </c>
      <c r="K24" s="47" t="s">
        <v>97</v>
      </c>
      <c r="L24" s="47" t="s">
        <v>97</v>
      </c>
      <c r="M24" s="47" t="s">
        <v>97</v>
      </c>
      <c r="N24" s="47" t="s">
        <v>97</v>
      </c>
      <c r="O24" s="47" t="s">
        <v>97</v>
      </c>
      <c r="P24" s="47" t="s">
        <v>97</v>
      </c>
      <c r="Q24" s="47" t="s">
        <v>97</v>
      </c>
      <c r="R24" s="47" t="s">
        <v>97</v>
      </c>
      <c r="S24" s="48" t="s">
        <v>97</v>
      </c>
    </row>
    <row r="25" spans="1:19" ht="13.5" thickBot="1">
      <c r="A25" s="205" t="s">
        <v>135</v>
      </c>
      <c r="B25" s="47">
        <v>0</v>
      </c>
      <c r="C25" s="47">
        <v>0</v>
      </c>
      <c r="D25" s="47">
        <v>0</v>
      </c>
      <c r="E25" s="47">
        <v>0</v>
      </c>
      <c r="F25" s="47">
        <v>0</v>
      </c>
      <c r="G25" s="47">
        <v>0</v>
      </c>
      <c r="H25" s="47">
        <v>0</v>
      </c>
      <c r="I25" s="47">
        <v>0</v>
      </c>
      <c r="J25" s="47">
        <v>0</v>
      </c>
      <c r="K25" s="47">
        <v>0</v>
      </c>
      <c r="L25" s="47">
        <v>0</v>
      </c>
      <c r="M25" s="47">
        <v>0</v>
      </c>
      <c r="N25" s="47">
        <v>0</v>
      </c>
      <c r="O25" s="47">
        <v>0</v>
      </c>
      <c r="P25" s="47">
        <v>0</v>
      </c>
      <c r="Q25" s="47">
        <v>0</v>
      </c>
      <c r="R25" s="47">
        <v>0</v>
      </c>
      <c r="S25" s="48">
        <v>5</v>
      </c>
    </row>
    <row r="26" spans="1:19" ht="13.5" thickBot="1">
      <c r="A26" s="205" t="s">
        <v>136</v>
      </c>
      <c r="B26" s="47" t="s">
        <v>97</v>
      </c>
      <c r="C26" s="47" t="s">
        <v>97</v>
      </c>
      <c r="D26" s="47" t="s">
        <v>97</v>
      </c>
      <c r="E26" s="47" t="s">
        <v>97</v>
      </c>
      <c r="F26" s="47" t="s">
        <v>97</v>
      </c>
      <c r="G26" s="47" t="s">
        <v>97</v>
      </c>
      <c r="H26" s="47" t="s">
        <v>97</v>
      </c>
      <c r="I26" s="47" t="s">
        <v>97</v>
      </c>
      <c r="J26" s="47" t="s">
        <v>97</v>
      </c>
      <c r="K26" s="47" t="s">
        <v>97</v>
      </c>
      <c r="L26" s="47" t="s">
        <v>97</v>
      </c>
      <c r="M26" s="47" t="s">
        <v>97</v>
      </c>
      <c r="N26" s="47" t="s">
        <v>97</v>
      </c>
      <c r="O26" s="47" t="s">
        <v>97</v>
      </c>
      <c r="P26" s="47" t="s">
        <v>97</v>
      </c>
      <c r="Q26" s="47" t="s">
        <v>97</v>
      </c>
      <c r="R26" s="47" t="s">
        <v>97</v>
      </c>
      <c r="S26" s="48" t="s">
        <v>97</v>
      </c>
    </row>
    <row r="27" spans="1:19" ht="13.5" thickBot="1">
      <c r="A27" s="205" t="s">
        <v>137</v>
      </c>
      <c r="B27" s="47" t="s">
        <v>97</v>
      </c>
      <c r="C27" s="47" t="s">
        <v>97</v>
      </c>
      <c r="D27" s="47" t="s">
        <v>97</v>
      </c>
      <c r="E27" s="47" t="s">
        <v>97</v>
      </c>
      <c r="F27" s="47" t="s">
        <v>97</v>
      </c>
      <c r="G27" s="47" t="s">
        <v>97</v>
      </c>
      <c r="H27" s="47" t="s">
        <v>97</v>
      </c>
      <c r="I27" s="47" t="s">
        <v>97</v>
      </c>
      <c r="J27" s="47" t="s">
        <v>97</v>
      </c>
      <c r="K27" s="47" t="s">
        <v>97</v>
      </c>
      <c r="L27" s="47" t="s">
        <v>97</v>
      </c>
      <c r="M27" s="47" t="s">
        <v>97</v>
      </c>
      <c r="N27" s="47" t="s">
        <v>97</v>
      </c>
      <c r="O27" s="47" t="s">
        <v>97</v>
      </c>
      <c r="P27" s="47" t="s">
        <v>97</v>
      </c>
      <c r="Q27" s="47" t="s">
        <v>97</v>
      </c>
      <c r="R27" s="47" t="s">
        <v>97</v>
      </c>
      <c r="S27" s="48" t="s">
        <v>97</v>
      </c>
    </row>
    <row r="28" spans="1:19" ht="13.5" thickBot="1">
      <c r="A28" s="205" t="s">
        <v>138</v>
      </c>
      <c r="B28" s="47">
        <v>456</v>
      </c>
      <c r="C28" s="47">
        <v>405</v>
      </c>
      <c r="D28" s="47">
        <v>393</v>
      </c>
      <c r="E28" s="47">
        <v>377</v>
      </c>
      <c r="F28" s="47">
        <v>328</v>
      </c>
      <c r="G28" s="47">
        <v>363</v>
      </c>
      <c r="H28" s="47">
        <v>310</v>
      </c>
      <c r="I28" s="47">
        <v>283</v>
      </c>
      <c r="J28" s="47">
        <v>248</v>
      </c>
      <c r="K28" s="47">
        <v>0</v>
      </c>
      <c r="L28" s="47">
        <v>23</v>
      </c>
      <c r="M28" s="47">
        <v>16</v>
      </c>
      <c r="N28" s="47">
        <v>27</v>
      </c>
      <c r="O28" s="47">
        <v>107</v>
      </c>
      <c r="P28" s="47">
        <v>155</v>
      </c>
      <c r="Q28" s="47">
        <v>220</v>
      </c>
      <c r="R28" s="47">
        <v>223</v>
      </c>
      <c r="S28" s="48">
        <v>253</v>
      </c>
    </row>
    <row r="29" spans="1:19" ht="13.5" thickBot="1">
      <c r="A29" s="205" t="s">
        <v>139</v>
      </c>
      <c r="B29" s="47">
        <v>5677</v>
      </c>
      <c r="C29" s="47">
        <v>5032</v>
      </c>
      <c r="D29" s="47">
        <v>4925</v>
      </c>
      <c r="E29" s="47">
        <v>5279</v>
      </c>
      <c r="F29" s="47">
        <v>5304</v>
      </c>
      <c r="G29" s="47">
        <v>5900</v>
      </c>
      <c r="H29" s="47">
        <v>5945</v>
      </c>
      <c r="I29" s="47">
        <v>5158</v>
      </c>
      <c r="J29" s="47">
        <v>5425</v>
      </c>
      <c r="K29" s="47">
        <v>4463</v>
      </c>
      <c r="L29" s="47">
        <v>5114</v>
      </c>
      <c r="M29" s="47">
        <v>5368</v>
      </c>
      <c r="N29" s="47">
        <v>5417</v>
      </c>
      <c r="O29" s="47">
        <v>5507</v>
      </c>
      <c r="P29" s="47">
        <v>5316</v>
      </c>
      <c r="Q29" s="47">
        <v>4958</v>
      </c>
      <c r="R29" s="47">
        <v>4935</v>
      </c>
      <c r="S29" s="48">
        <v>5203</v>
      </c>
    </row>
    <row r="30" spans="1:19" ht="13.5" thickBot="1">
      <c r="A30" s="205" t="s">
        <v>140</v>
      </c>
      <c r="B30" s="47">
        <v>918</v>
      </c>
      <c r="C30" s="47">
        <v>998</v>
      </c>
      <c r="D30" s="47">
        <v>606</v>
      </c>
      <c r="E30" s="47">
        <v>451</v>
      </c>
      <c r="F30" s="47">
        <v>509</v>
      </c>
      <c r="G30" s="47">
        <v>691</v>
      </c>
      <c r="H30" s="47">
        <v>772</v>
      </c>
      <c r="I30" s="47">
        <v>914</v>
      </c>
      <c r="J30" s="47">
        <v>669</v>
      </c>
      <c r="K30" s="47">
        <v>573</v>
      </c>
      <c r="L30" s="47">
        <v>909</v>
      </c>
      <c r="M30" s="47">
        <v>1089</v>
      </c>
      <c r="N30" s="47">
        <v>1024</v>
      </c>
      <c r="O30" s="47">
        <v>1366</v>
      </c>
      <c r="P30" s="47">
        <v>1426</v>
      </c>
      <c r="Q30" s="47">
        <v>1231</v>
      </c>
      <c r="R30" s="47">
        <v>1290</v>
      </c>
      <c r="S30" s="48">
        <v>1302</v>
      </c>
    </row>
    <row r="31" spans="1:19" ht="13.5" thickBot="1">
      <c r="A31" s="205" t="s">
        <v>141</v>
      </c>
      <c r="B31" s="47">
        <v>21534</v>
      </c>
      <c r="C31" s="47">
        <v>20958</v>
      </c>
      <c r="D31" s="47">
        <v>20377</v>
      </c>
      <c r="E31" s="47">
        <v>20071</v>
      </c>
      <c r="F31" s="47">
        <v>20419</v>
      </c>
      <c r="G31" s="47">
        <v>21343</v>
      </c>
      <c r="H31" s="47">
        <v>22245</v>
      </c>
      <c r="I31" s="47">
        <v>21959</v>
      </c>
      <c r="J31" s="47">
        <v>21243</v>
      </c>
      <c r="K31" s="47">
        <v>20880</v>
      </c>
      <c r="L31" s="47">
        <v>21412</v>
      </c>
      <c r="M31" s="47">
        <v>21525</v>
      </c>
      <c r="N31" s="47">
        <v>20909</v>
      </c>
      <c r="O31" s="47">
        <v>21866</v>
      </c>
      <c r="P31" s="47">
        <v>22163</v>
      </c>
      <c r="Q31" s="47">
        <v>21818</v>
      </c>
      <c r="R31" s="47">
        <v>23128</v>
      </c>
      <c r="S31" s="48">
        <v>23299</v>
      </c>
    </row>
    <row r="32" spans="1:19" ht="13.5" thickBot="1">
      <c r="A32" s="205" t="s">
        <v>142</v>
      </c>
      <c r="B32" s="47">
        <v>2027</v>
      </c>
      <c r="C32" s="47">
        <v>2152</v>
      </c>
      <c r="D32" s="47">
        <v>2208</v>
      </c>
      <c r="E32" s="47">
        <v>2437</v>
      </c>
      <c r="F32" s="47">
        <v>2576</v>
      </c>
      <c r="G32" s="47">
        <v>2918</v>
      </c>
      <c r="H32" s="47">
        <v>2740</v>
      </c>
      <c r="I32" s="47">
        <v>2844</v>
      </c>
      <c r="J32" s="47">
        <v>2646</v>
      </c>
      <c r="K32" s="47">
        <v>3256</v>
      </c>
      <c r="L32" s="47">
        <v>3198</v>
      </c>
      <c r="M32" s="47">
        <v>2961</v>
      </c>
      <c r="N32" s="47">
        <v>3298</v>
      </c>
      <c r="O32" s="47">
        <v>3138</v>
      </c>
      <c r="P32" s="47">
        <v>3227</v>
      </c>
      <c r="Q32" s="47">
        <v>3319</v>
      </c>
      <c r="R32" s="47">
        <v>3276</v>
      </c>
      <c r="S32" s="48">
        <v>2707</v>
      </c>
    </row>
    <row r="33" spans="1:19" ht="13.5" thickBot="1">
      <c r="A33" s="205" t="s">
        <v>143</v>
      </c>
      <c r="B33" s="47">
        <v>1827</v>
      </c>
      <c r="C33" s="47">
        <v>1839</v>
      </c>
      <c r="D33" s="47">
        <v>1261</v>
      </c>
      <c r="E33" s="47">
        <v>342</v>
      </c>
      <c r="F33" s="47">
        <v>431</v>
      </c>
      <c r="G33" s="47">
        <v>387</v>
      </c>
      <c r="H33" s="47">
        <v>382</v>
      </c>
      <c r="I33" s="47">
        <v>550</v>
      </c>
      <c r="J33" s="47">
        <v>0</v>
      </c>
      <c r="K33" s="47">
        <v>139</v>
      </c>
      <c r="L33" s="47">
        <v>189</v>
      </c>
      <c r="M33" s="47">
        <v>308</v>
      </c>
      <c r="N33" s="47">
        <v>168</v>
      </c>
      <c r="O33" s="47">
        <v>0</v>
      </c>
      <c r="P33" s="47">
        <v>221</v>
      </c>
      <c r="Q33" s="47">
        <v>197</v>
      </c>
      <c r="R33" s="47">
        <v>249</v>
      </c>
      <c r="S33" s="48">
        <v>559</v>
      </c>
    </row>
    <row r="34" spans="1:19" ht="13.5" thickBot="1">
      <c r="A34" s="205" t="s">
        <v>144</v>
      </c>
      <c r="B34" s="47">
        <v>292</v>
      </c>
      <c r="C34" s="47">
        <v>285</v>
      </c>
      <c r="D34" s="47">
        <v>345</v>
      </c>
      <c r="E34" s="47">
        <v>318</v>
      </c>
      <c r="F34" s="47">
        <v>359</v>
      </c>
      <c r="G34" s="47">
        <v>366</v>
      </c>
      <c r="H34" s="47">
        <v>351</v>
      </c>
      <c r="I34" s="47">
        <v>109</v>
      </c>
      <c r="J34" s="47">
        <v>157</v>
      </c>
      <c r="K34" s="47">
        <v>158</v>
      </c>
      <c r="L34" s="47">
        <v>155</v>
      </c>
      <c r="M34" s="47">
        <v>172</v>
      </c>
      <c r="N34" s="47">
        <v>199</v>
      </c>
      <c r="O34" s="47">
        <v>200</v>
      </c>
      <c r="P34" s="47">
        <v>206</v>
      </c>
      <c r="Q34" s="47">
        <v>206</v>
      </c>
      <c r="R34" s="47">
        <v>196</v>
      </c>
      <c r="S34" s="48">
        <v>217</v>
      </c>
    </row>
    <row r="35" spans="1:19" ht="13.5" thickBot="1">
      <c r="A35" s="205" t="s">
        <v>145</v>
      </c>
      <c r="B35" s="47">
        <v>842</v>
      </c>
      <c r="C35" s="47">
        <v>804</v>
      </c>
      <c r="D35" s="47">
        <v>786</v>
      </c>
      <c r="E35" s="47">
        <v>716</v>
      </c>
      <c r="F35" s="47">
        <v>495</v>
      </c>
      <c r="G35" s="47">
        <v>673</v>
      </c>
      <c r="H35" s="47">
        <v>770</v>
      </c>
      <c r="I35" s="47">
        <v>768</v>
      </c>
      <c r="J35" s="47">
        <v>899</v>
      </c>
      <c r="K35" s="47">
        <v>997</v>
      </c>
      <c r="L35" s="47">
        <v>664</v>
      </c>
      <c r="M35" s="47">
        <v>856</v>
      </c>
      <c r="N35" s="47">
        <v>705</v>
      </c>
      <c r="O35" s="47">
        <v>807</v>
      </c>
      <c r="P35" s="47">
        <v>768</v>
      </c>
      <c r="Q35" s="47">
        <v>796</v>
      </c>
      <c r="R35" s="47">
        <v>814</v>
      </c>
      <c r="S35" s="48">
        <v>714</v>
      </c>
    </row>
    <row r="36" spans="1:19" ht="13.5" thickBot="1">
      <c r="A36" s="205" t="s">
        <v>146</v>
      </c>
      <c r="B36" s="47">
        <v>2282</v>
      </c>
      <c r="C36" s="47">
        <v>2254</v>
      </c>
      <c r="D36" s="47">
        <v>1823</v>
      </c>
      <c r="E36" s="47">
        <v>2336</v>
      </c>
      <c r="F36" s="47">
        <v>3271</v>
      </c>
      <c r="G36" s="47">
        <v>2360</v>
      </c>
      <c r="H36" s="47">
        <v>3537</v>
      </c>
      <c r="I36" s="47">
        <v>3106</v>
      </c>
      <c r="J36" s="47">
        <v>2003</v>
      </c>
      <c r="K36" s="47">
        <v>2019</v>
      </c>
      <c r="L36" s="47">
        <v>2059</v>
      </c>
      <c r="M36" s="47">
        <v>2565</v>
      </c>
      <c r="N36" s="47">
        <v>2986</v>
      </c>
      <c r="O36" s="47">
        <v>4415</v>
      </c>
      <c r="P36" s="47">
        <v>3822</v>
      </c>
      <c r="Q36" s="47">
        <v>1679</v>
      </c>
      <c r="R36" s="47">
        <v>3792</v>
      </c>
      <c r="S36" s="48">
        <v>3263</v>
      </c>
    </row>
    <row r="37" spans="1:19" ht="13.5" thickBot="1">
      <c r="A37" s="205" t="s">
        <v>147</v>
      </c>
      <c r="B37" s="47">
        <v>502</v>
      </c>
      <c r="C37" s="47">
        <v>608</v>
      </c>
      <c r="D37" s="47">
        <v>538</v>
      </c>
      <c r="E37" s="47">
        <v>568</v>
      </c>
      <c r="F37" s="47">
        <v>578</v>
      </c>
      <c r="G37" s="47">
        <v>516</v>
      </c>
      <c r="H37" s="47">
        <v>829</v>
      </c>
      <c r="I37" s="47">
        <v>439</v>
      </c>
      <c r="J37" s="47">
        <v>432</v>
      </c>
      <c r="K37" s="47">
        <v>414</v>
      </c>
      <c r="L37" s="47">
        <v>358</v>
      </c>
      <c r="M37" s="47">
        <v>303</v>
      </c>
      <c r="N37" s="47">
        <v>379</v>
      </c>
      <c r="O37" s="47">
        <v>441</v>
      </c>
      <c r="P37" s="47">
        <v>387</v>
      </c>
      <c r="Q37" s="47">
        <v>270</v>
      </c>
      <c r="R37" s="47">
        <v>373</v>
      </c>
      <c r="S37" s="48">
        <v>269</v>
      </c>
    </row>
    <row r="38" spans="1:19" ht="13.5" thickBot="1">
      <c r="A38" s="205" t="s">
        <v>148</v>
      </c>
      <c r="B38" s="47">
        <v>46456</v>
      </c>
      <c r="C38" s="47">
        <v>46536</v>
      </c>
      <c r="D38" s="47">
        <v>43681</v>
      </c>
      <c r="E38" s="47">
        <v>36359</v>
      </c>
      <c r="F38" s="47">
        <v>34412</v>
      </c>
      <c r="G38" s="47">
        <v>32583</v>
      </c>
      <c r="H38" s="47">
        <v>30289</v>
      </c>
      <c r="I38" s="47">
        <v>26111</v>
      </c>
      <c r="J38" s="47">
        <v>28903</v>
      </c>
      <c r="K38" s="47">
        <v>23276</v>
      </c>
      <c r="L38" s="47">
        <v>26397</v>
      </c>
      <c r="M38" s="47">
        <v>29213</v>
      </c>
      <c r="N38" s="47">
        <v>27297</v>
      </c>
      <c r="O38" s="47">
        <v>30108</v>
      </c>
      <c r="P38" s="47">
        <v>28967</v>
      </c>
      <c r="Q38" s="47">
        <v>30028</v>
      </c>
      <c r="R38" s="47">
        <v>31647</v>
      </c>
      <c r="S38" s="48">
        <v>28939</v>
      </c>
    </row>
    <row r="39" spans="1:19" ht="13.5" thickBot="1">
      <c r="A39" s="205" t="s">
        <v>149</v>
      </c>
      <c r="B39" s="47">
        <v>152</v>
      </c>
      <c r="C39" s="47">
        <v>109</v>
      </c>
      <c r="D39" s="47">
        <v>156</v>
      </c>
      <c r="E39" s="47">
        <v>119</v>
      </c>
      <c r="F39" s="47">
        <v>25</v>
      </c>
      <c r="G39" s="47">
        <v>63</v>
      </c>
      <c r="H39" s="47">
        <v>36</v>
      </c>
      <c r="I39" s="47">
        <v>139</v>
      </c>
      <c r="J39" s="47">
        <v>139</v>
      </c>
      <c r="K39" s="47">
        <v>128</v>
      </c>
      <c r="L39" s="47">
        <v>356</v>
      </c>
      <c r="M39" s="47">
        <v>392</v>
      </c>
      <c r="N39" s="47">
        <v>489</v>
      </c>
      <c r="O39" s="47">
        <v>529</v>
      </c>
      <c r="P39" s="47">
        <v>494</v>
      </c>
      <c r="Q39" s="47">
        <v>532</v>
      </c>
      <c r="R39" s="47">
        <v>501</v>
      </c>
      <c r="S39" s="48">
        <v>537</v>
      </c>
    </row>
    <row r="40" spans="1:19" ht="13.5" thickBot="1">
      <c r="A40" s="205" t="s">
        <v>150</v>
      </c>
      <c r="B40" s="47">
        <v>189</v>
      </c>
      <c r="C40" s="47">
        <v>328</v>
      </c>
      <c r="D40" s="47">
        <v>589</v>
      </c>
      <c r="E40" s="47">
        <v>571</v>
      </c>
      <c r="F40" s="47">
        <v>635</v>
      </c>
      <c r="G40" s="47">
        <v>546</v>
      </c>
      <c r="H40" s="47">
        <v>648</v>
      </c>
      <c r="I40" s="47">
        <v>798</v>
      </c>
      <c r="J40" s="47">
        <v>826</v>
      </c>
      <c r="K40" s="47">
        <v>750</v>
      </c>
      <c r="L40" s="47">
        <v>727</v>
      </c>
      <c r="M40" s="47">
        <v>518</v>
      </c>
      <c r="N40" s="47">
        <v>459</v>
      </c>
      <c r="O40" s="47">
        <v>928</v>
      </c>
      <c r="P40" s="47">
        <v>2054</v>
      </c>
      <c r="Q40" s="47">
        <v>2193</v>
      </c>
      <c r="R40" s="47">
        <v>2357</v>
      </c>
      <c r="S40" s="48">
        <v>2652</v>
      </c>
    </row>
    <row r="41" spans="1:19" ht="13.5" thickBot="1">
      <c r="A41" s="205" t="s">
        <v>151</v>
      </c>
      <c r="B41" s="47" t="s">
        <v>97</v>
      </c>
      <c r="C41" s="47" t="s">
        <v>97</v>
      </c>
      <c r="D41" s="47" t="s">
        <v>97</v>
      </c>
      <c r="E41" s="47" t="s">
        <v>97</v>
      </c>
      <c r="F41" s="47" t="s">
        <v>97</v>
      </c>
      <c r="G41" s="47" t="s">
        <v>97</v>
      </c>
      <c r="H41" s="47" t="s">
        <v>97</v>
      </c>
      <c r="I41" s="47" t="s">
        <v>97</v>
      </c>
      <c r="J41" s="47" t="s">
        <v>97</v>
      </c>
      <c r="K41" s="47" t="s">
        <v>97</v>
      </c>
      <c r="L41" s="47" t="s">
        <v>97</v>
      </c>
      <c r="M41" s="47" t="s">
        <v>97</v>
      </c>
      <c r="N41" s="47" t="s">
        <v>97</v>
      </c>
      <c r="O41" s="47" t="s">
        <v>97</v>
      </c>
      <c r="P41" s="47" t="s">
        <v>97</v>
      </c>
      <c r="Q41" s="47" t="s">
        <v>97</v>
      </c>
      <c r="R41" s="47" t="s">
        <v>97</v>
      </c>
      <c r="S41" s="48" t="s">
        <v>97</v>
      </c>
    </row>
    <row r="42" spans="1:19" ht="13.5" thickBot="1">
      <c r="A42" s="205" t="s">
        <v>152</v>
      </c>
      <c r="B42" s="47">
        <v>14</v>
      </c>
      <c r="C42" s="47">
        <v>18</v>
      </c>
      <c r="D42" s="47">
        <v>19</v>
      </c>
      <c r="E42" s="47">
        <v>17</v>
      </c>
      <c r="F42" s="47">
        <v>20</v>
      </c>
      <c r="G42" s="47">
        <v>21</v>
      </c>
      <c r="H42" s="47">
        <v>19</v>
      </c>
      <c r="I42" s="47">
        <v>16</v>
      </c>
      <c r="J42" s="47">
        <v>16</v>
      </c>
      <c r="K42" s="47">
        <v>17</v>
      </c>
      <c r="L42" s="47">
        <v>16</v>
      </c>
      <c r="M42" s="47">
        <v>17</v>
      </c>
      <c r="N42" s="47">
        <v>16</v>
      </c>
      <c r="O42" s="47">
        <v>14</v>
      </c>
      <c r="P42" s="47">
        <v>18</v>
      </c>
      <c r="Q42" s="47">
        <v>17</v>
      </c>
      <c r="R42" s="47">
        <v>17</v>
      </c>
      <c r="S42" s="48">
        <v>18</v>
      </c>
    </row>
    <row r="43" spans="1:19" ht="13.5" thickBot="1">
      <c r="A43" s="205" t="s">
        <v>153</v>
      </c>
      <c r="B43" s="47">
        <v>11</v>
      </c>
      <c r="C43" s="47">
        <v>2</v>
      </c>
      <c r="D43" s="47">
        <v>2</v>
      </c>
      <c r="E43" s="47">
        <v>1</v>
      </c>
      <c r="F43" s="47">
        <v>2</v>
      </c>
      <c r="G43" s="47">
        <v>1</v>
      </c>
      <c r="H43" s="47">
        <v>0</v>
      </c>
      <c r="I43" s="47">
        <v>0</v>
      </c>
      <c r="J43" s="47">
        <v>0</v>
      </c>
      <c r="K43" s="47">
        <v>0</v>
      </c>
      <c r="L43" s="47">
        <v>0</v>
      </c>
      <c r="M43" s="47">
        <v>0</v>
      </c>
      <c r="N43" s="47">
        <v>0</v>
      </c>
      <c r="O43" s="47">
        <v>0</v>
      </c>
      <c r="P43" s="47">
        <v>0</v>
      </c>
      <c r="Q43" s="47">
        <v>0</v>
      </c>
      <c r="R43" s="47">
        <v>0</v>
      </c>
      <c r="S43" s="48">
        <v>0</v>
      </c>
    </row>
    <row r="44" spans="1:19" ht="13.5" thickBot="1">
      <c r="A44" s="205" t="s">
        <v>154</v>
      </c>
      <c r="B44" s="47">
        <v>62152</v>
      </c>
      <c r="C44" s="47">
        <v>64296</v>
      </c>
      <c r="D44" s="47">
        <v>61944</v>
      </c>
      <c r="E44" s="47">
        <v>58266</v>
      </c>
      <c r="F44" s="47">
        <v>61179</v>
      </c>
      <c r="G44" s="47">
        <v>65419</v>
      </c>
      <c r="H44" s="47">
        <v>65834</v>
      </c>
      <c r="I44" s="47">
        <v>64245</v>
      </c>
      <c r="J44" s="47">
        <v>66911</v>
      </c>
      <c r="K44" s="47">
        <v>68558</v>
      </c>
      <c r="L44" s="47">
        <v>73711</v>
      </c>
      <c r="M44" s="47">
        <v>71553</v>
      </c>
      <c r="N44" s="47">
        <v>75093</v>
      </c>
      <c r="O44" s="47">
        <v>76655</v>
      </c>
      <c r="P44" s="47">
        <v>78025</v>
      </c>
      <c r="Q44" s="47">
        <v>74451</v>
      </c>
      <c r="R44" s="47">
        <v>74109</v>
      </c>
      <c r="S44" s="48">
        <v>76884</v>
      </c>
    </row>
    <row r="45" spans="1:19" ht="13.5" thickBot="1">
      <c r="A45" s="205" t="s">
        <v>155</v>
      </c>
      <c r="B45" s="47">
        <v>62444</v>
      </c>
      <c r="C45" s="47">
        <v>64581</v>
      </c>
      <c r="D45" s="47">
        <v>62289</v>
      </c>
      <c r="E45" s="47">
        <v>58584</v>
      </c>
      <c r="F45" s="47">
        <v>61538</v>
      </c>
      <c r="G45" s="47">
        <v>65785</v>
      </c>
      <c r="H45" s="47">
        <v>66185</v>
      </c>
      <c r="I45" s="47">
        <v>64354</v>
      </c>
      <c r="J45" s="47">
        <v>67068</v>
      </c>
      <c r="K45" s="47">
        <v>68716</v>
      </c>
      <c r="L45" s="47">
        <v>73866</v>
      </c>
      <c r="M45" s="47">
        <v>71726</v>
      </c>
      <c r="N45" s="47">
        <v>75292</v>
      </c>
      <c r="O45" s="47">
        <v>76854</v>
      </c>
      <c r="P45" s="47">
        <v>78232</v>
      </c>
      <c r="Q45" s="47">
        <v>74656</v>
      </c>
      <c r="R45" s="47">
        <v>74305</v>
      </c>
      <c r="S45" s="48">
        <v>77100</v>
      </c>
    </row>
    <row r="46" spans="1:19" ht="13.5" thickBot="1">
      <c r="A46" s="205" t="s">
        <v>156</v>
      </c>
      <c r="B46" s="47">
        <v>63286</v>
      </c>
      <c r="C46" s="47">
        <v>65385</v>
      </c>
      <c r="D46" s="47">
        <v>63076</v>
      </c>
      <c r="E46" s="47">
        <v>59301</v>
      </c>
      <c r="F46" s="47">
        <v>62032</v>
      </c>
      <c r="G46" s="47">
        <v>66458</v>
      </c>
      <c r="H46" s="47">
        <v>66955</v>
      </c>
      <c r="I46" s="47">
        <v>65122</v>
      </c>
      <c r="J46" s="47">
        <v>67967</v>
      </c>
      <c r="K46" s="47">
        <v>69713</v>
      </c>
      <c r="L46" s="47">
        <v>74530</v>
      </c>
      <c r="M46" s="47">
        <v>72582</v>
      </c>
      <c r="N46" s="47">
        <v>75997</v>
      </c>
      <c r="O46" s="47">
        <v>77662</v>
      </c>
      <c r="P46" s="47">
        <v>79000</v>
      </c>
      <c r="Q46" s="47">
        <v>75452</v>
      </c>
      <c r="R46" s="47">
        <v>75119</v>
      </c>
      <c r="S46" s="48">
        <v>77815</v>
      </c>
    </row>
    <row r="47" spans="1:19" ht="13.5" thickBot="1">
      <c r="A47" s="205" t="s">
        <v>157</v>
      </c>
      <c r="B47" s="47">
        <v>114627</v>
      </c>
      <c r="C47" s="47">
        <v>119068</v>
      </c>
      <c r="D47" s="47">
        <v>112515</v>
      </c>
      <c r="E47" s="47">
        <v>101896</v>
      </c>
      <c r="F47" s="47">
        <v>103452</v>
      </c>
      <c r="G47" s="47">
        <v>104584</v>
      </c>
      <c r="H47" s="47">
        <v>105492</v>
      </c>
      <c r="I47" s="47">
        <v>97054</v>
      </c>
      <c r="J47" s="47">
        <v>101523</v>
      </c>
      <c r="K47" s="47">
        <v>96645</v>
      </c>
      <c r="L47" s="47">
        <v>104138</v>
      </c>
      <c r="M47" s="47">
        <v>105016</v>
      </c>
      <c r="N47" s="47">
        <v>106756</v>
      </c>
      <c r="O47" s="47">
        <v>112709</v>
      </c>
      <c r="P47" s="47">
        <v>111516</v>
      </c>
      <c r="Q47" s="47">
        <v>108207</v>
      </c>
      <c r="R47" s="47">
        <v>111439</v>
      </c>
      <c r="S47" s="48">
        <v>110576</v>
      </c>
    </row>
    <row r="48" spans="1:19" ht="13.5" thickBot="1">
      <c r="A48" s="206" t="s">
        <v>158</v>
      </c>
      <c r="B48" s="50">
        <v>24657</v>
      </c>
      <c r="C48" s="50">
        <v>23961</v>
      </c>
      <c r="D48" s="50">
        <v>23611</v>
      </c>
      <c r="E48" s="50">
        <v>23215</v>
      </c>
      <c r="F48" s="50">
        <v>23559</v>
      </c>
      <c r="G48" s="50">
        <v>24953</v>
      </c>
      <c r="H48" s="50">
        <v>25951</v>
      </c>
      <c r="I48" s="50">
        <v>24505</v>
      </c>
      <c r="J48" s="50">
        <v>23716</v>
      </c>
      <c r="K48" s="50">
        <v>23937</v>
      </c>
      <c r="L48" s="50">
        <v>24152</v>
      </c>
      <c r="M48" s="50">
        <v>24638</v>
      </c>
      <c r="N48" s="50">
        <v>23963</v>
      </c>
      <c r="O48" s="50">
        <v>25107</v>
      </c>
      <c r="P48" s="50">
        <v>25357</v>
      </c>
      <c r="Q48" s="50">
        <v>24810</v>
      </c>
      <c r="R48" s="50">
        <v>26138</v>
      </c>
      <c r="S48" s="51">
        <v>26609</v>
      </c>
    </row>
    <row r="49" spans="1:19" ht="13.5" thickBot="1">
      <c r="A49" s="47"/>
      <c r="B49" s="47"/>
      <c r="C49" s="47"/>
      <c r="D49" s="47"/>
      <c r="E49" s="47"/>
      <c r="F49" s="47"/>
      <c r="G49" s="47"/>
      <c r="H49" s="47"/>
      <c r="I49" s="47"/>
      <c r="J49" s="47"/>
      <c r="K49" s="47"/>
      <c r="L49" s="47"/>
      <c r="M49" s="47"/>
      <c r="N49" s="47"/>
      <c r="O49" s="47"/>
      <c r="P49" s="47"/>
      <c r="Q49" s="47"/>
      <c r="R49" s="47"/>
      <c r="S49" s="47"/>
    </row>
    <row r="50" spans="1:19" ht="13.5" thickBot="1">
      <c r="A50" s="47"/>
      <c r="B50" s="47"/>
      <c r="C50" s="47"/>
      <c r="D50" s="47"/>
      <c r="E50" s="47"/>
      <c r="F50" s="47"/>
      <c r="G50" s="47"/>
      <c r="H50" s="47"/>
      <c r="I50" s="47"/>
      <c r="J50" s="47"/>
      <c r="K50" s="47"/>
      <c r="L50" s="47"/>
      <c r="M50" s="47"/>
      <c r="N50" s="47"/>
      <c r="O50" s="47"/>
      <c r="P50" s="47"/>
      <c r="Q50" s="47"/>
      <c r="R50" s="47"/>
      <c r="S50" s="47"/>
    </row>
    <row r="51" spans="1:19" ht="13.5" thickBot="1">
      <c r="A51" s="47"/>
      <c r="B51" s="47"/>
      <c r="C51" s="47"/>
      <c r="D51" s="47"/>
      <c r="E51" s="47"/>
      <c r="F51" s="47"/>
      <c r="G51" s="47"/>
      <c r="H51" s="47"/>
      <c r="I51" s="47"/>
      <c r="J51" s="47"/>
      <c r="K51" s="47"/>
      <c r="L51" s="47"/>
      <c r="M51" s="47"/>
      <c r="N51" s="47"/>
      <c r="O51" s="47"/>
      <c r="P51" s="47"/>
      <c r="Q51" s="47"/>
      <c r="R51" s="47"/>
      <c r="S51" s="47"/>
    </row>
    <row r="52" spans="1:19" ht="12.75">
      <c r="A52" s="2" t="s">
        <v>159</v>
      </c>
      <c r="B52" s="54"/>
      <c r="C52" s="54"/>
      <c r="D52" s="54"/>
      <c r="E52" s="54"/>
      <c r="F52" s="54"/>
      <c r="G52" s="54"/>
      <c r="H52" s="54"/>
      <c r="I52" s="54"/>
      <c r="J52" s="54"/>
      <c r="K52" s="54"/>
      <c r="L52" s="54"/>
      <c r="M52" s="54"/>
      <c r="N52" s="54"/>
      <c r="O52" s="54"/>
      <c r="P52" s="54"/>
      <c r="Q52" s="54"/>
      <c r="R52" s="54"/>
      <c r="S52" s="54"/>
    </row>
    <row r="53" spans="1:19" ht="12.75">
      <c r="A53" s="2" t="s">
        <v>186</v>
      </c>
      <c r="B53" s="54"/>
      <c r="C53" s="54"/>
      <c r="D53" s="54"/>
      <c r="E53" s="54"/>
      <c r="F53" s="54"/>
      <c r="G53" s="54"/>
      <c r="H53" s="54"/>
      <c r="I53" s="54"/>
      <c r="J53" s="54"/>
      <c r="K53" s="54"/>
      <c r="L53" s="54"/>
      <c r="M53" s="54"/>
      <c r="N53" s="54"/>
      <c r="O53" s="54"/>
      <c r="P53" s="54"/>
      <c r="Q53" s="54"/>
      <c r="R53" s="54"/>
      <c r="S53" s="54"/>
    </row>
    <row r="54" spans="1:19" ht="13.5" thickBot="1">
      <c r="A54" s="2" t="s">
        <v>205</v>
      </c>
      <c r="B54" s="54"/>
      <c r="C54" s="54"/>
      <c r="D54" s="54"/>
      <c r="E54" s="54"/>
      <c r="F54" s="54"/>
      <c r="G54" s="54"/>
      <c r="H54" s="54"/>
      <c r="I54" s="54"/>
      <c r="J54" s="54"/>
      <c r="K54" s="54"/>
      <c r="L54" s="54"/>
      <c r="M54" s="54"/>
      <c r="N54" s="54"/>
      <c r="O54" s="54"/>
      <c r="P54" s="54"/>
      <c r="Q54" s="54"/>
      <c r="R54" s="54"/>
      <c r="S54" s="54"/>
    </row>
    <row r="55" spans="1:19" ht="26.25" thickBot="1">
      <c r="A55" s="207" t="s">
        <v>162</v>
      </c>
      <c r="B55" s="179" t="s">
        <v>99</v>
      </c>
      <c r="C55" s="179" t="s">
        <v>100</v>
      </c>
      <c r="D55" s="179" t="s">
        <v>101</v>
      </c>
      <c r="E55" s="179" t="s">
        <v>102</v>
      </c>
      <c r="F55" s="179" t="s">
        <v>103</v>
      </c>
      <c r="G55" s="179" t="s">
        <v>104</v>
      </c>
      <c r="H55" s="179" t="s">
        <v>105</v>
      </c>
      <c r="I55" s="179" t="s">
        <v>106</v>
      </c>
      <c r="J55" s="179" t="s">
        <v>107</v>
      </c>
      <c r="K55" s="179" t="s">
        <v>108</v>
      </c>
      <c r="L55" s="179" t="s">
        <v>109</v>
      </c>
      <c r="M55" s="179" t="s">
        <v>110</v>
      </c>
      <c r="N55" s="179" t="s">
        <v>111</v>
      </c>
      <c r="O55" s="179" t="s">
        <v>112</v>
      </c>
      <c r="P55" s="179" t="s">
        <v>113</v>
      </c>
      <c r="Q55" s="179" t="s">
        <v>114</v>
      </c>
      <c r="R55" s="179" t="s">
        <v>115</v>
      </c>
      <c r="S55" s="180" t="s">
        <v>116</v>
      </c>
    </row>
    <row r="56" spans="1:19" ht="13.5" thickBot="1">
      <c r="A56" s="208" t="s">
        <v>96</v>
      </c>
      <c r="B56" s="59" t="s">
        <v>117</v>
      </c>
      <c r="C56" s="59" t="s">
        <v>117</v>
      </c>
      <c r="D56" s="59" t="s">
        <v>117</v>
      </c>
      <c r="E56" s="59" t="s">
        <v>117</v>
      </c>
      <c r="F56" s="59" t="s">
        <v>117</v>
      </c>
      <c r="G56" s="59" t="s">
        <v>117</v>
      </c>
      <c r="H56" s="59" t="s">
        <v>117</v>
      </c>
      <c r="I56" s="59" t="s">
        <v>117</v>
      </c>
      <c r="J56" s="59" t="s">
        <v>117</v>
      </c>
      <c r="K56" s="59" t="s">
        <v>117</v>
      </c>
      <c r="L56" s="59" t="s">
        <v>117</v>
      </c>
      <c r="M56" s="59" t="s">
        <v>117</v>
      </c>
      <c r="N56" s="59" t="s">
        <v>117</v>
      </c>
      <c r="O56" s="59" t="s">
        <v>117</v>
      </c>
      <c r="P56" s="59" t="s">
        <v>117</v>
      </c>
      <c r="Q56" s="59" t="s">
        <v>117</v>
      </c>
      <c r="R56" s="59" t="s">
        <v>117</v>
      </c>
      <c r="S56" s="60" t="s">
        <v>117</v>
      </c>
    </row>
    <row r="57" spans="1:19" ht="13.5" thickBot="1">
      <c r="A57" s="181" t="s">
        <v>118</v>
      </c>
      <c r="B57" s="47">
        <v>92891</v>
      </c>
      <c r="C57" s="47">
        <v>87966</v>
      </c>
      <c r="D57" s="47">
        <v>87497</v>
      </c>
      <c r="E57" s="47">
        <v>83562</v>
      </c>
      <c r="F57" s="47">
        <v>82907</v>
      </c>
      <c r="G57" s="47">
        <v>82814</v>
      </c>
      <c r="H57" s="47">
        <v>87844</v>
      </c>
      <c r="I57" s="47">
        <v>84664</v>
      </c>
      <c r="J57" s="47">
        <v>84606</v>
      </c>
      <c r="K57" s="47">
        <v>80532</v>
      </c>
      <c r="L57" s="47">
        <v>85758</v>
      </c>
      <c r="M57" s="47">
        <v>89259</v>
      </c>
      <c r="N57" s="47">
        <v>89112</v>
      </c>
      <c r="O57" s="47">
        <v>90578</v>
      </c>
      <c r="P57" s="47">
        <v>88810</v>
      </c>
      <c r="Q57" s="47">
        <v>87264</v>
      </c>
      <c r="R57" s="47">
        <v>87490</v>
      </c>
      <c r="S57" s="48">
        <v>90505</v>
      </c>
    </row>
    <row r="58" spans="1:19" ht="13.5" thickBot="1">
      <c r="A58" s="181" t="s">
        <v>119</v>
      </c>
      <c r="B58" s="47">
        <v>83777</v>
      </c>
      <c r="C58" s="47">
        <v>79655</v>
      </c>
      <c r="D58" s="47">
        <v>78266</v>
      </c>
      <c r="E58" s="47">
        <v>73162</v>
      </c>
      <c r="F58" s="47">
        <v>72397</v>
      </c>
      <c r="G58" s="47">
        <v>71770</v>
      </c>
      <c r="H58" s="47">
        <v>76773</v>
      </c>
      <c r="I58" s="47">
        <v>74817</v>
      </c>
      <c r="J58" s="47">
        <v>75234</v>
      </c>
      <c r="K58" s="47">
        <v>71961</v>
      </c>
      <c r="L58" s="47">
        <v>76536</v>
      </c>
      <c r="M58" s="47">
        <v>79021</v>
      </c>
      <c r="N58" s="47">
        <v>79504</v>
      </c>
      <c r="O58" s="47">
        <v>79751</v>
      </c>
      <c r="P58" s="47">
        <v>79072</v>
      </c>
      <c r="Q58" s="47">
        <v>77765</v>
      </c>
      <c r="R58" s="47">
        <v>76958</v>
      </c>
      <c r="S58" s="48">
        <v>79749</v>
      </c>
    </row>
    <row r="59" spans="1:19" ht="13.5" thickBot="1">
      <c r="A59" s="181" t="s">
        <v>120</v>
      </c>
      <c r="B59" s="47">
        <v>50214</v>
      </c>
      <c r="C59" s="47">
        <v>47119</v>
      </c>
      <c r="D59" s="47">
        <v>46751</v>
      </c>
      <c r="E59" s="47">
        <v>44856</v>
      </c>
      <c r="F59" s="47">
        <v>44908</v>
      </c>
      <c r="G59" s="47">
        <v>44397</v>
      </c>
      <c r="H59" s="47">
        <v>45519</v>
      </c>
      <c r="I59" s="47">
        <v>43419</v>
      </c>
      <c r="J59" s="47">
        <v>44110</v>
      </c>
      <c r="K59" s="47">
        <v>42421</v>
      </c>
      <c r="L59" s="47">
        <v>46582</v>
      </c>
      <c r="M59" s="47">
        <v>48670</v>
      </c>
      <c r="N59" s="47">
        <v>50421</v>
      </c>
      <c r="O59" s="47">
        <v>49571</v>
      </c>
      <c r="P59" s="47">
        <v>49295</v>
      </c>
      <c r="Q59" s="47">
        <v>47956</v>
      </c>
      <c r="R59" s="47">
        <v>47652</v>
      </c>
      <c r="S59" s="48">
        <v>49377</v>
      </c>
    </row>
    <row r="60" spans="1:19" ht="13.5" thickBot="1">
      <c r="A60" s="181" t="s">
        <v>121</v>
      </c>
      <c r="B60" s="47">
        <v>43277</v>
      </c>
      <c r="C60" s="47">
        <v>40452</v>
      </c>
      <c r="D60" s="47">
        <v>39760</v>
      </c>
      <c r="E60" s="47">
        <v>37782</v>
      </c>
      <c r="F60" s="47">
        <v>37300</v>
      </c>
      <c r="G60" s="47">
        <v>36490</v>
      </c>
      <c r="H60" s="47">
        <v>37506</v>
      </c>
      <c r="I60" s="47">
        <v>36208</v>
      </c>
      <c r="J60" s="47">
        <v>35851</v>
      </c>
      <c r="K60" s="47">
        <v>35062</v>
      </c>
      <c r="L60" s="47">
        <v>38248</v>
      </c>
      <c r="M60" s="47">
        <v>48536</v>
      </c>
      <c r="N60" s="47">
        <v>50227</v>
      </c>
      <c r="O60" s="47">
        <v>49343</v>
      </c>
      <c r="P60" s="47">
        <v>49030</v>
      </c>
      <c r="Q60" s="47">
        <v>47736</v>
      </c>
      <c r="R60" s="47">
        <v>47436</v>
      </c>
      <c r="S60" s="48">
        <v>50466</v>
      </c>
    </row>
    <row r="61" spans="1:19" ht="13.5" thickBot="1">
      <c r="A61" s="181" t="s">
        <v>122</v>
      </c>
      <c r="B61" s="47">
        <v>51151</v>
      </c>
      <c r="C61" s="47">
        <v>47848</v>
      </c>
      <c r="D61" s="47">
        <v>47546</v>
      </c>
      <c r="E61" s="47">
        <v>45651</v>
      </c>
      <c r="F61" s="47">
        <v>45660</v>
      </c>
      <c r="G61" s="47">
        <v>45161</v>
      </c>
      <c r="H61" s="47">
        <v>46304</v>
      </c>
      <c r="I61" s="47">
        <v>44503</v>
      </c>
      <c r="J61" s="47">
        <v>45107</v>
      </c>
      <c r="K61" s="47">
        <v>43350</v>
      </c>
      <c r="L61" s="47">
        <v>47569</v>
      </c>
      <c r="M61" s="47">
        <v>49728</v>
      </c>
      <c r="N61" s="47">
        <v>51482</v>
      </c>
      <c r="O61" s="47">
        <v>50511</v>
      </c>
      <c r="P61" s="47">
        <v>50221</v>
      </c>
      <c r="Q61" s="47">
        <v>48933</v>
      </c>
      <c r="R61" s="47">
        <v>48674</v>
      </c>
      <c r="S61" s="48">
        <v>50466</v>
      </c>
    </row>
    <row r="62" spans="1:19" ht="13.5" thickBot="1">
      <c r="A62" s="181" t="s">
        <v>123</v>
      </c>
      <c r="B62" s="47" t="s">
        <v>97</v>
      </c>
      <c r="C62" s="47" t="s">
        <v>97</v>
      </c>
      <c r="D62" s="47" t="s">
        <v>97</v>
      </c>
      <c r="E62" s="47" t="s">
        <v>97</v>
      </c>
      <c r="F62" s="47" t="s">
        <v>97</v>
      </c>
      <c r="G62" s="47" t="s">
        <v>97</v>
      </c>
      <c r="H62" s="47" t="s">
        <v>97</v>
      </c>
      <c r="I62" s="47" t="s">
        <v>97</v>
      </c>
      <c r="J62" s="47" t="s">
        <v>97</v>
      </c>
      <c r="K62" s="47" t="s">
        <v>97</v>
      </c>
      <c r="L62" s="47" t="s">
        <v>97</v>
      </c>
      <c r="M62" s="47" t="s">
        <v>97</v>
      </c>
      <c r="N62" s="47" t="s">
        <v>97</v>
      </c>
      <c r="O62" s="47" t="s">
        <v>97</v>
      </c>
      <c r="P62" s="47" t="s">
        <v>97</v>
      </c>
      <c r="Q62" s="47" t="s">
        <v>97</v>
      </c>
      <c r="R62" s="47" t="s">
        <v>97</v>
      </c>
      <c r="S62" s="48" t="s">
        <v>97</v>
      </c>
    </row>
    <row r="63" spans="1:19" ht="13.5" thickBot="1">
      <c r="A63" s="181" t="s">
        <v>124</v>
      </c>
      <c r="B63" s="47">
        <v>4272</v>
      </c>
      <c r="C63" s="47">
        <v>3448</v>
      </c>
      <c r="D63" s="47">
        <v>3736</v>
      </c>
      <c r="E63" s="47">
        <v>3607</v>
      </c>
      <c r="F63" s="47">
        <v>3803</v>
      </c>
      <c r="G63" s="47">
        <v>4081</v>
      </c>
      <c r="H63" s="47">
        <v>4085</v>
      </c>
      <c r="I63" s="47">
        <v>4421</v>
      </c>
      <c r="J63" s="47">
        <v>4365</v>
      </c>
      <c r="K63" s="47">
        <v>3876</v>
      </c>
      <c r="L63" s="47">
        <v>4188</v>
      </c>
      <c r="M63" s="47">
        <v>4533</v>
      </c>
      <c r="N63" s="47">
        <v>4100</v>
      </c>
      <c r="O63" s="47">
        <v>4507</v>
      </c>
      <c r="P63" s="47">
        <v>4311</v>
      </c>
      <c r="Q63" s="47">
        <v>4145</v>
      </c>
      <c r="R63" s="47">
        <v>4166</v>
      </c>
      <c r="S63" s="48">
        <v>4702</v>
      </c>
    </row>
    <row r="64" spans="1:19" ht="13.5" thickBot="1">
      <c r="A64" s="181" t="s">
        <v>125</v>
      </c>
      <c r="B64" s="47">
        <v>10935</v>
      </c>
      <c r="C64" s="47">
        <v>10615</v>
      </c>
      <c r="D64" s="47">
        <v>10158</v>
      </c>
      <c r="E64" s="47">
        <v>7617</v>
      </c>
      <c r="F64" s="47">
        <v>7407</v>
      </c>
      <c r="G64" s="47">
        <v>7724</v>
      </c>
      <c r="H64" s="47">
        <v>11369</v>
      </c>
      <c r="I64" s="47">
        <v>11354</v>
      </c>
      <c r="J64" s="47">
        <v>11091</v>
      </c>
      <c r="K64" s="47">
        <v>9909</v>
      </c>
      <c r="L64" s="47">
        <v>10953</v>
      </c>
      <c r="M64" s="47">
        <v>11192</v>
      </c>
      <c r="N64" s="47">
        <v>10718</v>
      </c>
      <c r="O64" s="47">
        <v>10669</v>
      </c>
      <c r="P64" s="47">
        <v>10682</v>
      </c>
      <c r="Q64" s="47">
        <v>11161</v>
      </c>
      <c r="R64" s="47">
        <v>11019</v>
      </c>
      <c r="S64" s="48">
        <v>11874</v>
      </c>
    </row>
    <row r="65" spans="1:19" ht="13.5" thickBot="1">
      <c r="A65" s="181" t="s">
        <v>126</v>
      </c>
      <c r="B65" s="47" t="s">
        <v>97</v>
      </c>
      <c r="C65" s="47" t="s">
        <v>97</v>
      </c>
      <c r="D65" s="47" t="s">
        <v>97</v>
      </c>
      <c r="E65" s="47" t="s">
        <v>97</v>
      </c>
      <c r="F65" s="47" t="s">
        <v>97</v>
      </c>
      <c r="G65" s="47" t="s">
        <v>97</v>
      </c>
      <c r="H65" s="47" t="s">
        <v>97</v>
      </c>
      <c r="I65" s="47" t="s">
        <v>97</v>
      </c>
      <c r="J65" s="47" t="s">
        <v>97</v>
      </c>
      <c r="K65" s="47" t="s">
        <v>97</v>
      </c>
      <c r="L65" s="47" t="s">
        <v>97</v>
      </c>
      <c r="M65" s="47" t="s">
        <v>97</v>
      </c>
      <c r="N65" s="47" t="s">
        <v>97</v>
      </c>
      <c r="O65" s="47" t="s">
        <v>97</v>
      </c>
      <c r="P65" s="47" t="s">
        <v>97</v>
      </c>
      <c r="Q65" s="47" t="s">
        <v>97</v>
      </c>
      <c r="R65" s="47" t="s">
        <v>97</v>
      </c>
      <c r="S65" s="48" t="s">
        <v>97</v>
      </c>
    </row>
    <row r="66" spans="1:19" ht="13.5" thickBot="1">
      <c r="A66" s="181" t="s">
        <v>127</v>
      </c>
      <c r="B66" s="47">
        <v>38078</v>
      </c>
      <c r="C66" s="47">
        <v>35240</v>
      </c>
      <c r="D66" s="47">
        <v>35100</v>
      </c>
      <c r="E66" s="47">
        <v>33537</v>
      </c>
      <c r="F66" s="47">
        <v>33362</v>
      </c>
      <c r="G66" s="47">
        <v>32422</v>
      </c>
      <c r="H66" s="47">
        <v>33432</v>
      </c>
      <c r="I66" s="47">
        <v>32324</v>
      </c>
      <c r="J66" s="47">
        <v>32177</v>
      </c>
      <c r="K66" s="47">
        <v>31545</v>
      </c>
      <c r="L66" s="47">
        <v>34426</v>
      </c>
      <c r="M66" s="47">
        <v>36178</v>
      </c>
      <c r="N66" s="47">
        <v>37411</v>
      </c>
      <c r="O66" s="47">
        <v>36742</v>
      </c>
      <c r="P66" s="47">
        <v>36691</v>
      </c>
      <c r="Q66" s="47">
        <v>35879</v>
      </c>
      <c r="R66" s="47">
        <v>35804</v>
      </c>
      <c r="S66" s="48">
        <v>35567</v>
      </c>
    </row>
    <row r="67" spans="1:19" ht="13.5" thickBot="1">
      <c r="A67" s="181" t="s">
        <v>128</v>
      </c>
      <c r="B67" s="47">
        <v>5085</v>
      </c>
      <c r="C67" s="47">
        <v>4263</v>
      </c>
      <c r="D67" s="47">
        <v>3693</v>
      </c>
      <c r="E67" s="47">
        <v>2907</v>
      </c>
      <c r="F67" s="47">
        <v>2783</v>
      </c>
      <c r="G67" s="47">
        <v>2456</v>
      </c>
      <c r="H67" s="47">
        <v>2547</v>
      </c>
      <c r="I67" s="47">
        <v>2378</v>
      </c>
      <c r="J67" s="47">
        <v>2324</v>
      </c>
      <c r="K67" s="47">
        <v>2211</v>
      </c>
      <c r="L67" s="47">
        <v>2190</v>
      </c>
      <c r="M67" s="47">
        <v>2450</v>
      </c>
      <c r="N67" s="47">
        <v>2064</v>
      </c>
      <c r="O67" s="47">
        <v>2402</v>
      </c>
      <c r="P67" s="47">
        <v>2621</v>
      </c>
      <c r="Q67" s="47">
        <v>2290</v>
      </c>
      <c r="R67" s="47">
        <v>2117</v>
      </c>
      <c r="S67" s="48">
        <v>2987</v>
      </c>
    </row>
    <row r="68" spans="1:19" ht="13.5" thickBot="1">
      <c r="A68" s="181" t="s">
        <v>129</v>
      </c>
      <c r="B68" s="47">
        <v>582</v>
      </c>
      <c r="C68" s="47">
        <v>602</v>
      </c>
      <c r="D68" s="47">
        <v>621</v>
      </c>
      <c r="E68" s="47">
        <v>563</v>
      </c>
      <c r="F68" s="47">
        <v>576</v>
      </c>
      <c r="G68" s="47">
        <v>565</v>
      </c>
      <c r="H68" s="47">
        <v>562</v>
      </c>
      <c r="I68" s="47">
        <v>554</v>
      </c>
      <c r="J68" s="47">
        <v>519</v>
      </c>
      <c r="K68" s="47">
        <v>519</v>
      </c>
      <c r="L68" s="47">
        <v>480</v>
      </c>
      <c r="M68" s="47">
        <v>539</v>
      </c>
      <c r="N68" s="47">
        <v>540</v>
      </c>
      <c r="O68" s="47">
        <v>504</v>
      </c>
      <c r="P68" s="47">
        <v>290</v>
      </c>
      <c r="Q68" s="47">
        <v>516</v>
      </c>
      <c r="R68" s="47">
        <v>428</v>
      </c>
      <c r="S68" s="48">
        <v>426</v>
      </c>
    </row>
    <row r="69" spans="1:19" ht="13.5" thickBot="1">
      <c r="A69" s="181" t="s">
        <v>130</v>
      </c>
      <c r="B69" s="47">
        <v>6889</v>
      </c>
      <c r="C69" s="47">
        <v>6550</v>
      </c>
      <c r="D69" s="47">
        <v>6835</v>
      </c>
      <c r="E69" s="47">
        <v>6900</v>
      </c>
      <c r="F69" s="47">
        <v>7461</v>
      </c>
      <c r="G69" s="47">
        <v>7736</v>
      </c>
      <c r="H69" s="47">
        <v>7882</v>
      </c>
      <c r="I69" s="47">
        <v>7067</v>
      </c>
      <c r="J69" s="47">
        <v>8036</v>
      </c>
      <c r="K69" s="47">
        <v>7246</v>
      </c>
      <c r="L69" s="47">
        <v>8231</v>
      </c>
      <c r="M69" s="47">
        <v>8450</v>
      </c>
      <c r="N69" s="47">
        <v>8841</v>
      </c>
      <c r="O69" s="47">
        <v>8380</v>
      </c>
      <c r="P69" s="47">
        <v>8574</v>
      </c>
      <c r="Q69" s="47">
        <v>8693</v>
      </c>
      <c r="R69" s="47">
        <v>7974</v>
      </c>
      <c r="S69" s="48">
        <v>10295</v>
      </c>
    </row>
    <row r="70" spans="1:19" ht="13.5" thickBot="1">
      <c r="A70" s="181" t="s">
        <v>131</v>
      </c>
      <c r="B70" s="47">
        <v>2891</v>
      </c>
      <c r="C70" s="47">
        <v>2755</v>
      </c>
      <c r="D70" s="47">
        <v>2823</v>
      </c>
      <c r="E70" s="47">
        <v>2327</v>
      </c>
      <c r="F70" s="47">
        <v>1924</v>
      </c>
      <c r="G70" s="47">
        <v>1774</v>
      </c>
      <c r="H70" s="47">
        <v>1698</v>
      </c>
      <c r="I70" s="47">
        <v>1515</v>
      </c>
      <c r="J70" s="47">
        <v>1745</v>
      </c>
      <c r="K70" s="47">
        <v>1510</v>
      </c>
      <c r="L70" s="47">
        <v>2003</v>
      </c>
      <c r="M70" s="47">
        <v>1503</v>
      </c>
      <c r="N70" s="47">
        <v>1544</v>
      </c>
      <c r="O70" s="47">
        <v>1391</v>
      </c>
      <c r="P70" s="47">
        <v>1561</v>
      </c>
      <c r="Q70" s="47">
        <v>1178</v>
      </c>
      <c r="R70" s="47">
        <v>1357</v>
      </c>
      <c r="S70" s="48">
        <v>1021</v>
      </c>
    </row>
    <row r="71" spans="1:19" ht="13.5" thickBot="1">
      <c r="A71" s="181" t="s">
        <v>132</v>
      </c>
      <c r="B71" s="47">
        <v>118</v>
      </c>
      <c r="C71" s="47">
        <v>63</v>
      </c>
      <c r="D71" s="47">
        <v>24</v>
      </c>
      <c r="E71" s="47">
        <v>0</v>
      </c>
      <c r="F71" s="47">
        <v>0</v>
      </c>
      <c r="G71" s="47">
        <v>0</v>
      </c>
      <c r="H71" s="47">
        <v>0</v>
      </c>
      <c r="I71" s="47">
        <v>0</v>
      </c>
      <c r="J71" s="47">
        <v>0</v>
      </c>
      <c r="K71" s="47">
        <v>0</v>
      </c>
      <c r="L71" s="47">
        <v>0</v>
      </c>
      <c r="M71" s="47">
        <v>0</v>
      </c>
      <c r="N71" s="47">
        <v>0</v>
      </c>
      <c r="O71" s="47">
        <v>0</v>
      </c>
      <c r="P71" s="47">
        <v>0</v>
      </c>
      <c r="Q71" s="47">
        <v>0</v>
      </c>
      <c r="R71" s="47">
        <v>0</v>
      </c>
      <c r="S71" s="48">
        <v>0</v>
      </c>
    </row>
    <row r="72" spans="1:19" ht="13.5" thickBot="1">
      <c r="A72" s="181" t="s">
        <v>133</v>
      </c>
      <c r="B72" s="47">
        <v>199</v>
      </c>
      <c r="C72" s="47">
        <v>172</v>
      </c>
      <c r="D72" s="47">
        <v>122</v>
      </c>
      <c r="E72" s="47">
        <v>105</v>
      </c>
      <c r="F72" s="47">
        <v>73</v>
      </c>
      <c r="G72" s="47">
        <v>43</v>
      </c>
      <c r="H72" s="47">
        <v>34</v>
      </c>
      <c r="I72" s="47">
        <v>51</v>
      </c>
      <c r="J72" s="47">
        <v>68</v>
      </c>
      <c r="K72" s="47">
        <v>53</v>
      </c>
      <c r="L72" s="47">
        <v>67</v>
      </c>
      <c r="M72" s="47">
        <v>1</v>
      </c>
      <c r="N72" s="47">
        <v>0</v>
      </c>
      <c r="O72" s="47">
        <v>0</v>
      </c>
      <c r="P72" s="47">
        <v>0</v>
      </c>
      <c r="Q72" s="47">
        <v>0</v>
      </c>
      <c r="R72" s="47">
        <v>0</v>
      </c>
      <c r="S72" s="48">
        <v>0</v>
      </c>
    </row>
    <row r="73" spans="1:19" ht="13.5" thickBot="1">
      <c r="A73" s="181" t="s">
        <v>134</v>
      </c>
      <c r="B73" s="47" t="s">
        <v>97</v>
      </c>
      <c r="C73" s="47" t="s">
        <v>97</v>
      </c>
      <c r="D73" s="47" t="s">
        <v>97</v>
      </c>
      <c r="E73" s="47" t="s">
        <v>97</v>
      </c>
      <c r="F73" s="47" t="s">
        <v>97</v>
      </c>
      <c r="G73" s="47" t="s">
        <v>97</v>
      </c>
      <c r="H73" s="47" t="s">
        <v>97</v>
      </c>
      <c r="I73" s="47" t="s">
        <v>97</v>
      </c>
      <c r="J73" s="47" t="s">
        <v>97</v>
      </c>
      <c r="K73" s="47" t="s">
        <v>97</v>
      </c>
      <c r="L73" s="47" t="s">
        <v>97</v>
      </c>
      <c r="M73" s="47" t="s">
        <v>97</v>
      </c>
      <c r="N73" s="47" t="s">
        <v>97</v>
      </c>
      <c r="O73" s="47" t="s">
        <v>97</v>
      </c>
      <c r="P73" s="47" t="s">
        <v>97</v>
      </c>
      <c r="Q73" s="47" t="s">
        <v>97</v>
      </c>
      <c r="R73" s="47" t="s">
        <v>97</v>
      </c>
      <c r="S73" s="48" t="s">
        <v>97</v>
      </c>
    </row>
    <row r="74" spans="1:19" ht="13.5" thickBot="1">
      <c r="A74" s="181" t="s">
        <v>135</v>
      </c>
      <c r="B74" s="47">
        <v>11</v>
      </c>
      <c r="C74" s="47">
        <v>21</v>
      </c>
      <c r="D74" s="47">
        <v>29</v>
      </c>
      <c r="E74" s="47">
        <v>51</v>
      </c>
      <c r="F74" s="47">
        <v>48</v>
      </c>
      <c r="G74" s="47">
        <v>58</v>
      </c>
      <c r="H74" s="47">
        <v>49</v>
      </c>
      <c r="I74" s="47">
        <v>51</v>
      </c>
      <c r="J74" s="47">
        <v>36</v>
      </c>
      <c r="K74" s="47">
        <v>22</v>
      </c>
      <c r="L74" s="47">
        <v>44</v>
      </c>
      <c r="M74" s="47">
        <v>25</v>
      </c>
      <c r="N74" s="47">
        <v>23</v>
      </c>
      <c r="O74" s="47">
        <v>14</v>
      </c>
      <c r="P74" s="47">
        <v>0</v>
      </c>
      <c r="Q74" s="47">
        <v>0</v>
      </c>
      <c r="R74" s="47">
        <v>0</v>
      </c>
      <c r="S74" s="48">
        <v>0</v>
      </c>
    </row>
    <row r="75" spans="1:19" ht="13.5" thickBot="1">
      <c r="A75" s="181" t="s">
        <v>136</v>
      </c>
      <c r="B75" s="47">
        <v>0</v>
      </c>
      <c r="C75" s="47">
        <v>0</v>
      </c>
      <c r="D75" s="47">
        <v>0</v>
      </c>
      <c r="E75" s="47">
        <v>0</v>
      </c>
      <c r="F75" s="47">
        <v>0</v>
      </c>
      <c r="G75" s="47">
        <v>0</v>
      </c>
      <c r="H75" s="47">
        <v>0</v>
      </c>
      <c r="I75" s="47">
        <v>0</v>
      </c>
      <c r="J75" s="47">
        <v>0</v>
      </c>
      <c r="K75" s="47">
        <v>0</v>
      </c>
      <c r="L75" s="47">
        <v>0</v>
      </c>
      <c r="M75" s="47">
        <v>0</v>
      </c>
      <c r="N75" s="47">
        <v>0</v>
      </c>
      <c r="O75" s="47">
        <v>0</v>
      </c>
      <c r="P75" s="47">
        <v>0</v>
      </c>
      <c r="Q75" s="47">
        <v>0</v>
      </c>
      <c r="R75" s="47">
        <v>1</v>
      </c>
      <c r="S75" s="48">
        <v>7</v>
      </c>
    </row>
    <row r="76" spans="1:19" ht="13.5" thickBot="1">
      <c r="A76" s="181" t="s">
        <v>137</v>
      </c>
      <c r="B76" s="47" t="s">
        <v>97</v>
      </c>
      <c r="C76" s="47" t="s">
        <v>97</v>
      </c>
      <c r="D76" s="47" t="s">
        <v>97</v>
      </c>
      <c r="E76" s="47" t="s">
        <v>97</v>
      </c>
      <c r="F76" s="47" t="s">
        <v>97</v>
      </c>
      <c r="G76" s="47" t="s">
        <v>97</v>
      </c>
      <c r="H76" s="47" t="s">
        <v>97</v>
      </c>
      <c r="I76" s="47" t="s">
        <v>97</v>
      </c>
      <c r="J76" s="47" t="s">
        <v>97</v>
      </c>
      <c r="K76" s="47" t="s">
        <v>97</v>
      </c>
      <c r="L76" s="47" t="s">
        <v>97</v>
      </c>
      <c r="M76" s="47" t="s">
        <v>97</v>
      </c>
      <c r="N76" s="47" t="s">
        <v>97</v>
      </c>
      <c r="O76" s="47" t="s">
        <v>97</v>
      </c>
      <c r="P76" s="47" t="s">
        <v>97</v>
      </c>
      <c r="Q76" s="47" t="s">
        <v>97</v>
      </c>
      <c r="R76" s="47" t="s">
        <v>97</v>
      </c>
      <c r="S76" s="48" t="s">
        <v>97</v>
      </c>
    </row>
    <row r="77" spans="1:19" ht="13.5" thickBot="1">
      <c r="A77" s="181" t="s">
        <v>138</v>
      </c>
      <c r="B77" s="47">
        <v>2413</v>
      </c>
      <c r="C77" s="47">
        <v>2473</v>
      </c>
      <c r="D77" s="47">
        <v>2712</v>
      </c>
      <c r="E77" s="47">
        <v>2710</v>
      </c>
      <c r="F77" s="47">
        <v>2572</v>
      </c>
      <c r="G77" s="47">
        <v>2614</v>
      </c>
      <c r="H77" s="47">
        <v>2751</v>
      </c>
      <c r="I77" s="47">
        <v>2834</v>
      </c>
      <c r="J77" s="47">
        <v>2764</v>
      </c>
      <c r="K77" s="47">
        <v>2956</v>
      </c>
      <c r="L77" s="47">
        <v>2830</v>
      </c>
      <c r="M77" s="47">
        <v>2556</v>
      </c>
      <c r="N77" s="47">
        <v>2567</v>
      </c>
      <c r="O77" s="47">
        <v>2615</v>
      </c>
      <c r="P77" s="47">
        <v>2225</v>
      </c>
      <c r="Q77" s="47">
        <v>1704</v>
      </c>
      <c r="R77" s="47">
        <v>1697</v>
      </c>
      <c r="S77" s="48">
        <v>1670</v>
      </c>
    </row>
    <row r="78" spans="1:19" ht="13.5" thickBot="1">
      <c r="A78" s="181" t="s">
        <v>139</v>
      </c>
      <c r="B78" s="47" t="s">
        <v>97</v>
      </c>
      <c r="C78" s="47" t="s">
        <v>97</v>
      </c>
      <c r="D78" s="47" t="s">
        <v>97</v>
      </c>
      <c r="E78" s="47" t="s">
        <v>97</v>
      </c>
      <c r="F78" s="47" t="s">
        <v>97</v>
      </c>
      <c r="G78" s="47" t="s">
        <v>97</v>
      </c>
      <c r="H78" s="47" t="s">
        <v>97</v>
      </c>
      <c r="I78" s="47" t="s">
        <v>97</v>
      </c>
      <c r="J78" s="47" t="s">
        <v>97</v>
      </c>
      <c r="K78" s="47" t="s">
        <v>97</v>
      </c>
      <c r="L78" s="47" t="s">
        <v>97</v>
      </c>
      <c r="M78" s="47" t="s">
        <v>97</v>
      </c>
      <c r="N78" s="47" t="s">
        <v>97</v>
      </c>
      <c r="O78" s="47" t="s">
        <v>97</v>
      </c>
      <c r="P78" s="47" t="s">
        <v>97</v>
      </c>
      <c r="Q78" s="47" t="s">
        <v>97</v>
      </c>
      <c r="R78" s="47" t="s">
        <v>97</v>
      </c>
      <c r="S78" s="48" t="s">
        <v>97</v>
      </c>
    </row>
    <row r="79" spans="1:19" ht="13.5" thickBot="1">
      <c r="A79" s="181" t="s">
        <v>140</v>
      </c>
      <c r="B79" s="47">
        <v>545</v>
      </c>
      <c r="C79" s="47">
        <v>604</v>
      </c>
      <c r="D79" s="47">
        <v>271</v>
      </c>
      <c r="E79" s="47">
        <v>251</v>
      </c>
      <c r="F79" s="47">
        <v>228</v>
      </c>
      <c r="G79" s="47">
        <v>333</v>
      </c>
      <c r="H79" s="47">
        <v>325</v>
      </c>
      <c r="I79" s="47">
        <v>275</v>
      </c>
      <c r="J79" s="47">
        <v>172</v>
      </c>
      <c r="K79" s="47">
        <v>323</v>
      </c>
      <c r="L79" s="47">
        <v>285</v>
      </c>
      <c r="M79" s="47">
        <v>350</v>
      </c>
      <c r="N79" s="47">
        <v>316</v>
      </c>
      <c r="O79" s="47">
        <v>327</v>
      </c>
      <c r="P79" s="47">
        <v>223</v>
      </c>
      <c r="Q79" s="47">
        <v>248</v>
      </c>
      <c r="R79" s="47">
        <v>149</v>
      </c>
      <c r="S79" s="48">
        <v>0</v>
      </c>
    </row>
    <row r="80" spans="1:19" ht="13.5" thickBot="1">
      <c r="A80" s="181" t="s">
        <v>141</v>
      </c>
      <c r="B80" s="47">
        <v>13156</v>
      </c>
      <c r="C80" s="47">
        <v>13314</v>
      </c>
      <c r="D80" s="47">
        <v>13020</v>
      </c>
      <c r="E80" s="47">
        <v>13108</v>
      </c>
      <c r="F80" s="47">
        <v>12846</v>
      </c>
      <c r="G80" s="47">
        <v>12614</v>
      </c>
      <c r="H80" s="47">
        <v>12706</v>
      </c>
      <c r="I80" s="47">
        <v>12656</v>
      </c>
      <c r="J80" s="47">
        <v>12772</v>
      </c>
      <c r="K80" s="47">
        <v>12433</v>
      </c>
      <c r="L80" s="47">
        <v>12050</v>
      </c>
      <c r="M80" s="47">
        <v>12099</v>
      </c>
      <c r="N80" s="47">
        <v>11799</v>
      </c>
      <c r="O80" s="47">
        <v>12371</v>
      </c>
      <c r="P80" s="47">
        <v>12276</v>
      </c>
      <c r="Q80" s="47">
        <v>12747</v>
      </c>
      <c r="R80" s="47">
        <v>12552</v>
      </c>
      <c r="S80" s="48">
        <v>11963</v>
      </c>
    </row>
    <row r="81" spans="1:19" ht="13.5" thickBot="1">
      <c r="A81" s="181" t="s">
        <v>142</v>
      </c>
      <c r="B81" s="47" t="s">
        <v>97</v>
      </c>
      <c r="C81" s="47" t="s">
        <v>97</v>
      </c>
      <c r="D81" s="47" t="s">
        <v>97</v>
      </c>
      <c r="E81" s="47" t="s">
        <v>97</v>
      </c>
      <c r="F81" s="47" t="s">
        <v>97</v>
      </c>
      <c r="G81" s="47" t="s">
        <v>97</v>
      </c>
      <c r="H81" s="47" t="s">
        <v>97</v>
      </c>
      <c r="I81" s="47" t="s">
        <v>97</v>
      </c>
      <c r="J81" s="47" t="s">
        <v>97</v>
      </c>
      <c r="K81" s="47" t="s">
        <v>97</v>
      </c>
      <c r="L81" s="47" t="s">
        <v>97</v>
      </c>
      <c r="M81" s="47" t="s">
        <v>97</v>
      </c>
      <c r="N81" s="47" t="s">
        <v>97</v>
      </c>
      <c r="O81" s="47" t="s">
        <v>97</v>
      </c>
      <c r="P81" s="47" t="s">
        <v>97</v>
      </c>
      <c r="Q81" s="47" t="s">
        <v>97</v>
      </c>
      <c r="R81" s="47" t="s">
        <v>97</v>
      </c>
      <c r="S81" s="48" t="s">
        <v>97</v>
      </c>
    </row>
    <row r="82" spans="1:19" ht="13.5" thickBot="1">
      <c r="A82" s="181" t="s">
        <v>143</v>
      </c>
      <c r="B82" s="47">
        <v>4841</v>
      </c>
      <c r="C82" s="47">
        <v>4862</v>
      </c>
      <c r="D82" s="47">
        <v>5496</v>
      </c>
      <c r="E82" s="47">
        <v>6793</v>
      </c>
      <c r="F82" s="47">
        <v>6707</v>
      </c>
      <c r="G82" s="47">
        <v>6964</v>
      </c>
      <c r="H82" s="47">
        <v>6986</v>
      </c>
      <c r="I82" s="47">
        <v>5426</v>
      </c>
      <c r="J82" s="47">
        <v>5006</v>
      </c>
      <c r="K82" s="47">
        <v>4695</v>
      </c>
      <c r="L82" s="47">
        <v>5034</v>
      </c>
      <c r="M82" s="47">
        <v>5705</v>
      </c>
      <c r="N82" s="47">
        <v>5508</v>
      </c>
      <c r="O82" s="47">
        <v>6321</v>
      </c>
      <c r="P82" s="47">
        <v>5428</v>
      </c>
      <c r="Q82" s="47">
        <v>5354</v>
      </c>
      <c r="R82" s="47">
        <v>6365</v>
      </c>
      <c r="S82" s="48">
        <v>6054</v>
      </c>
    </row>
    <row r="83" spans="1:19" ht="13.5" thickBot="1">
      <c r="A83" s="181" t="s">
        <v>144</v>
      </c>
      <c r="B83" s="47">
        <v>985</v>
      </c>
      <c r="C83" s="47">
        <v>846</v>
      </c>
      <c r="D83" s="47">
        <v>951</v>
      </c>
      <c r="E83" s="47">
        <v>969</v>
      </c>
      <c r="F83" s="47">
        <v>899</v>
      </c>
      <c r="G83" s="47">
        <v>935</v>
      </c>
      <c r="H83" s="47">
        <v>917</v>
      </c>
      <c r="I83" s="47">
        <v>1228</v>
      </c>
      <c r="J83" s="47">
        <v>1221</v>
      </c>
      <c r="K83" s="47">
        <v>1043</v>
      </c>
      <c r="L83" s="47">
        <v>1091</v>
      </c>
      <c r="M83" s="47">
        <v>1193</v>
      </c>
      <c r="N83" s="47">
        <v>1255</v>
      </c>
      <c r="O83" s="47">
        <v>1167</v>
      </c>
      <c r="P83" s="47">
        <v>1191</v>
      </c>
      <c r="Q83" s="47">
        <v>1198</v>
      </c>
      <c r="R83" s="47">
        <v>1239</v>
      </c>
      <c r="S83" s="48">
        <v>1266</v>
      </c>
    </row>
    <row r="84" spans="1:19" ht="13.5" thickBot="1">
      <c r="A84" s="181" t="s">
        <v>145</v>
      </c>
      <c r="B84" s="47">
        <v>979</v>
      </c>
      <c r="C84" s="47">
        <v>1004</v>
      </c>
      <c r="D84" s="47">
        <v>951</v>
      </c>
      <c r="E84" s="47">
        <v>943</v>
      </c>
      <c r="F84" s="47">
        <v>934</v>
      </c>
      <c r="G84" s="47">
        <v>971</v>
      </c>
      <c r="H84" s="47">
        <v>915</v>
      </c>
      <c r="I84" s="47">
        <v>897</v>
      </c>
      <c r="J84" s="47">
        <v>916</v>
      </c>
      <c r="K84" s="47">
        <v>965</v>
      </c>
      <c r="L84" s="47">
        <v>796</v>
      </c>
      <c r="M84" s="47">
        <v>837</v>
      </c>
      <c r="N84" s="47">
        <v>656</v>
      </c>
      <c r="O84" s="47">
        <v>941</v>
      </c>
      <c r="P84" s="47">
        <v>782</v>
      </c>
      <c r="Q84" s="47">
        <v>709</v>
      </c>
      <c r="R84" s="47">
        <v>683</v>
      </c>
      <c r="S84" s="48">
        <v>605</v>
      </c>
    </row>
    <row r="85" spans="1:19" ht="13.5" thickBot="1">
      <c r="A85" s="181" t="s">
        <v>146</v>
      </c>
      <c r="B85" s="47">
        <v>865</v>
      </c>
      <c r="C85" s="47">
        <v>1016</v>
      </c>
      <c r="D85" s="47">
        <v>799</v>
      </c>
      <c r="E85" s="47">
        <v>998</v>
      </c>
      <c r="F85" s="47">
        <v>1137</v>
      </c>
      <c r="G85" s="47">
        <v>1353</v>
      </c>
      <c r="H85" s="47">
        <v>1455</v>
      </c>
      <c r="I85" s="47">
        <v>1489</v>
      </c>
      <c r="J85" s="47">
        <v>1171</v>
      </c>
      <c r="K85" s="47">
        <v>1112</v>
      </c>
      <c r="L85" s="47">
        <v>987</v>
      </c>
      <c r="M85" s="47">
        <v>1515</v>
      </c>
      <c r="N85" s="47">
        <v>1574</v>
      </c>
      <c r="O85" s="47">
        <v>1999</v>
      </c>
      <c r="P85" s="47">
        <v>1690</v>
      </c>
      <c r="Q85" s="47">
        <v>1222</v>
      </c>
      <c r="R85" s="47">
        <v>1725</v>
      </c>
      <c r="S85" s="48">
        <v>1891</v>
      </c>
    </row>
    <row r="86" spans="1:19" ht="13.5" thickBot="1">
      <c r="A86" s="181" t="s">
        <v>147</v>
      </c>
      <c r="B86" s="47">
        <v>47</v>
      </c>
      <c r="C86" s="47">
        <v>117</v>
      </c>
      <c r="D86" s="47">
        <v>156</v>
      </c>
      <c r="E86" s="47">
        <v>174</v>
      </c>
      <c r="F86" s="47">
        <v>147</v>
      </c>
      <c r="G86" s="47">
        <v>171</v>
      </c>
      <c r="H86" s="47">
        <v>131</v>
      </c>
      <c r="I86" s="47">
        <v>145</v>
      </c>
      <c r="J86" s="47">
        <v>223</v>
      </c>
      <c r="K86" s="47">
        <v>114</v>
      </c>
      <c r="L86" s="47">
        <v>104</v>
      </c>
      <c r="M86" s="47">
        <v>134</v>
      </c>
      <c r="N86" s="47">
        <v>195</v>
      </c>
      <c r="O86" s="47">
        <v>227</v>
      </c>
      <c r="P86" s="47">
        <v>265</v>
      </c>
      <c r="Q86" s="47">
        <v>221</v>
      </c>
      <c r="R86" s="47">
        <v>216</v>
      </c>
      <c r="S86" s="48">
        <v>177</v>
      </c>
    </row>
    <row r="87" spans="1:19" ht="13.5" thickBot="1">
      <c r="A87" s="181" t="s">
        <v>148</v>
      </c>
      <c r="B87" s="47" t="s">
        <v>97</v>
      </c>
      <c r="C87" s="47" t="s">
        <v>97</v>
      </c>
      <c r="D87" s="47" t="s">
        <v>97</v>
      </c>
      <c r="E87" s="47" t="s">
        <v>97</v>
      </c>
      <c r="F87" s="47" t="s">
        <v>97</v>
      </c>
      <c r="G87" s="47" t="s">
        <v>97</v>
      </c>
      <c r="H87" s="47" t="s">
        <v>97</v>
      </c>
      <c r="I87" s="47" t="s">
        <v>97</v>
      </c>
      <c r="J87" s="47" t="s">
        <v>97</v>
      </c>
      <c r="K87" s="47" t="s">
        <v>97</v>
      </c>
      <c r="L87" s="47" t="s">
        <v>97</v>
      </c>
      <c r="M87" s="47" t="s">
        <v>97</v>
      </c>
      <c r="N87" s="47" t="s">
        <v>97</v>
      </c>
      <c r="O87" s="47" t="s">
        <v>97</v>
      </c>
      <c r="P87" s="47" t="s">
        <v>97</v>
      </c>
      <c r="Q87" s="47" t="s">
        <v>97</v>
      </c>
      <c r="R87" s="47" t="s">
        <v>97</v>
      </c>
      <c r="S87" s="48" t="s">
        <v>97</v>
      </c>
    </row>
    <row r="88" spans="1:19" ht="13.5" thickBot="1">
      <c r="A88" s="181" t="s">
        <v>149</v>
      </c>
      <c r="B88" s="47">
        <v>0</v>
      </c>
      <c r="C88" s="47">
        <v>0</v>
      </c>
      <c r="D88" s="47">
        <v>0</v>
      </c>
      <c r="E88" s="47">
        <v>0</v>
      </c>
      <c r="F88" s="47">
        <v>0</v>
      </c>
      <c r="G88" s="47">
        <v>0</v>
      </c>
      <c r="H88" s="47">
        <v>0</v>
      </c>
      <c r="I88" s="47">
        <v>0</v>
      </c>
      <c r="J88" s="47">
        <v>0</v>
      </c>
      <c r="K88" s="47">
        <v>0</v>
      </c>
      <c r="L88" s="47">
        <v>0</v>
      </c>
      <c r="M88" s="47">
        <v>0</v>
      </c>
      <c r="N88" s="47">
        <v>0</v>
      </c>
      <c r="O88" s="47">
        <v>0</v>
      </c>
      <c r="P88" s="47">
        <v>0</v>
      </c>
      <c r="Q88" s="47">
        <v>0</v>
      </c>
      <c r="R88" s="47">
        <v>0</v>
      </c>
      <c r="S88" s="47">
        <v>0</v>
      </c>
    </row>
    <row r="89" spans="1:19" ht="13.5" thickBot="1">
      <c r="A89" s="181" t="s">
        <v>150</v>
      </c>
      <c r="B89" s="47">
        <v>4850</v>
      </c>
      <c r="C89" s="47">
        <v>5144</v>
      </c>
      <c r="D89" s="47">
        <v>5680</v>
      </c>
      <c r="E89" s="47">
        <v>5464</v>
      </c>
      <c r="F89" s="47">
        <v>6581</v>
      </c>
      <c r="G89" s="47">
        <v>6567</v>
      </c>
      <c r="H89" s="47">
        <v>7192</v>
      </c>
      <c r="I89" s="47">
        <v>7727</v>
      </c>
      <c r="J89" s="47">
        <v>8395</v>
      </c>
      <c r="K89" s="47">
        <v>8557</v>
      </c>
      <c r="L89" s="47">
        <v>8817</v>
      </c>
      <c r="M89" s="47">
        <v>8834</v>
      </c>
      <c r="N89" s="47">
        <v>7281</v>
      </c>
      <c r="O89" s="47">
        <v>6011</v>
      </c>
      <c r="P89" s="47">
        <v>5728</v>
      </c>
      <c r="Q89" s="47">
        <v>6692</v>
      </c>
      <c r="R89" s="47">
        <v>8206</v>
      </c>
      <c r="S89" s="48">
        <v>9734</v>
      </c>
    </row>
    <row r="90" spans="1:19" ht="13.5" thickBot="1">
      <c r="A90" s="181" t="s">
        <v>151</v>
      </c>
      <c r="B90" s="47" t="s">
        <v>97</v>
      </c>
      <c r="C90" s="47" t="s">
        <v>97</v>
      </c>
      <c r="D90" s="47" t="s">
        <v>97</v>
      </c>
      <c r="E90" s="47" t="s">
        <v>97</v>
      </c>
      <c r="F90" s="47" t="s">
        <v>97</v>
      </c>
      <c r="G90" s="47" t="s">
        <v>97</v>
      </c>
      <c r="H90" s="47" t="s">
        <v>97</v>
      </c>
      <c r="I90" s="47" t="s">
        <v>97</v>
      </c>
      <c r="J90" s="47" t="s">
        <v>97</v>
      </c>
      <c r="K90" s="47" t="s">
        <v>97</v>
      </c>
      <c r="L90" s="47" t="s">
        <v>97</v>
      </c>
      <c r="M90" s="47" t="s">
        <v>97</v>
      </c>
      <c r="N90" s="47" t="s">
        <v>97</v>
      </c>
      <c r="O90" s="47" t="s">
        <v>97</v>
      </c>
      <c r="P90" s="47" t="s">
        <v>97</v>
      </c>
      <c r="Q90" s="47" t="s">
        <v>97</v>
      </c>
      <c r="R90" s="47" t="s">
        <v>97</v>
      </c>
      <c r="S90" s="48" t="s">
        <v>97</v>
      </c>
    </row>
    <row r="91" spans="1:19" ht="13.5" thickBot="1">
      <c r="A91" s="181" t="s">
        <v>152</v>
      </c>
      <c r="B91" s="47" t="s">
        <v>97</v>
      </c>
      <c r="C91" s="47" t="s">
        <v>97</v>
      </c>
      <c r="D91" s="47" t="s">
        <v>97</v>
      </c>
      <c r="E91" s="47" t="s">
        <v>97</v>
      </c>
      <c r="F91" s="47" t="s">
        <v>97</v>
      </c>
      <c r="G91" s="47" t="s">
        <v>97</v>
      </c>
      <c r="H91" s="47" t="s">
        <v>97</v>
      </c>
      <c r="I91" s="47" t="s">
        <v>97</v>
      </c>
      <c r="J91" s="47" t="s">
        <v>97</v>
      </c>
      <c r="K91" s="47" t="s">
        <v>97</v>
      </c>
      <c r="L91" s="47" t="s">
        <v>97</v>
      </c>
      <c r="M91" s="47" t="s">
        <v>97</v>
      </c>
      <c r="N91" s="47" t="s">
        <v>97</v>
      </c>
      <c r="O91" s="47" t="s">
        <v>97</v>
      </c>
      <c r="P91" s="47" t="s">
        <v>97</v>
      </c>
      <c r="Q91" s="47" t="s">
        <v>97</v>
      </c>
      <c r="R91" s="47" t="s">
        <v>97</v>
      </c>
      <c r="S91" s="48" t="s">
        <v>97</v>
      </c>
    </row>
    <row r="92" spans="1:19" ht="13.5" thickBot="1">
      <c r="A92" s="181" t="s">
        <v>153</v>
      </c>
      <c r="B92" s="47" t="s">
        <v>97</v>
      </c>
      <c r="C92" s="47" t="s">
        <v>97</v>
      </c>
      <c r="D92" s="47" t="s">
        <v>97</v>
      </c>
      <c r="E92" s="47" t="s">
        <v>97</v>
      </c>
      <c r="F92" s="47" t="s">
        <v>97</v>
      </c>
      <c r="G92" s="47" t="s">
        <v>97</v>
      </c>
      <c r="H92" s="47" t="s">
        <v>97</v>
      </c>
      <c r="I92" s="47" t="s">
        <v>97</v>
      </c>
      <c r="J92" s="47" t="s">
        <v>97</v>
      </c>
      <c r="K92" s="47" t="s">
        <v>97</v>
      </c>
      <c r="L92" s="47" t="s">
        <v>97</v>
      </c>
      <c r="M92" s="47" t="s">
        <v>97</v>
      </c>
      <c r="N92" s="47" t="s">
        <v>97</v>
      </c>
      <c r="O92" s="47" t="s">
        <v>97</v>
      </c>
      <c r="P92" s="47" t="s">
        <v>97</v>
      </c>
      <c r="Q92" s="47" t="s">
        <v>97</v>
      </c>
      <c r="R92" s="47" t="s">
        <v>97</v>
      </c>
      <c r="S92" s="48" t="s">
        <v>97</v>
      </c>
    </row>
    <row r="93" spans="1:19" ht="13.5" thickBot="1">
      <c r="A93" s="181" t="s">
        <v>154</v>
      </c>
      <c r="B93" s="47">
        <v>50167</v>
      </c>
      <c r="C93" s="47">
        <v>47003</v>
      </c>
      <c r="D93" s="47">
        <v>46595</v>
      </c>
      <c r="E93" s="47">
        <v>44682</v>
      </c>
      <c r="F93" s="47">
        <v>44761</v>
      </c>
      <c r="G93" s="47">
        <v>44226</v>
      </c>
      <c r="H93" s="47">
        <v>45388</v>
      </c>
      <c r="I93" s="47">
        <v>43274</v>
      </c>
      <c r="J93" s="47">
        <v>43887</v>
      </c>
      <c r="K93" s="47">
        <v>42307</v>
      </c>
      <c r="L93" s="47">
        <v>46478</v>
      </c>
      <c r="M93" s="47">
        <v>48536</v>
      </c>
      <c r="N93" s="47">
        <v>50227</v>
      </c>
      <c r="O93" s="47">
        <v>49343</v>
      </c>
      <c r="P93" s="47">
        <v>49030</v>
      </c>
      <c r="Q93" s="47">
        <v>47736</v>
      </c>
      <c r="R93" s="47">
        <v>47436</v>
      </c>
      <c r="S93" s="48">
        <v>49200</v>
      </c>
    </row>
    <row r="94" spans="1:19" ht="13.5" thickBot="1">
      <c r="A94" s="181" t="s">
        <v>155</v>
      </c>
      <c r="B94" s="47">
        <v>51151</v>
      </c>
      <c r="C94" s="47">
        <v>47848</v>
      </c>
      <c r="D94" s="47">
        <v>47546</v>
      </c>
      <c r="E94" s="47">
        <v>45651</v>
      </c>
      <c r="F94" s="47">
        <v>45660</v>
      </c>
      <c r="G94" s="47">
        <v>45161</v>
      </c>
      <c r="H94" s="47">
        <v>46304</v>
      </c>
      <c r="I94" s="47">
        <v>44503</v>
      </c>
      <c r="J94" s="47">
        <v>45107</v>
      </c>
      <c r="K94" s="47">
        <v>43350</v>
      </c>
      <c r="L94" s="47">
        <v>47569</v>
      </c>
      <c r="M94" s="47">
        <v>49728</v>
      </c>
      <c r="N94" s="47">
        <v>51482</v>
      </c>
      <c r="O94" s="47">
        <v>50511</v>
      </c>
      <c r="P94" s="47">
        <v>50221</v>
      </c>
      <c r="Q94" s="47">
        <v>48933</v>
      </c>
      <c r="R94" s="47">
        <v>48674</v>
      </c>
      <c r="S94" s="48">
        <v>50466</v>
      </c>
    </row>
    <row r="95" spans="1:19" ht="13.5" thickBot="1">
      <c r="A95" s="181" t="s">
        <v>156</v>
      </c>
      <c r="B95" s="47">
        <v>52130</v>
      </c>
      <c r="C95" s="47">
        <v>48852</v>
      </c>
      <c r="D95" s="47">
        <v>48496</v>
      </c>
      <c r="E95" s="47">
        <v>46594</v>
      </c>
      <c r="F95" s="47">
        <v>46594</v>
      </c>
      <c r="G95" s="47">
        <v>46132</v>
      </c>
      <c r="H95" s="47">
        <v>47220</v>
      </c>
      <c r="I95" s="47">
        <v>45399</v>
      </c>
      <c r="J95" s="47">
        <v>46023</v>
      </c>
      <c r="K95" s="47">
        <v>44315</v>
      </c>
      <c r="L95" s="47">
        <v>48365</v>
      </c>
      <c r="M95" s="47">
        <v>50566</v>
      </c>
      <c r="N95" s="47">
        <v>52138</v>
      </c>
      <c r="O95" s="47">
        <v>51452</v>
      </c>
      <c r="P95" s="47">
        <v>51002</v>
      </c>
      <c r="Q95" s="47">
        <v>49642</v>
      </c>
      <c r="R95" s="47">
        <v>49357</v>
      </c>
      <c r="S95" s="48">
        <v>51071</v>
      </c>
    </row>
    <row r="96" spans="1:19" ht="13.5" thickBot="1">
      <c r="A96" s="181" t="s">
        <v>157</v>
      </c>
      <c r="B96" s="47">
        <v>50214</v>
      </c>
      <c r="C96" s="47">
        <v>47119</v>
      </c>
      <c r="D96" s="47">
        <v>46751</v>
      </c>
      <c r="E96" s="47">
        <v>44856</v>
      </c>
      <c r="F96" s="47">
        <v>44908</v>
      </c>
      <c r="G96" s="47">
        <v>44397</v>
      </c>
      <c r="H96" s="47">
        <v>45519</v>
      </c>
      <c r="I96" s="47">
        <v>43419</v>
      </c>
      <c r="J96" s="47">
        <v>44110</v>
      </c>
      <c r="K96" s="47">
        <v>42421</v>
      </c>
      <c r="L96" s="47">
        <v>46582</v>
      </c>
      <c r="M96" s="47">
        <v>48670</v>
      </c>
      <c r="N96" s="47">
        <v>50421</v>
      </c>
      <c r="O96" s="47">
        <v>49571</v>
      </c>
      <c r="P96" s="47">
        <v>49295</v>
      </c>
      <c r="Q96" s="47">
        <v>47956</v>
      </c>
      <c r="R96" s="47">
        <v>47652</v>
      </c>
      <c r="S96" s="48">
        <v>49377</v>
      </c>
    </row>
    <row r="97" spans="1:19" ht="13.5" thickBot="1">
      <c r="A97" s="182" t="s">
        <v>158</v>
      </c>
      <c r="B97" s="50">
        <v>33563</v>
      </c>
      <c r="C97" s="50">
        <v>32536</v>
      </c>
      <c r="D97" s="50">
        <v>31514</v>
      </c>
      <c r="E97" s="50">
        <v>28305</v>
      </c>
      <c r="F97" s="50">
        <v>27489</v>
      </c>
      <c r="G97" s="50">
        <v>27372</v>
      </c>
      <c r="H97" s="50">
        <v>31254</v>
      </c>
      <c r="I97" s="50">
        <v>31398</v>
      </c>
      <c r="J97" s="50">
        <v>31124</v>
      </c>
      <c r="K97" s="50">
        <v>29540</v>
      </c>
      <c r="L97" s="50">
        <v>29954</v>
      </c>
      <c r="M97" s="50">
        <v>30351</v>
      </c>
      <c r="N97" s="50">
        <v>29083</v>
      </c>
      <c r="O97" s="50">
        <v>30180</v>
      </c>
      <c r="P97" s="50">
        <v>29776</v>
      </c>
      <c r="Q97" s="50">
        <v>29809</v>
      </c>
      <c r="R97" s="50">
        <v>29307</v>
      </c>
      <c r="S97" s="51">
        <v>30372</v>
      </c>
    </row>
    <row r="98" spans="1:19" ht="13.5" thickBot="1">
      <c r="A98" s="47"/>
      <c r="B98" s="47">
        <v>97741</v>
      </c>
      <c r="C98" s="47"/>
      <c r="D98" s="47"/>
      <c r="E98" s="47"/>
      <c r="F98" s="47"/>
      <c r="G98" s="47"/>
      <c r="H98" s="47"/>
      <c r="I98" s="47"/>
      <c r="J98" s="47"/>
      <c r="K98" s="47"/>
      <c r="L98" s="47"/>
      <c r="M98" s="47"/>
      <c r="N98" s="47"/>
      <c r="O98" s="47"/>
      <c r="P98" s="47"/>
      <c r="Q98" s="47"/>
      <c r="R98" s="47"/>
      <c r="S98" s="47"/>
    </row>
    <row r="99" spans="1:19" ht="13.5" thickBot="1">
      <c r="A99" s="182" t="s">
        <v>158</v>
      </c>
      <c r="B99" s="50">
        <v>291</v>
      </c>
      <c r="C99" s="50">
        <v>485</v>
      </c>
      <c r="D99" s="50">
        <v>512</v>
      </c>
      <c r="E99" s="50">
        <v>663</v>
      </c>
      <c r="F99" s="50">
        <v>753</v>
      </c>
      <c r="G99" s="50">
        <v>854</v>
      </c>
      <c r="H99" s="50">
        <v>782</v>
      </c>
      <c r="I99" s="50">
        <v>1185</v>
      </c>
      <c r="J99" s="50">
        <v>1296</v>
      </c>
      <c r="K99" s="50">
        <v>1473</v>
      </c>
      <c r="L99" s="50">
        <v>936</v>
      </c>
      <c r="M99" s="50">
        <v>1327</v>
      </c>
      <c r="N99" s="50">
        <v>1296</v>
      </c>
      <c r="O99" s="50">
        <v>1437</v>
      </c>
      <c r="P99" s="50">
        <v>2552</v>
      </c>
      <c r="Q99" s="50">
        <v>4525</v>
      </c>
      <c r="R99" s="50">
        <v>4934</v>
      </c>
      <c r="S99" s="51">
        <v>6203</v>
      </c>
    </row>
    <row r="100" spans="1:19" ht="13.5" thickBot="1">
      <c r="A100" s="47"/>
      <c r="B100" s="47"/>
      <c r="C100" s="47"/>
      <c r="D100" s="47"/>
      <c r="E100" s="47"/>
      <c r="F100" s="47"/>
      <c r="G100" s="47"/>
      <c r="H100" s="47"/>
      <c r="I100" s="47"/>
      <c r="J100" s="47"/>
      <c r="K100" s="47"/>
      <c r="L100" s="47"/>
      <c r="M100" s="47"/>
      <c r="N100" s="47"/>
      <c r="O100" s="47"/>
      <c r="P100" s="47"/>
      <c r="Q100" s="47"/>
      <c r="R100" s="47"/>
      <c r="S100" s="47"/>
    </row>
    <row r="101" spans="1:19" ht="13.5" thickBot="1">
      <c r="A101" s="47"/>
      <c r="B101" s="47"/>
      <c r="C101" s="47"/>
      <c r="D101" s="47"/>
      <c r="E101" s="47"/>
      <c r="F101" s="47"/>
      <c r="G101" s="47"/>
      <c r="H101" s="47"/>
      <c r="I101" s="47"/>
      <c r="J101" s="47"/>
      <c r="K101" s="47"/>
      <c r="L101" s="47"/>
      <c r="M101" s="47"/>
      <c r="N101" s="47"/>
      <c r="O101" s="47"/>
      <c r="P101" s="47"/>
      <c r="Q101" s="47"/>
      <c r="R101" s="47"/>
      <c r="S101" s="47"/>
    </row>
    <row r="102" spans="1:19" ht="13.5" thickBot="1">
      <c r="A102" s="47"/>
      <c r="B102" s="47"/>
      <c r="C102" s="47"/>
      <c r="D102" s="47"/>
      <c r="E102" s="47"/>
      <c r="F102" s="47"/>
      <c r="G102" s="47"/>
      <c r="H102" s="47"/>
      <c r="I102" s="47"/>
      <c r="J102" s="47"/>
      <c r="K102" s="47"/>
      <c r="L102" s="47"/>
      <c r="M102" s="47"/>
      <c r="N102" s="47"/>
      <c r="O102" s="47"/>
      <c r="P102" s="47"/>
      <c r="Q102" s="47"/>
      <c r="R102" s="47"/>
      <c r="S102" s="47"/>
    </row>
    <row r="104" spans="1:19" ht="12.75">
      <c r="A104" s="71" t="s">
        <v>183</v>
      </c>
      <c r="B104" s="71"/>
      <c r="C104" s="71"/>
      <c r="D104" s="71"/>
      <c r="E104" s="54"/>
      <c r="F104" s="54"/>
      <c r="G104" s="54"/>
      <c r="H104" s="54"/>
      <c r="I104" s="54"/>
      <c r="J104" s="54"/>
      <c r="K104" s="54"/>
      <c r="L104" s="54"/>
      <c r="M104" s="54"/>
      <c r="N104" s="54"/>
      <c r="O104" s="54"/>
      <c r="P104" s="54"/>
      <c r="Q104" s="54"/>
      <c r="R104" s="54"/>
      <c r="S104" s="54"/>
    </row>
    <row r="105" spans="1:19" ht="12.75">
      <c r="A105" s="71" t="s">
        <v>184</v>
      </c>
      <c r="B105" s="71"/>
      <c r="C105" s="71"/>
      <c r="D105" s="71"/>
      <c r="E105" s="54"/>
      <c r="F105" s="54"/>
      <c r="G105" s="54"/>
      <c r="H105" s="54"/>
      <c r="I105" s="54"/>
      <c r="J105" s="54"/>
      <c r="K105" s="54"/>
      <c r="L105" s="54"/>
      <c r="M105" s="54"/>
      <c r="N105" s="54"/>
      <c r="O105" s="54"/>
      <c r="P105" s="54"/>
      <c r="Q105" s="54"/>
      <c r="R105" s="54"/>
      <c r="S105" s="54"/>
    </row>
    <row r="106" spans="1:19" ht="13.5" thickBot="1">
      <c r="A106" s="71" t="s">
        <v>187</v>
      </c>
      <c r="B106" s="71"/>
      <c r="C106" s="71"/>
      <c r="D106" s="71"/>
      <c r="E106" s="54"/>
      <c r="F106" s="54"/>
      <c r="G106" s="54"/>
      <c r="H106" s="54"/>
      <c r="I106" s="54"/>
      <c r="J106" s="54"/>
      <c r="K106" s="54"/>
      <c r="L106" s="54"/>
      <c r="M106" s="54"/>
      <c r="N106" s="54"/>
      <c r="O106" s="54"/>
      <c r="P106" s="54"/>
      <c r="Q106" s="54"/>
      <c r="R106" s="54"/>
      <c r="S106" s="54"/>
    </row>
    <row r="107" spans="1:19" ht="26.25" thickBot="1">
      <c r="A107" s="72" t="s">
        <v>162</v>
      </c>
      <c r="B107" s="73" t="s">
        <v>99</v>
      </c>
      <c r="C107" s="73" t="s">
        <v>100</v>
      </c>
      <c r="D107" s="73" t="s">
        <v>101</v>
      </c>
      <c r="E107" s="73" t="s">
        <v>102</v>
      </c>
      <c r="F107" s="73" t="s">
        <v>103</v>
      </c>
      <c r="G107" s="73" t="s">
        <v>104</v>
      </c>
      <c r="H107" s="73" t="s">
        <v>105</v>
      </c>
      <c r="I107" s="73" t="s">
        <v>106</v>
      </c>
      <c r="J107" s="73" t="s">
        <v>107</v>
      </c>
      <c r="K107" s="73" t="s">
        <v>108</v>
      </c>
      <c r="L107" s="73" t="s">
        <v>109</v>
      </c>
      <c r="M107" s="73" t="s">
        <v>110</v>
      </c>
      <c r="N107" s="73" t="s">
        <v>111</v>
      </c>
      <c r="O107" s="73" t="s">
        <v>112</v>
      </c>
      <c r="P107" s="73" t="s">
        <v>113</v>
      </c>
      <c r="Q107" s="73" t="s">
        <v>114</v>
      </c>
      <c r="R107" s="73" t="s">
        <v>115</v>
      </c>
      <c r="S107" s="74" t="s">
        <v>116</v>
      </c>
    </row>
    <row r="108" spans="1:19" ht="13.5" thickBot="1">
      <c r="A108" s="75" t="s">
        <v>96</v>
      </c>
      <c r="B108" s="76" t="s">
        <v>117</v>
      </c>
      <c r="C108" s="76" t="s">
        <v>117</v>
      </c>
      <c r="D108" s="76" t="s">
        <v>117</v>
      </c>
      <c r="E108" s="76" t="s">
        <v>117</v>
      </c>
      <c r="F108" s="76" t="s">
        <v>117</v>
      </c>
      <c r="G108" s="76" t="s">
        <v>117</v>
      </c>
      <c r="H108" s="76" t="s">
        <v>117</v>
      </c>
      <c r="I108" s="76" t="s">
        <v>117</v>
      </c>
      <c r="J108" s="76" t="s">
        <v>117</v>
      </c>
      <c r="K108" s="76" t="s">
        <v>117</v>
      </c>
      <c r="L108" s="76" t="s">
        <v>117</v>
      </c>
      <c r="M108" s="76" t="s">
        <v>117</v>
      </c>
      <c r="N108" s="76" t="s">
        <v>117</v>
      </c>
      <c r="O108" s="76" t="s">
        <v>117</v>
      </c>
      <c r="P108" s="76" t="s">
        <v>117</v>
      </c>
      <c r="Q108" s="76" t="s">
        <v>117</v>
      </c>
      <c r="R108" s="76" t="s">
        <v>117</v>
      </c>
      <c r="S108" s="77" t="s">
        <v>117</v>
      </c>
    </row>
    <row r="109" spans="1:19" ht="13.5" thickBot="1">
      <c r="A109" s="78" t="s">
        <v>118</v>
      </c>
      <c r="B109" s="47">
        <v>46449</v>
      </c>
      <c r="C109" s="47">
        <v>46546</v>
      </c>
      <c r="D109" s="47">
        <v>46912</v>
      </c>
      <c r="E109" s="47">
        <v>42539</v>
      </c>
      <c r="F109" s="47">
        <v>41735</v>
      </c>
      <c r="G109" s="47">
        <v>44115</v>
      </c>
      <c r="H109" s="47">
        <v>42681</v>
      </c>
      <c r="I109" s="47">
        <v>38595</v>
      </c>
      <c r="J109" s="47">
        <v>37900</v>
      </c>
      <c r="K109" s="47">
        <v>36009</v>
      </c>
      <c r="L109" s="47">
        <v>34804</v>
      </c>
      <c r="M109" s="47">
        <v>34429</v>
      </c>
      <c r="N109" s="47">
        <v>34451</v>
      </c>
      <c r="O109" s="47">
        <v>30001</v>
      </c>
      <c r="P109" s="47">
        <v>23043</v>
      </c>
      <c r="Q109" s="47">
        <v>22730</v>
      </c>
      <c r="R109" s="47">
        <v>21174</v>
      </c>
      <c r="S109" s="48">
        <v>16551</v>
      </c>
    </row>
    <row r="110" spans="1:19" ht="13.5" thickBot="1">
      <c r="A110" s="78" t="s">
        <v>119</v>
      </c>
      <c r="B110" s="47">
        <v>39338</v>
      </c>
      <c r="C110" s="47">
        <v>41706</v>
      </c>
      <c r="D110" s="47">
        <v>44332</v>
      </c>
      <c r="E110" s="47">
        <v>39467</v>
      </c>
      <c r="F110" s="47">
        <v>38867</v>
      </c>
      <c r="G110" s="47">
        <v>41115</v>
      </c>
      <c r="H110" s="47">
        <v>39361</v>
      </c>
      <c r="I110" s="47">
        <v>35325</v>
      </c>
      <c r="J110" s="47">
        <v>35962</v>
      </c>
      <c r="K110" s="47">
        <v>34060</v>
      </c>
      <c r="L110" s="47">
        <v>33128</v>
      </c>
      <c r="M110" s="47">
        <v>32040</v>
      </c>
      <c r="N110" s="47">
        <v>32809</v>
      </c>
      <c r="O110" s="47">
        <v>28572</v>
      </c>
      <c r="P110" s="47">
        <v>22191</v>
      </c>
      <c r="Q110" s="47">
        <v>21979</v>
      </c>
      <c r="R110" s="47">
        <v>20643</v>
      </c>
      <c r="S110" s="48">
        <v>16238</v>
      </c>
    </row>
    <row r="111" spans="1:19" ht="13.5" thickBot="1">
      <c r="A111" s="78" t="s">
        <v>120</v>
      </c>
      <c r="B111" s="47">
        <v>35679</v>
      </c>
      <c r="C111" s="47">
        <v>37447</v>
      </c>
      <c r="D111" s="47">
        <v>40313</v>
      </c>
      <c r="E111" s="47">
        <v>35272</v>
      </c>
      <c r="F111" s="47">
        <v>34603</v>
      </c>
      <c r="G111" s="47">
        <v>37345</v>
      </c>
      <c r="H111" s="47">
        <v>35543</v>
      </c>
      <c r="I111" s="47">
        <v>31600</v>
      </c>
      <c r="J111" s="47">
        <v>31613</v>
      </c>
      <c r="K111" s="47">
        <v>30235</v>
      </c>
      <c r="L111" s="47">
        <v>30169</v>
      </c>
      <c r="M111" s="47">
        <v>29091</v>
      </c>
      <c r="N111" s="47">
        <v>30296</v>
      </c>
      <c r="O111" s="47">
        <v>26084</v>
      </c>
      <c r="P111" s="47">
        <v>19948</v>
      </c>
      <c r="Q111" s="47">
        <v>19698</v>
      </c>
      <c r="R111" s="47">
        <v>18422</v>
      </c>
      <c r="S111" s="48">
        <v>14022</v>
      </c>
    </row>
    <row r="112" spans="1:19" ht="13.5" thickBot="1">
      <c r="A112" s="78" t="s">
        <v>121</v>
      </c>
      <c r="B112" s="47">
        <v>27394</v>
      </c>
      <c r="C112" s="47">
        <v>29363</v>
      </c>
      <c r="D112" s="47">
        <v>32182</v>
      </c>
      <c r="E112" s="47">
        <v>28246</v>
      </c>
      <c r="F112" s="47">
        <v>27890</v>
      </c>
      <c r="G112" s="47">
        <v>30690</v>
      </c>
      <c r="H112" s="47">
        <v>27911</v>
      </c>
      <c r="I112" s="47">
        <v>26441</v>
      </c>
      <c r="J112" s="47">
        <v>27238</v>
      </c>
      <c r="K112" s="47">
        <v>26257</v>
      </c>
      <c r="L112" s="47">
        <v>26393</v>
      </c>
      <c r="M112" s="47">
        <v>27221</v>
      </c>
      <c r="N112" s="47">
        <v>28674</v>
      </c>
      <c r="O112" s="47">
        <v>24527</v>
      </c>
      <c r="P112" s="47">
        <v>18781</v>
      </c>
      <c r="Q112" s="47">
        <v>18618</v>
      </c>
      <c r="R112" s="47">
        <v>17270</v>
      </c>
      <c r="S112" s="48">
        <v>13223</v>
      </c>
    </row>
    <row r="113" spans="1:19" ht="13.5" thickBot="1">
      <c r="A113" s="78" t="s">
        <v>122</v>
      </c>
      <c r="B113" s="47">
        <v>29085</v>
      </c>
      <c r="C113" s="47">
        <v>31192</v>
      </c>
      <c r="D113" s="47">
        <v>33976</v>
      </c>
      <c r="E113" s="47">
        <v>30098</v>
      </c>
      <c r="F113" s="47">
        <v>29689</v>
      </c>
      <c r="G113" s="47">
        <v>32630</v>
      </c>
      <c r="H113" s="47">
        <v>29827</v>
      </c>
      <c r="I113" s="47">
        <v>28296</v>
      </c>
      <c r="J113" s="47">
        <v>29038</v>
      </c>
      <c r="K113" s="47">
        <v>28117</v>
      </c>
      <c r="L113" s="47">
        <v>28347</v>
      </c>
      <c r="M113" s="47">
        <v>27245</v>
      </c>
      <c r="N113" s="47">
        <v>28679</v>
      </c>
      <c r="O113" s="47">
        <v>24532</v>
      </c>
      <c r="P113" s="47">
        <v>18785</v>
      </c>
      <c r="Q113" s="47">
        <v>18622</v>
      </c>
      <c r="R113" s="47">
        <v>17277</v>
      </c>
      <c r="S113" s="48">
        <v>13223</v>
      </c>
    </row>
    <row r="114" spans="1:19" ht="13.5" thickBot="1">
      <c r="A114" s="78" t="s">
        <v>123</v>
      </c>
      <c r="B114" s="47">
        <v>242</v>
      </c>
      <c r="C114" s="47">
        <v>343</v>
      </c>
      <c r="D114" s="47">
        <v>316</v>
      </c>
      <c r="E114" s="47">
        <v>175</v>
      </c>
      <c r="F114" s="47">
        <v>330</v>
      </c>
      <c r="G114" s="47">
        <v>125</v>
      </c>
      <c r="H114" s="47">
        <v>131</v>
      </c>
      <c r="I114" s="47">
        <v>177</v>
      </c>
      <c r="J114" s="47">
        <v>332</v>
      </c>
      <c r="K114" s="47">
        <v>340</v>
      </c>
      <c r="L114" s="47">
        <v>186</v>
      </c>
      <c r="M114" s="47">
        <v>265</v>
      </c>
      <c r="N114" s="47">
        <v>112</v>
      </c>
      <c r="O114" s="47">
        <v>219</v>
      </c>
      <c r="P114" s="47">
        <v>432</v>
      </c>
      <c r="Q114" s="47">
        <v>411</v>
      </c>
      <c r="R114" s="47">
        <v>327</v>
      </c>
      <c r="S114" s="48">
        <v>185</v>
      </c>
    </row>
    <row r="115" spans="1:19" ht="13.5" thickBot="1">
      <c r="A115" s="78" t="s">
        <v>124</v>
      </c>
      <c r="B115" s="47">
        <v>908</v>
      </c>
      <c r="C115" s="47">
        <v>308</v>
      </c>
      <c r="D115" s="47">
        <v>303</v>
      </c>
      <c r="E115" s="47">
        <v>307</v>
      </c>
      <c r="F115" s="47">
        <v>224</v>
      </c>
      <c r="G115" s="47">
        <v>205</v>
      </c>
      <c r="H115" s="47">
        <v>205</v>
      </c>
      <c r="I115" s="47">
        <v>96</v>
      </c>
      <c r="J115" s="47">
        <v>107</v>
      </c>
      <c r="K115" s="47">
        <v>71</v>
      </c>
      <c r="L115" s="47">
        <v>50</v>
      </c>
      <c r="M115" s="47">
        <v>50</v>
      </c>
      <c r="N115" s="47">
        <v>46</v>
      </c>
      <c r="O115" s="47">
        <v>35</v>
      </c>
      <c r="P115" s="47">
        <v>29</v>
      </c>
      <c r="Q115" s="47">
        <v>36</v>
      </c>
      <c r="R115" s="47">
        <v>22</v>
      </c>
      <c r="S115" s="48">
        <v>27</v>
      </c>
    </row>
    <row r="116" spans="1:19" ht="13.5" thickBot="1">
      <c r="A116" s="78" t="s">
        <v>125</v>
      </c>
      <c r="B116" s="47">
        <v>760</v>
      </c>
      <c r="C116" s="47">
        <v>651</v>
      </c>
      <c r="D116" s="47">
        <v>634</v>
      </c>
      <c r="E116" s="47">
        <v>193</v>
      </c>
      <c r="F116" s="47">
        <v>210</v>
      </c>
      <c r="G116" s="47">
        <v>225</v>
      </c>
      <c r="H116" s="47">
        <v>263</v>
      </c>
      <c r="I116" s="47">
        <v>208</v>
      </c>
      <c r="J116" s="47">
        <v>154</v>
      </c>
      <c r="K116" s="47">
        <v>132</v>
      </c>
      <c r="L116" s="47">
        <v>89</v>
      </c>
      <c r="M116" s="47">
        <v>96</v>
      </c>
      <c r="N116" s="47">
        <v>93</v>
      </c>
      <c r="O116" s="47">
        <v>95</v>
      </c>
      <c r="P116" s="47">
        <v>100</v>
      </c>
      <c r="Q116" s="47">
        <v>98</v>
      </c>
      <c r="R116" s="47">
        <v>61</v>
      </c>
      <c r="S116" s="48">
        <v>39</v>
      </c>
    </row>
    <row r="117" spans="1:19" ht="13.5" thickBot="1">
      <c r="A117" s="78" t="s">
        <v>126</v>
      </c>
      <c r="B117" s="47">
        <v>196</v>
      </c>
      <c r="C117" s="47">
        <v>259</v>
      </c>
      <c r="D117" s="47">
        <v>265</v>
      </c>
      <c r="E117" s="47">
        <v>224</v>
      </c>
      <c r="F117" s="47">
        <v>528</v>
      </c>
      <c r="G117" s="47">
        <v>943</v>
      </c>
      <c r="H117" s="47">
        <v>1636</v>
      </c>
      <c r="I117" s="47">
        <v>1588</v>
      </c>
      <c r="J117" s="47">
        <v>1396</v>
      </c>
      <c r="K117" s="47">
        <v>1366</v>
      </c>
      <c r="L117" s="47">
        <v>1277</v>
      </c>
      <c r="M117" s="47">
        <v>1263</v>
      </c>
      <c r="N117" s="47">
        <v>1091</v>
      </c>
      <c r="O117" s="47">
        <v>422</v>
      </c>
      <c r="P117" s="47">
        <v>322</v>
      </c>
      <c r="Q117" s="47">
        <v>292</v>
      </c>
      <c r="R117" s="47">
        <v>333</v>
      </c>
      <c r="S117" s="48">
        <v>252</v>
      </c>
    </row>
    <row r="118" spans="1:19" ht="13.5" thickBot="1">
      <c r="A118" s="78" t="s">
        <v>127</v>
      </c>
      <c r="B118" s="47">
        <v>1612</v>
      </c>
      <c r="C118" s="47">
        <v>2026</v>
      </c>
      <c r="D118" s="47">
        <v>1790</v>
      </c>
      <c r="E118" s="47">
        <v>1213</v>
      </c>
      <c r="F118" s="47">
        <v>1173</v>
      </c>
      <c r="G118" s="47">
        <v>1597</v>
      </c>
      <c r="H118" s="47">
        <v>1184</v>
      </c>
      <c r="I118" s="47">
        <v>915</v>
      </c>
      <c r="J118" s="47">
        <v>784</v>
      </c>
      <c r="K118" s="47">
        <v>619</v>
      </c>
      <c r="L118" s="47">
        <v>757</v>
      </c>
      <c r="M118" s="47">
        <v>822</v>
      </c>
      <c r="N118" s="47">
        <v>778</v>
      </c>
      <c r="O118" s="47">
        <v>949</v>
      </c>
      <c r="P118" s="47">
        <v>875</v>
      </c>
      <c r="Q118" s="47">
        <v>935</v>
      </c>
      <c r="R118" s="47">
        <v>887</v>
      </c>
      <c r="S118" s="48">
        <v>664</v>
      </c>
    </row>
    <row r="119" spans="1:19" ht="13.5" thickBot="1">
      <c r="A119" s="78" t="s">
        <v>128</v>
      </c>
      <c r="B119" s="47">
        <v>147</v>
      </c>
      <c r="C119" s="47">
        <v>127</v>
      </c>
      <c r="D119" s="47">
        <v>92</v>
      </c>
      <c r="E119" s="47">
        <v>89</v>
      </c>
      <c r="F119" s="47">
        <v>81</v>
      </c>
      <c r="G119" s="47">
        <v>69</v>
      </c>
      <c r="H119" s="47">
        <v>65</v>
      </c>
      <c r="I119" s="47">
        <v>52</v>
      </c>
      <c r="J119" s="47">
        <v>78</v>
      </c>
      <c r="K119" s="47">
        <v>98</v>
      </c>
      <c r="L119" s="47">
        <v>11</v>
      </c>
      <c r="M119" s="47">
        <v>11</v>
      </c>
      <c r="N119" s="47">
        <v>9</v>
      </c>
      <c r="O119" s="47">
        <v>11</v>
      </c>
      <c r="P119" s="47">
        <v>11</v>
      </c>
      <c r="Q119" s="47">
        <v>10</v>
      </c>
      <c r="R119" s="47">
        <v>8</v>
      </c>
      <c r="S119" s="48">
        <v>10</v>
      </c>
    </row>
    <row r="120" spans="1:19" ht="13.5" thickBot="1">
      <c r="A120" s="78" t="s">
        <v>129</v>
      </c>
      <c r="B120" s="47">
        <v>331</v>
      </c>
      <c r="C120" s="47">
        <v>546</v>
      </c>
      <c r="D120" s="47">
        <v>559</v>
      </c>
      <c r="E120" s="47">
        <v>550</v>
      </c>
      <c r="F120" s="47">
        <v>632</v>
      </c>
      <c r="G120" s="47">
        <v>602</v>
      </c>
      <c r="H120" s="47">
        <v>606</v>
      </c>
      <c r="I120" s="47">
        <v>787</v>
      </c>
      <c r="J120" s="47">
        <v>1073</v>
      </c>
      <c r="K120" s="47">
        <v>1348</v>
      </c>
      <c r="L120" s="47">
        <v>996</v>
      </c>
      <c r="M120" s="47">
        <v>1184</v>
      </c>
      <c r="N120" s="47">
        <v>915</v>
      </c>
      <c r="O120" s="47">
        <v>571</v>
      </c>
      <c r="P120" s="47">
        <v>762</v>
      </c>
      <c r="Q120" s="47">
        <v>766</v>
      </c>
      <c r="R120" s="47">
        <v>829</v>
      </c>
      <c r="S120" s="48">
        <v>396</v>
      </c>
    </row>
    <row r="121" spans="1:19" ht="13.5" thickBot="1">
      <c r="A121" s="78" t="s">
        <v>130</v>
      </c>
      <c r="B121" s="47">
        <v>1677</v>
      </c>
      <c r="C121" s="47">
        <v>1810</v>
      </c>
      <c r="D121" s="47">
        <v>1783</v>
      </c>
      <c r="E121" s="47">
        <v>1823</v>
      </c>
      <c r="F121" s="47">
        <v>1786</v>
      </c>
      <c r="G121" s="47">
        <v>1932</v>
      </c>
      <c r="H121" s="47">
        <v>1907</v>
      </c>
      <c r="I121" s="47">
        <v>1846</v>
      </c>
      <c r="J121" s="47">
        <v>1794</v>
      </c>
      <c r="K121" s="47">
        <v>1856</v>
      </c>
      <c r="L121" s="47">
        <v>1950</v>
      </c>
      <c r="M121" s="47">
        <v>1853</v>
      </c>
      <c r="N121" s="47">
        <v>1921</v>
      </c>
      <c r="O121" s="47">
        <v>1953</v>
      </c>
      <c r="P121" s="47">
        <v>1796</v>
      </c>
      <c r="Q121" s="47">
        <v>1960</v>
      </c>
      <c r="R121" s="47">
        <v>1997</v>
      </c>
      <c r="S121" s="48">
        <v>2029</v>
      </c>
    </row>
    <row r="122" spans="1:19" ht="13.5" thickBot="1">
      <c r="A122" s="78" t="s">
        <v>131</v>
      </c>
      <c r="B122" s="47">
        <v>1869</v>
      </c>
      <c r="C122" s="47">
        <v>2281</v>
      </c>
      <c r="D122" s="47">
        <v>3100</v>
      </c>
      <c r="E122" s="47">
        <v>1872</v>
      </c>
      <c r="F122" s="47">
        <v>1855</v>
      </c>
      <c r="G122" s="47">
        <v>2440</v>
      </c>
      <c r="H122" s="47">
        <v>1906</v>
      </c>
      <c r="I122" s="47">
        <v>1745</v>
      </c>
      <c r="J122" s="47">
        <v>2323</v>
      </c>
      <c r="K122" s="47">
        <v>3380</v>
      </c>
      <c r="L122" s="47">
        <v>3377</v>
      </c>
      <c r="M122" s="47">
        <v>4072</v>
      </c>
      <c r="N122" s="47">
        <v>4618</v>
      </c>
      <c r="O122" s="47">
        <v>3789</v>
      </c>
      <c r="P122" s="47">
        <v>4180</v>
      </c>
      <c r="Q122" s="47">
        <v>4397</v>
      </c>
      <c r="R122" s="47">
        <v>3944</v>
      </c>
      <c r="S122" s="48">
        <v>3581</v>
      </c>
    </row>
    <row r="123" spans="1:19" ht="13.5" thickBot="1">
      <c r="A123" s="78" t="s">
        <v>132</v>
      </c>
      <c r="B123" s="47">
        <v>1136</v>
      </c>
      <c r="C123" s="47">
        <v>2039</v>
      </c>
      <c r="D123" s="47">
        <v>1230</v>
      </c>
      <c r="E123" s="47">
        <v>401</v>
      </c>
      <c r="F123" s="47">
        <v>325</v>
      </c>
      <c r="G123" s="47">
        <v>602</v>
      </c>
      <c r="H123" s="47">
        <v>549</v>
      </c>
      <c r="I123" s="47">
        <v>590</v>
      </c>
      <c r="J123" s="47">
        <v>1040</v>
      </c>
      <c r="K123" s="47">
        <v>828</v>
      </c>
      <c r="L123" s="47">
        <v>623</v>
      </c>
      <c r="M123" s="47">
        <v>660</v>
      </c>
      <c r="N123" s="47">
        <v>619</v>
      </c>
      <c r="O123" s="47">
        <v>808</v>
      </c>
      <c r="P123" s="47">
        <v>782</v>
      </c>
      <c r="Q123" s="47">
        <v>1200</v>
      </c>
      <c r="R123" s="47">
        <v>1044</v>
      </c>
      <c r="S123" s="48">
        <v>897</v>
      </c>
    </row>
    <row r="124" spans="1:19" ht="13.5" thickBot="1">
      <c r="A124" s="78" t="s">
        <v>133</v>
      </c>
      <c r="B124" s="47">
        <v>19768</v>
      </c>
      <c r="C124" s="47">
        <v>19526</v>
      </c>
      <c r="D124" s="47">
        <v>21788</v>
      </c>
      <c r="E124" s="47">
        <v>21315</v>
      </c>
      <c r="F124" s="47">
        <v>21502</v>
      </c>
      <c r="G124" s="47">
        <v>22614</v>
      </c>
      <c r="H124" s="47">
        <v>21625</v>
      </c>
      <c r="I124" s="47">
        <v>20485</v>
      </c>
      <c r="J124" s="47">
        <v>19312</v>
      </c>
      <c r="K124" s="47">
        <v>16239</v>
      </c>
      <c r="L124" s="47">
        <v>18723</v>
      </c>
      <c r="M124" s="47">
        <v>16280</v>
      </c>
      <c r="N124" s="47">
        <v>17290</v>
      </c>
      <c r="O124" s="47">
        <v>14678</v>
      </c>
      <c r="P124" s="47">
        <v>8594</v>
      </c>
      <c r="Q124" s="47">
        <v>6959</v>
      </c>
      <c r="R124" s="47">
        <v>6991</v>
      </c>
      <c r="S124" s="48">
        <v>4400</v>
      </c>
    </row>
    <row r="125" spans="1:19" ht="13.5" thickBot="1">
      <c r="A125" s="78" t="s">
        <v>134</v>
      </c>
      <c r="B125" s="47">
        <v>516</v>
      </c>
      <c r="C125" s="47">
        <v>536</v>
      </c>
      <c r="D125" s="47">
        <v>616</v>
      </c>
      <c r="E125" s="47">
        <v>666</v>
      </c>
      <c r="F125" s="47">
        <v>697</v>
      </c>
      <c r="G125" s="47">
        <v>641</v>
      </c>
      <c r="H125" s="47">
        <v>678</v>
      </c>
      <c r="I125" s="47">
        <v>716</v>
      </c>
      <c r="J125" s="47">
        <v>787</v>
      </c>
      <c r="K125" s="47">
        <v>839</v>
      </c>
      <c r="L125" s="47">
        <v>862</v>
      </c>
      <c r="M125" s="47">
        <v>854</v>
      </c>
      <c r="N125" s="47">
        <v>890</v>
      </c>
      <c r="O125" s="47">
        <v>1046</v>
      </c>
      <c r="P125" s="47">
        <v>999</v>
      </c>
      <c r="Q125" s="47">
        <v>1071</v>
      </c>
      <c r="R125" s="47">
        <v>1093</v>
      </c>
      <c r="S125" s="48">
        <v>1138</v>
      </c>
    </row>
    <row r="126" spans="1:19" ht="13.5" thickBot="1">
      <c r="A126" s="78" t="s">
        <v>135</v>
      </c>
      <c r="B126" s="47">
        <v>174</v>
      </c>
      <c r="C126" s="47">
        <v>146</v>
      </c>
      <c r="D126" s="47">
        <v>115</v>
      </c>
      <c r="E126" s="47">
        <v>177</v>
      </c>
      <c r="F126" s="47">
        <v>332</v>
      </c>
      <c r="G126" s="47">
        <v>194</v>
      </c>
      <c r="H126" s="47">
        <v>250</v>
      </c>
      <c r="I126" s="47">
        <v>115</v>
      </c>
      <c r="J126" s="47">
        <v>153</v>
      </c>
      <c r="K126" s="47">
        <v>169</v>
      </c>
      <c r="L126" s="47">
        <v>66</v>
      </c>
      <c r="M126" s="47">
        <v>50</v>
      </c>
      <c r="N126" s="47">
        <v>49</v>
      </c>
      <c r="O126" s="47">
        <v>33</v>
      </c>
      <c r="P126" s="47">
        <v>26</v>
      </c>
      <c r="Q126" s="47">
        <v>13</v>
      </c>
      <c r="R126" s="47">
        <v>13</v>
      </c>
      <c r="S126" s="48">
        <v>12</v>
      </c>
    </row>
    <row r="127" spans="1:19" ht="13.5" thickBot="1">
      <c r="A127" s="78" t="s">
        <v>136</v>
      </c>
      <c r="B127" s="47">
        <v>1052</v>
      </c>
      <c r="C127" s="47">
        <v>1204</v>
      </c>
      <c r="D127" s="47">
        <v>669</v>
      </c>
      <c r="E127" s="47">
        <v>616</v>
      </c>
      <c r="F127" s="47">
        <v>695</v>
      </c>
      <c r="G127" s="47">
        <v>512</v>
      </c>
      <c r="H127" s="47">
        <v>557</v>
      </c>
      <c r="I127" s="47">
        <v>463</v>
      </c>
      <c r="J127" s="47">
        <v>837</v>
      </c>
      <c r="K127" s="47">
        <v>513</v>
      </c>
      <c r="L127" s="47">
        <v>195</v>
      </c>
      <c r="M127" s="47">
        <v>222</v>
      </c>
      <c r="N127" s="47">
        <v>227</v>
      </c>
      <c r="O127" s="47">
        <v>143</v>
      </c>
      <c r="P127" s="47">
        <v>159</v>
      </c>
      <c r="Q127" s="47">
        <v>172</v>
      </c>
      <c r="R127" s="47">
        <v>164</v>
      </c>
      <c r="S127" s="48">
        <v>67</v>
      </c>
    </row>
    <row r="128" spans="1:19" ht="13.5" thickBot="1">
      <c r="A128" s="78" t="s">
        <v>137</v>
      </c>
      <c r="B128" s="47" t="s">
        <v>97</v>
      </c>
      <c r="C128" s="47" t="s">
        <v>97</v>
      </c>
      <c r="D128" s="47" t="s">
        <v>97</v>
      </c>
      <c r="E128" s="47" t="s">
        <v>97</v>
      </c>
      <c r="F128" s="47" t="s">
        <v>97</v>
      </c>
      <c r="G128" s="47" t="s">
        <v>97</v>
      </c>
      <c r="H128" s="47" t="s">
        <v>97</v>
      </c>
      <c r="I128" s="47" t="s">
        <v>97</v>
      </c>
      <c r="J128" s="47" t="s">
        <v>97</v>
      </c>
      <c r="K128" s="47" t="s">
        <v>97</v>
      </c>
      <c r="L128" s="47" t="s">
        <v>97</v>
      </c>
      <c r="M128" s="47" t="s">
        <v>97</v>
      </c>
      <c r="N128" s="47" t="s">
        <v>97</v>
      </c>
      <c r="O128" s="47" t="s">
        <v>97</v>
      </c>
      <c r="P128" s="47" t="s">
        <v>97</v>
      </c>
      <c r="Q128" s="47" t="s">
        <v>97</v>
      </c>
      <c r="R128" s="47" t="s">
        <v>97</v>
      </c>
      <c r="S128" s="48" t="s">
        <v>97</v>
      </c>
    </row>
    <row r="129" spans="1:19" ht="13.5" thickBot="1">
      <c r="A129" s="78" t="s">
        <v>138</v>
      </c>
      <c r="B129" s="47">
        <v>362</v>
      </c>
      <c r="C129" s="47">
        <v>811</v>
      </c>
      <c r="D129" s="47">
        <v>1157</v>
      </c>
      <c r="E129" s="47">
        <v>1548</v>
      </c>
      <c r="F129" s="47">
        <v>1507</v>
      </c>
      <c r="G129" s="47">
        <v>1392</v>
      </c>
      <c r="H129" s="47">
        <v>1135</v>
      </c>
      <c r="I129" s="47">
        <v>1368</v>
      </c>
      <c r="J129" s="47">
        <v>1426</v>
      </c>
      <c r="K129" s="47">
        <v>1249</v>
      </c>
      <c r="L129" s="47">
        <v>1039</v>
      </c>
      <c r="M129" s="47">
        <v>1027</v>
      </c>
      <c r="N129" s="47">
        <v>535</v>
      </c>
      <c r="O129" s="47">
        <v>428</v>
      </c>
      <c r="P129" s="47">
        <v>195</v>
      </c>
      <c r="Q129" s="47">
        <v>118</v>
      </c>
      <c r="R129" s="47">
        <v>99</v>
      </c>
      <c r="S129" s="48">
        <v>135</v>
      </c>
    </row>
    <row r="130" spans="1:19" ht="13.5" thickBot="1">
      <c r="A130" s="78" t="s">
        <v>182</v>
      </c>
      <c r="B130" s="47">
        <v>322</v>
      </c>
      <c r="C130" s="47">
        <v>314</v>
      </c>
      <c r="D130" s="47">
        <v>322</v>
      </c>
      <c r="E130" s="47">
        <v>426</v>
      </c>
      <c r="F130" s="47">
        <v>406</v>
      </c>
      <c r="G130" s="47">
        <v>449</v>
      </c>
      <c r="H130" s="47">
        <v>504</v>
      </c>
      <c r="I130" s="47">
        <v>496</v>
      </c>
      <c r="J130" s="47">
        <v>517</v>
      </c>
      <c r="K130" s="47">
        <v>557</v>
      </c>
      <c r="L130" s="47">
        <v>495</v>
      </c>
      <c r="M130" s="47">
        <v>488</v>
      </c>
      <c r="N130" s="47">
        <v>541</v>
      </c>
      <c r="O130" s="47">
        <v>567</v>
      </c>
      <c r="P130" s="47">
        <v>582</v>
      </c>
      <c r="Q130" s="47">
        <v>642</v>
      </c>
      <c r="R130" s="47">
        <v>622</v>
      </c>
      <c r="S130" s="48">
        <v>664</v>
      </c>
    </row>
    <row r="131" spans="1:19" ht="13.5" thickBot="1">
      <c r="A131" s="78" t="s">
        <v>139</v>
      </c>
      <c r="B131" s="47">
        <v>46</v>
      </c>
      <c r="C131" s="47">
        <v>102</v>
      </c>
      <c r="D131" s="47">
        <v>45</v>
      </c>
      <c r="E131" s="47">
        <v>46</v>
      </c>
      <c r="F131" s="47">
        <v>53</v>
      </c>
      <c r="G131" s="47">
        <v>258</v>
      </c>
      <c r="H131" s="47">
        <v>252</v>
      </c>
      <c r="I131" s="47">
        <v>209</v>
      </c>
      <c r="J131" s="47">
        <v>133</v>
      </c>
      <c r="K131" s="47">
        <v>907</v>
      </c>
      <c r="L131" s="47">
        <v>89</v>
      </c>
      <c r="M131" s="47">
        <v>104</v>
      </c>
      <c r="N131" s="47">
        <v>116</v>
      </c>
      <c r="O131" s="47">
        <v>143</v>
      </c>
      <c r="P131" s="47">
        <v>136</v>
      </c>
      <c r="Q131" s="47">
        <v>125</v>
      </c>
      <c r="R131" s="47">
        <v>119</v>
      </c>
      <c r="S131" s="48">
        <v>141</v>
      </c>
    </row>
    <row r="132" spans="1:19" ht="13.5" thickBot="1">
      <c r="A132" s="78" t="s">
        <v>140</v>
      </c>
      <c r="B132" s="47">
        <v>271</v>
      </c>
      <c r="C132" s="47">
        <v>319</v>
      </c>
      <c r="D132" s="47">
        <v>333</v>
      </c>
      <c r="E132" s="47">
        <v>491</v>
      </c>
      <c r="F132" s="47">
        <v>475</v>
      </c>
      <c r="G132" s="47">
        <v>393</v>
      </c>
      <c r="H132" s="47">
        <v>356</v>
      </c>
      <c r="I132" s="47">
        <v>448</v>
      </c>
      <c r="J132" s="47">
        <v>556</v>
      </c>
      <c r="K132" s="47">
        <v>457</v>
      </c>
      <c r="L132" s="47">
        <v>259</v>
      </c>
      <c r="M132" s="47">
        <v>287</v>
      </c>
      <c r="N132" s="47">
        <v>197</v>
      </c>
      <c r="O132" s="47">
        <v>296</v>
      </c>
      <c r="P132" s="47">
        <v>278</v>
      </c>
      <c r="Q132" s="47">
        <v>253</v>
      </c>
      <c r="R132" s="47">
        <v>281</v>
      </c>
      <c r="S132" s="48">
        <v>164</v>
      </c>
    </row>
    <row r="133" spans="1:19" ht="13.5" thickBot="1">
      <c r="A133" s="78" t="s">
        <v>141</v>
      </c>
      <c r="B133" s="47">
        <v>170</v>
      </c>
      <c r="C133" s="47">
        <v>178</v>
      </c>
      <c r="D133" s="47">
        <v>151</v>
      </c>
      <c r="E133" s="47">
        <v>147</v>
      </c>
      <c r="F133" s="47">
        <v>169</v>
      </c>
      <c r="G133" s="47">
        <v>159</v>
      </c>
      <c r="H133" s="47">
        <v>162</v>
      </c>
      <c r="I133" s="47">
        <v>176</v>
      </c>
      <c r="J133" s="47">
        <v>172</v>
      </c>
      <c r="K133" s="47">
        <v>176</v>
      </c>
      <c r="L133" s="47">
        <v>169</v>
      </c>
      <c r="M133" s="47">
        <v>171</v>
      </c>
      <c r="N133" s="47">
        <v>160</v>
      </c>
      <c r="O133" s="47">
        <v>155</v>
      </c>
      <c r="P133" s="47">
        <v>159</v>
      </c>
      <c r="Q133" s="47">
        <v>144</v>
      </c>
      <c r="R133" s="47">
        <v>145</v>
      </c>
      <c r="S133" s="48">
        <v>138</v>
      </c>
    </row>
    <row r="134" spans="1:19" ht="13.5" thickBot="1">
      <c r="A134" s="78" t="s">
        <v>142</v>
      </c>
      <c r="B134" s="47">
        <v>1978</v>
      </c>
      <c r="C134" s="47">
        <v>2073</v>
      </c>
      <c r="D134" s="47">
        <v>2891</v>
      </c>
      <c r="E134" s="47">
        <v>2056</v>
      </c>
      <c r="F134" s="47">
        <v>1409</v>
      </c>
      <c r="G134" s="47">
        <v>1939</v>
      </c>
      <c r="H134" s="47">
        <v>915</v>
      </c>
      <c r="I134" s="47">
        <v>952</v>
      </c>
      <c r="J134" s="47">
        <v>1585</v>
      </c>
      <c r="K134" s="47">
        <v>1759</v>
      </c>
      <c r="L134" s="47">
        <v>1306</v>
      </c>
      <c r="M134" s="47">
        <v>1621</v>
      </c>
      <c r="N134" s="47">
        <v>2027</v>
      </c>
      <c r="O134" s="47">
        <v>992</v>
      </c>
      <c r="P134" s="47">
        <v>872</v>
      </c>
      <c r="Q134" s="47">
        <v>1538</v>
      </c>
      <c r="R134" s="47">
        <v>766</v>
      </c>
      <c r="S134" s="48">
        <v>659</v>
      </c>
    </row>
    <row r="135" spans="1:19" ht="13.5" thickBot="1">
      <c r="A135" s="78" t="s">
        <v>143</v>
      </c>
      <c r="B135" s="47">
        <v>6202</v>
      </c>
      <c r="C135" s="47">
        <v>4531</v>
      </c>
      <c r="D135" s="47">
        <v>2277</v>
      </c>
      <c r="E135" s="47">
        <v>2766</v>
      </c>
      <c r="F135" s="47">
        <v>2644</v>
      </c>
      <c r="G135" s="47">
        <v>2795</v>
      </c>
      <c r="H135" s="47">
        <v>3116</v>
      </c>
      <c r="I135" s="47">
        <v>3174</v>
      </c>
      <c r="J135" s="47">
        <v>1831</v>
      </c>
      <c r="K135" s="47">
        <v>1878</v>
      </c>
      <c r="L135" s="47">
        <v>1626</v>
      </c>
      <c r="M135" s="47">
        <v>2339</v>
      </c>
      <c r="N135" s="47">
        <v>1596</v>
      </c>
      <c r="O135" s="47">
        <v>1393</v>
      </c>
      <c r="P135" s="47">
        <v>823</v>
      </c>
      <c r="Q135" s="47">
        <v>715</v>
      </c>
      <c r="R135" s="47">
        <v>510</v>
      </c>
      <c r="S135" s="48">
        <v>286</v>
      </c>
    </row>
    <row r="136" spans="1:19" ht="13.5" thickBot="1">
      <c r="A136" s="78" t="s">
        <v>144</v>
      </c>
      <c r="B136" s="47">
        <v>14</v>
      </c>
      <c r="C136" s="47">
        <v>19</v>
      </c>
      <c r="D136" s="47">
        <v>11</v>
      </c>
      <c r="E136" s="47">
        <v>28</v>
      </c>
      <c r="F136" s="47">
        <v>13</v>
      </c>
      <c r="G136" s="47">
        <v>9</v>
      </c>
      <c r="H136" s="47">
        <v>9</v>
      </c>
      <c r="I136" s="47">
        <v>9</v>
      </c>
      <c r="J136" s="47">
        <v>6</v>
      </c>
      <c r="K136" s="47">
        <v>4</v>
      </c>
      <c r="L136" s="47">
        <v>4</v>
      </c>
      <c r="M136" s="47">
        <v>23</v>
      </c>
      <c r="N136" s="47">
        <v>6</v>
      </c>
      <c r="O136" s="47">
        <v>5</v>
      </c>
      <c r="P136" s="47">
        <v>4</v>
      </c>
      <c r="Q136" s="47">
        <v>5</v>
      </c>
      <c r="R136" s="47">
        <v>7</v>
      </c>
      <c r="S136" s="48">
        <v>7</v>
      </c>
    </row>
    <row r="137" spans="1:19" ht="13.5" thickBot="1">
      <c r="A137" s="78" t="s">
        <v>145</v>
      </c>
      <c r="B137" s="47">
        <v>142</v>
      </c>
      <c r="C137" s="47">
        <v>272</v>
      </c>
      <c r="D137" s="47">
        <v>252</v>
      </c>
      <c r="E137" s="47">
        <v>305</v>
      </c>
      <c r="F137" s="47">
        <v>156</v>
      </c>
      <c r="G137" s="47">
        <v>119</v>
      </c>
      <c r="H137" s="47">
        <v>195</v>
      </c>
      <c r="I137" s="47">
        <v>122</v>
      </c>
      <c r="J137" s="47">
        <v>219</v>
      </c>
      <c r="K137" s="47">
        <v>86</v>
      </c>
      <c r="L137" s="47">
        <v>30</v>
      </c>
      <c r="M137" s="47">
        <v>7</v>
      </c>
      <c r="N137" s="47">
        <v>4</v>
      </c>
      <c r="O137" s="47">
        <v>6</v>
      </c>
      <c r="P137" s="47">
        <v>9</v>
      </c>
      <c r="Q137" s="47">
        <v>8</v>
      </c>
      <c r="R137" s="47">
        <v>9</v>
      </c>
      <c r="S137" s="48">
        <v>6</v>
      </c>
    </row>
    <row r="138" spans="1:19" ht="13.5" thickBot="1">
      <c r="A138" s="78" t="s">
        <v>146</v>
      </c>
      <c r="B138" s="47">
        <v>141</v>
      </c>
      <c r="C138" s="47">
        <v>110</v>
      </c>
      <c r="D138" s="47">
        <v>128</v>
      </c>
      <c r="E138" s="47">
        <v>126</v>
      </c>
      <c r="F138" s="47">
        <v>137</v>
      </c>
      <c r="G138" s="47">
        <v>120</v>
      </c>
      <c r="H138" s="47">
        <v>387</v>
      </c>
      <c r="I138" s="47">
        <v>132</v>
      </c>
      <c r="J138" s="47">
        <v>99</v>
      </c>
      <c r="K138" s="47">
        <v>380</v>
      </c>
      <c r="L138" s="47">
        <v>77</v>
      </c>
      <c r="M138" s="47">
        <v>73</v>
      </c>
      <c r="N138" s="47">
        <v>80</v>
      </c>
      <c r="O138" s="47">
        <v>127</v>
      </c>
      <c r="P138" s="47">
        <v>74</v>
      </c>
      <c r="Q138" s="47">
        <v>72</v>
      </c>
      <c r="R138" s="47">
        <v>83</v>
      </c>
      <c r="S138" s="48">
        <v>100</v>
      </c>
    </row>
    <row r="139" spans="1:19" ht="13.5" thickBot="1">
      <c r="A139" s="78" t="s">
        <v>147</v>
      </c>
      <c r="B139" s="47">
        <v>168</v>
      </c>
      <c r="C139" s="47">
        <v>295</v>
      </c>
      <c r="D139" s="47">
        <v>415</v>
      </c>
      <c r="E139" s="47">
        <v>478</v>
      </c>
      <c r="F139" s="47">
        <v>651</v>
      </c>
      <c r="G139" s="47">
        <v>524</v>
      </c>
      <c r="H139" s="47">
        <v>1120</v>
      </c>
      <c r="I139" s="47">
        <v>402</v>
      </c>
      <c r="J139" s="47">
        <v>458</v>
      </c>
      <c r="K139" s="47">
        <v>398</v>
      </c>
      <c r="L139" s="47">
        <v>184</v>
      </c>
      <c r="M139" s="47">
        <v>256</v>
      </c>
      <c r="N139" s="47">
        <v>417</v>
      </c>
      <c r="O139" s="47">
        <v>521</v>
      </c>
      <c r="P139" s="47">
        <v>333</v>
      </c>
      <c r="Q139" s="47">
        <v>240</v>
      </c>
      <c r="R139" s="47">
        <v>272</v>
      </c>
      <c r="S139" s="48">
        <v>161</v>
      </c>
    </row>
    <row r="140" spans="1:19" ht="13.5" thickBot="1">
      <c r="A140" s="78" t="s">
        <v>148</v>
      </c>
      <c r="B140" s="47">
        <v>6243</v>
      </c>
      <c r="C140" s="47">
        <v>5721</v>
      </c>
      <c r="D140" s="47">
        <v>5668</v>
      </c>
      <c r="E140" s="47">
        <v>4500</v>
      </c>
      <c r="F140" s="47">
        <v>3747</v>
      </c>
      <c r="G140" s="47">
        <v>3257</v>
      </c>
      <c r="H140" s="47">
        <v>2969</v>
      </c>
      <c r="I140" s="47">
        <v>1323</v>
      </c>
      <c r="J140" s="47">
        <v>726</v>
      </c>
      <c r="K140" s="47">
        <v>358</v>
      </c>
      <c r="L140" s="47">
        <v>365</v>
      </c>
      <c r="M140" s="47">
        <v>350</v>
      </c>
      <c r="N140" s="47">
        <v>113</v>
      </c>
      <c r="O140" s="47">
        <v>613</v>
      </c>
      <c r="P140" s="47">
        <v>513</v>
      </c>
      <c r="Q140" s="47">
        <v>549</v>
      </c>
      <c r="R140" s="47">
        <v>545</v>
      </c>
      <c r="S140" s="48">
        <v>393</v>
      </c>
    </row>
    <row r="141" spans="1:19" ht="13.5" thickBot="1">
      <c r="A141" s="78" t="s">
        <v>149</v>
      </c>
      <c r="B141" s="47">
        <v>0</v>
      </c>
      <c r="C141" s="47">
        <v>440</v>
      </c>
      <c r="D141" s="47">
        <v>605</v>
      </c>
      <c r="E141" s="47">
        <v>608</v>
      </c>
      <c r="F141" s="47">
        <v>414</v>
      </c>
      <c r="G141" s="47">
        <v>661</v>
      </c>
      <c r="H141" s="47">
        <v>670</v>
      </c>
      <c r="I141" s="47">
        <v>632</v>
      </c>
      <c r="J141" s="47">
        <v>827</v>
      </c>
      <c r="K141" s="47">
        <v>900</v>
      </c>
      <c r="L141" s="47">
        <v>376</v>
      </c>
      <c r="M141" s="47">
        <v>497</v>
      </c>
      <c r="N141" s="47">
        <v>480</v>
      </c>
      <c r="O141" s="47">
        <v>704</v>
      </c>
      <c r="P141" s="47">
        <v>352</v>
      </c>
      <c r="Q141" s="47">
        <v>431</v>
      </c>
      <c r="R141" s="47">
        <v>447</v>
      </c>
      <c r="S141" s="48">
        <v>505</v>
      </c>
    </row>
    <row r="142" spans="1:19" ht="13.5" thickBot="1">
      <c r="A142" s="78" t="s">
        <v>150</v>
      </c>
      <c r="B142" s="47">
        <v>353</v>
      </c>
      <c r="C142" s="47">
        <v>237</v>
      </c>
      <c r="D142" s="47">
        <v>644</v>
      </c>
      <c r="E142" s="47">
        <v>623</v>
      </c>
      <c r="F142" s="47">
        <v>735</v>
      </c>
      <c r="G142" s="47">
        <v>936</v>
      </c>
      <c r="H142" s="47">
        <v>1079</v>
      </c>
      <c r="I142" s="47">
        <v>1327</v>
      </c>
      <c r="J142" s="47">
        <v>1332</v>
      </c>
      <c r="K142" s="47">
        <v>1341</v>
      </c>
      <c r="L142" s="47">
        <v>1842</v>
      </c>
      <c r="M142" s="47">
        <v>1648</v>
      </c>
      <c r="N142" s="47">
        <v>1304</v>
      </c>
      <c r="O142" s="47">
        <v>837</v>
      </c>
      <c r="P142" s="47">
        <v>627</v>
      </c>
      <c r="Q142" s="47">
        <v>574</v>
      </c>
      <c r="R142" s="47">
        <v>565</v>
      </c>
      <c r="S142" s="48">
        <v>985</v>
      </c>
    </row>
    <row r="143" spans="1:19" ht="13.5" thickBot="1">
      <c r="A143" s="78" t="s">
        <v>151</v>
      </c>
      <c r="B143" s="47">
        <v>1</v>
      </c>
      <c r="C143" s="47">
        <v>1</v>
      </c>
      <c r="D143" s="47">
        <v>1</v>
      </c>
      <c r="E143" s="47">
        <v>1</v>
      </c>
      <c r="F143" s="47">
        <v>1</v>
      </c>
      <c r="G143" s="47">
        <v>2</v>
      </c>
      <c r="H143" s="47">
        <v>1</v>
      </c>
      <c r="I143" s="47">
        <v>1</v>
      </c>
      <c r="J143" s="47">
        <v>1</v>
      </c>
      <c r="K143" s="47">
        <v>1</v>
      </c>
      <c r="L143" s="47">
        <v>1</v>
      </c>
      <c r="M143" s="47">
        <v>0</v>
      </c>
      <c r="N143" s="47">
        <v>1</v>
      </c>
      <c r="O143" s="47">
        <v>1</v>
      </c>
      <c r="P143" s="47">
        <v>1</v>
      </c>
      <c r="Q143" s="47">
        <v>1</v>
      </c>
      <c r="R143" s="47">
        <v>1</v>
      </c>
      <c r="S143" s="199">
        <v>1</v>
      </c>
    </row>
    <row r="144" spans="1:19" ht="13.5" thickBot="1">
      <c r="A144" s="78" t="s">
        <v>152</v>
      </c>
      <c r="B144" s="47" t="s">
        <v>97</v>
      </c>
      <c r="C144" s="47" t="s">
        <v>97</v>
      </c>
      <c r="D144" s="47" t="s">
        <v>97</v>
      </c>
      <c r="E144" s="47" t="s">
        <v>97</v>
      </c>
      <c r="F144" s="47" t="s">
        <v>97</v>
      </c>
      <c r="G144" s="47" t="s">
        <v>97</v>
      </c>
      <c r="H144" s="47" t="s">
        <v>97</v>
      </c>
      <c r="I144" s="47" t="s">
        <v>97</v>
      </c>
      <c r="J144" s="47" t="s">
        <v>97</v>
      </c>
      <c r="K144" s="47" t="s">
        <v>97</v>
      </c>
      <c r="L144" s="47" t="s">
        <v>97</v>
      </c>
      <c r="M144" s="47" t="s">
        <v>97</v>
      </c>
      <c r="N144" s="47" t="s">
        <v>97</v>
      </c>
      <c r="O144" s="47" t="s">
        <v>97</v>
      </c>
      <c r="P144" s="47" t="s">
        <v>97</v>
      </c>
      <c r="Q144" s="47" t="s">
        <v>97</v>
      </c>
      <c r="R144" s="47" t="s">
        <v>97</v>
      </c>
      <c r="S144" s="48" t="s">
        <v>97</v>
      </c>
    </row>
    <row r="145" spans="1:19" ht="13.5" thickBot="1">
      <c r="A145" s="78" t="s">
        <v>153</v>
      </c>
      <c r="B145" s="47">
        <v>93</v>
      </c>
      <c r="C145" s="47">
        <v>145</v>
      </c>
      <c r="D145" s="47">
        <v>191</v>
      </c>
      <c r="E145" s="47">
        <v>54</v>
      </c>
      <c r="F145" s="47">
        <v>58</v>
      </c>
      <c r="G145" s="47">
        <v>72</v>
      </c>
      <c r="H145" s="47">
        <v>53</v>
      </c>
      <c r="I145" s="47">
        <v>45</v>
      </c>
      <c r="J145" s="47">
        <v>131</v>
      </c>
      <c r="K145" s="47">
        <v>27</v>
      </c>
      <c r="L145" s="47">
        <v>2</v>
      </c>
      <c r="M145" s="47">
        <v>3</v>
      </c>
      <c r="N145" s="47">
        <v>1</v>
      </c>
      <c r="O145" s="47">
        <v>3</v>
      </c>
      <c r="P145" s="47">
        <v>2</v>
      </c>
      <c r="Q145" s="47">
        <v>2</v>
      </c>
      <c r="R145" s="47">
        <v>4</v>
      </c>
      <c r="S145" s="48">
        <v>1</v>
      </c>
    </row>
    <row r="146" spans="1:19" ht="13.5" thickBot="1">
      <c r="A146" s="78" t="s">
        <v>154</v>
      </c>
      <c r="B146" s="47">
        <v>29072</v>
      </c>
      <c r="C146" s="47">
        <v>31173</v>
      </c>
      <c r="D146" s="47">
        <v>33965</v>
      </c>
      <c r="E146" s="47">
        <v>30070</v>
      </c>
      <c r="F146" s="47">
        <v>29676</v>
      </c>
      <c r="G146" s="47">
        <v>32621</v>
      </c>
      <c r="H146" s="47">
        <v>29818</v>
      </c>
      <c r="I146" s="47">
        <v>28287</v>
      </c>
      <c r="J146" s="47">
        <v>29032</v>
      </c>
      <c r="K146" s="47">
        <v>28113</v>
      </c>
      <c r="L146" s="47">
        <v>28343</v>
      </c>
      <c r="M146" s="47">
        <v>27221</v>
      </c>
      <c r="N146" s="47">
        <v>28674</v>
      </c>
      <c r="O146" s="47">
        <v>24527</v>
      </c>
      <c r="P146" s="47">
        <v>18781</v>
      </c>
      <c r="Q146" s="47">
        <v>18618</v>
      </c>
      <c r="R146" s="47">
        <v>17270</v>
      </c>
      <c r="S146" s="48">
        <v>13216</v>
      </c>
    </row>
    <row r="147" spans="1:19" ht="13.5" thickBot="1">
      <c r="A147" s="78" t="s">
        <v>155</v>
      </c>
      <c r="B147" s="47">
        <v>29923</v>
      </c>
      <c r="C147" s="47">
        <v>32043</v>
      </c>
      <c r="D147" s="47">
        <v>34914</v>
      </c>
      <c r="E147" s="47">
        <v>31190</v>
      </c>
      <c r="F147" s="47">
        <v>30792</v>
      </c>
      <c r="G147" s="47">
        <v>33720</v>
      </c>
      <c r="H147" s="47">
        <v>31008</v>
      </c>
      <c r="I147" s="47">
        <v>29508</v>
      </c>
      <c r="J147" s="47">
        <v>30342</v>
      </c>
      <c r="K147" s="47">
        <v>29514</v>
      </c>
      <c r="L147" s="47">
        <v>29703</v>
      </c>
      <c r="M147" s="47">
        <v>28587</v>
      </c>
      <c r="N147" s="47">
        <v>30111</v>
      </c>
      <c r="O147" s="47">
        <v>26145</v>
      </c>
      <c r="P147" s="47">
        <v>20366</v>
      </c>
      <c r="Q147" s="47">
        <v>20335</v>
      </c>
      <c r="R147" s="47">
        <v>18992</v>
      </c>
      <c r="S147" s="48">
        <v>15025</v>
      </c>
    </row>
    <row r="148" spans="1:19" ht="13.5" thickBot="1">
      <c r="A148" s="78" t="s">
        <v>156</v>
      </c>
      <c r="B148" s="47">
        <v>30065</v>
      </c>
      <c r="C148" s="47">
        <v>32315</v>
      </c>
      <c r="D148" s="47">
        <v>35166</v>
      </c>
      <c r="E148" s="47">
        <v>31495</v>
      </c>
      <c r="F148" s="47">
        <v>30947</v>
      </c>
      <c r="G148" s="47">
        <v>33839</v>
      </c>
      <c r="H148" s="47">
        <v>31203</v>
      </c>
      <c r="I148" s="47">
        <v>29630</v>
      </c>
      <c r="J148" s="47">
        <v>30561</v>
      </c>
      <c r="K148" s="47">
        <v>29600</v>
      </c>
      <c r="L148" s="47">
        <v>29733</v>
      </c>
      <c r="M148" s="47">
        <v>28593</v>
      </c>
      <c r="N148" s="47">
        <v>30115</v>
      </c>
      <c r="O148" s="47">
        <v>26151</v>
      </c>
      <c r="P148" s="47">
        <v>20375</v>
      </c>
      <c r="Q148" s="47">
        <v>20343</v>
      </c>
      <c r="R148" s="47">
        <v>19001</v>
      </c>
      <c r="S148" s="48">
        <v>15030</v>
      </c>
    </row>
    <row r="149" spans="1:19" ht="13.5" thickBot="1">
      <c r="A149" s="78" t="s">
        <v>157</v>
      </c>
      <c r="B149" s="47">
        <v>35680</v>
      </c>
      <c r="C149" s="47">
        <v>37448</v>
      </c>
      <c r="D149" s="47">
        <v>40314</v>
      </c>
      <c r="E149" s="47">
        <v>35273</v>
      </c>
      <c r="F149" s="47">
        <v>34604</v>
      </c>
      <c r="G149" s="47">
        <v>37348</v>
      </c>
      <c r="H149" s="47">
        <v>35544</v>
      </c>
      <c r="I149" s="47">
        <v>31601</v>
      </c>
      <c r="J149" s="47">
        <v>31614</v>
      </c>
      <c r="K149" s="47">
        <v>30236</v>
      </c>
      <c r="L149" s="47">
        <v>30170</v>
      </c>
      <c r="M149" s="47">
        <v>29091</v>
      </c>
      <c r="N149" s="47">
        <v>30297</v>
      </c>
      <c r="O149" s="47">
        <v>26085</v>
      </c>
      <c r="P149" s="47">
        <v>19949</v>
      </c>
      <c r="Q149" s="47">
        <v>19700</v>
      </c>
      <c r="R149" s="47">
        <v>18423</v>
      </c>
      <c r="S149" s="48" t="s">
        <v>98</v>
      </c>
    </row>
    <row r="150" spans="1:19" ht="13.5" thickBot="1">
      <c r="A150" s="79" t="s">
        <v>158</v>
      </c>
      <c r="B150" s="50">
        <v>3659</v>
      </c>
      <c r="C150" s="50">
        <v>4259</v>
      </c>
      <c r="D150" s="50">
        <v>4019</v>
      </c>
      <c r="E150" s="50">
        <v>4195</v>
      </c>
      <c r="F150" s="50">
        <v>4265</v>
      </c>
      <c r="G150" s="50">
        <v>3769</v>
      </c>
      <c r="H150" s="50">
        <v>3817</v>
      </c>
      <c r="I150" s="50">
        <v>3725</v>
      </c>
      <c r="J150" s="50">
        <v>4349</v>
      </c>
      <c r="K150" s="50">
        <v>3824</v>
      </c>
      <c r="L150" s="50">
        <v>2960</v>
      </c>
      <c r="M150" s="50">
        <v>2949</v>
      </c>
      <c r="N150" s="50">
        <v>2513</v>
      </c>
      <c r="O150" s="50">
        <v>2488</v>
      </c>
      <c r="P150" s="50">
        <v>2243</v>
      </c>
      <c r="Q150" s="50">
        <v>2280</v>
      </c>
      <c r="R150" s="50">
        <v>2221</v>
      </c>
      <c r="S150" s="51">
        <v>2216</v>
      </c>
    </row>
    <row r="151" spans="1:19" ht="13.5" thickBot="1">
      <c r="A151" s="38"/>
      <c r="B151" s="38"/>
      <c r="C151" s="38"/>
      <c r="D151" s="38"/>
      <c r="E151" s="38"/>
      <c r="F151" s="38"/>
      <c r="G151" s="38"/>
      <c r="H151" s="38"/>
      <c r="I151" s="38"/>
      <c r="J151" s="38"/>
      <c r="K151" s="38"/>
      <c r="L151" s="38"/>
      <c r="M151" s="38"/>
      <c r="N151" s="38"/>
      <c r="O151" s="38"/>
      <c r="P151" s="38"/>
      <c r="Q151" s="38"/>
      <c r="R151" s="38"/>
      <c r="S151" s="38"/>
    </row>
    <row r="152" spans="1:19" ht="13.5" thickBot="1">
      <c r="A152" s="38"/>
      <c r="B152" s="38"/>
      <c r="C152" s="38"/>
      <c r="D152" s="38"/>
      <c r="E152" s="38"/>
      <c r="F152" s="38"/>
      <c r="G152" s="38"/>
      <c r="H152" s="38"/>
      <c r="I152" s="38"/>
      <c r="J152" s="38"/>
      <c r="K152" s="38"/>
      <c r="L152" s="38"/>
      <c r="M152" s="38"/>
      <c r="N152" s="38"/>
      <c r="O152" s="38"/>
      <c r="P152" s="38"/>
      <c r="Q152" s="38"/>
      <c r="R152" s="38"/>
      <c r="S152" s="38"/>
    </row>
    <row r="153" spans="1:19" ht="13.5" thickBot="1">
      <c r="A153" s="38"/>
      <c r="B153" s="38"/>
      <c r="C153" s="38"/>
      <c r="D153" s="38"/>
      <c r="E153" s="38"/>
      <c r="F153" s="38"/>
      <c r="G153" s="38"/>
      <c r="H153" s="38"/>
      <c r="I153" s="38"/>
      <c r="J153" s="38"/>
      <c r="K153" s="38"/>
      <c r="L153" s="38"/>
      <c r="M153" s="38"/>
      <c r="N153" s="38"/>
      <c r="O153" s="38"/>
      <c r="P153" s="38"/>
      <c r="Q153" s="38"/>
      <c r="R153" s="38"/>
      <c r="S153" s="38"/>
    </row>
    <row r="154" spans="1:19" ht="13.5" thickBot="1">
      <c r="A154" s="38"/>
      <c r="B154" s="38"/>
      <c r="C154" s="38"/>
      <c r="D154" s="38"/>
      <c r="E154" s="38"/>
      <c r="F154" s="38"/>
      <c r="G154" s="38"/>
      <c r="H154" s="38"/>
      <c r="I154" s="38"/>
      <c r="J154" s="38"/>
      <c r="K154" s="38"/>
      <c r="L154" s="38"/>
      <c r="M154" s="38"/>
      <c r="N154" s="38"/>
      <c r="O154" s="38"/>
      <c r="P154" s="38"/>
      <c r="Q154" s="38"/>
      <c r="R154" s="38"/>
      <c r="S154" s="38"/>
    </row>
    <row r="155" spans="1:19" ht="12.75">
      <c r="A155" s="185" t="s">
        <v>159</v>
      </c>
      <c r="B155" s="186"/>
      <c r="C155" s="186"/>
      <c r="D155" s="187"/>
      <c r="E155"/>
      <c r="F155"/>
      <c r="G155"/>
      <c r="H155"/>
      <c r="I155"/>
      <c r="J155"/>
      <c r="K155"/>
      <c r="L155"/>
      <c r="M155"/>
      <c r="N155"/>
      <c r="O155"/>
      <c r="P155"/>
      <c r="Q155"/>
      <c r="R155"/>
      <c r="S155"/>
    </row>
    <row r="156" spans="1:19" ht="12.75">
      <c r="A156" s="185" t="s">
        <v>186</v>
      </c>
      <c r="B156" s="186"/>
      <c r="C156" s="186"/>
      <c r="D156" s="187"/>
      <c r="E156"/>
      <c r="F156"/>
      <c r="G156"/>
      <c r="H156"/>
      <c r="I156"/>
      <c r="J156"/>
      <c r="K156"/>
      <c r="L156"/>
      <c r="M156"/>
      <c r="N156"/>
      <c r="O156"/>
      <c r="P156"/>
      <c r="Q156"/>
      <c r="R156"/>
      <c r="S156"/>
    </row>
    <row r="157" spans="1:19" ht="13.5" thickBot="1">
      <c r="A157" s="185" t="s">
        <v>201</v>
      </c>
      <c r="B157" s="186"/>
      <c r="C157" s="186"/>
      <c r="D157" s="187"/>
      <c r="E157"/>
      <c r="F157"/>
      <c r="G157"/>
      <c r="H157"/>
      <c r="I157"/>
      <c r="J157"/>
      <c r="K157"/>
      <c r="L157"/>
      <c r="M157"/>
      <c r="N157"/>
      <c r="O157"/>
      <c r="P157"/>
      <c r="Q157"/>
      <c r="R157"/>
      <c r="S157"/>
    </row>
    <row r="158" spans="1:19" ht="23.25" thickBot="1">
      <c r="A158" s="188" t="s">
        <v>162</v>
      </c>
      <c r="B158" s="189" t="s">
        <v>99</v>
      </c>
      <c r="C158" s="189" t="s">
        <v>100</v>
      </c>
      <c r="D158" s="189" t="s">
        <v>101</v>
      </c>
      <c r="E158" s="189" t="s">
        <v>102</v>
      </c>
      <c r="F158" s="189" t="s">
        <v>103</v>
      </c>
      <c r="G158" s="189" t="s">
        <v>104</v>
      </c>
      <c r="H158" s="189" t="s">
        <v>105</v>
      </c>
      <c r="I158" s="189" t="s">
        <v>106</v>
      </c>
      <c r="J158" s="189" t="s">
        <v>107</v>
      </c>
      <c r="K158" s="189" t="s">
        <v>108</v>
      </c>
      <c r="L158" s="189" t="s">
        <v>109</v>
      </c>
      <c r="M158" s="189" t="s">
        <v>110</v>
      </c>
      <c r="N158" s="189" t="s">
        <v>111</v>
      </c>
      <c r="O158" s="189" t="s">
        <v>112</v>
      </c>
      <c r="P158" s="189" t="s">
        <v>113</v>
      </c>
      <c r="Q158" s="189" t="s">
        <v>114</v>
      </c>
      <c r="R158" s="189" t="s">
        <v>115</v>
      </c>
      <c r="S158" s="190" t="s">
        <v>116</v>
      </c>
    </row>
    <row r="159" spans="1:19" ht="13.5" thickBot="1">
      <c r="A159" s="191" t="s">
        <v>96</v>
      </c>
      <c r="B159" s="44" t="s">
        <v>117</v>
      </c>
      <c r="C159" s="44" t="s">
        <v>117</v>
      </c>
      <c r="D159" s="44" t="s">
        <v>117</v>
      </c>
      <c r="E159" s="44" t="s">
        <v>117</v>
      </c>
      <c r="F159" s="44" t="s">
        <v>117</v>
      </c>
      <c r="G159" s="44" t="s">
        <v>117</v>
      </c>
      <c r="H159" s="44" t="s">
        <v>117</v>
      </c>
      <c r="I159" s="44" t="s">
        <v>117</v>
      </c>
      <c r="J159" s="44" t="s">
        <v>117</v>
      </c>
      <c r="K159" s="44" t="s">
        <v>117</v>
      </c>
      <c r="L159" s="44" t="s">
        <v>117</v>
      </c>
      <c r="M159" s="44" t="s">
        <v>117</v>
      </c>
      <c r="N159" s="44" t="s">
        <v>117</v>
      </c>
      <c r="O159" s="44" t="s">
        <v>117</v>
      </c>
      <c r="P159" s="44" t="s">
        <v>117</v>
      </c>
      <c r="Q159" s="44" t="s">
        <v>117</v>
      </c>
      <c r="R159" s="44" t="s">
        <v>117</v>
      </c>
      <c r="S159" s="45" t="s">
        <v>117</v>
      </c>
    </row>
    <row r="160" spans="1:19" ht="13.5" thickBot="1">
      <c r="A160" s="192" t="s">
        <v>118</v>
      </c>
      <c r="B160" s="47">
        <v>42894</v>
      </c>
      <c r="C160" s="47">
        <v>42748</v>
      </c>
      <c r="D160" s="47">
        <v>39355</v>
      </c>
      <c r="E160" s="47">
        <v>42763</v>
      </c>
      <c r="F160" s="47">
        <v>46982</v>
      </c>
      <c r="G160" s="47">
        <v>49748</v>
      </c>
      <c r="H160" s="47">
        <v>57667</v>
      </c>
      <c r="I160" s="47">
        <v>62406</v>
      </c>
      <c r="J160" s="47">
        <v>66325</v>
      </c>
      <c r="K160" s="47">
        <v>74916</v>
      </c>
      <c r="L160" s="47">
        <v>84717</v>
      </c>
      <c r="M160" s="47">
        <v>87262</v>
      </c>
      <c r="N160" s="47">
        <v>92462</v>
      </c>
      <c r="O160" s="47">
        <v>97359</v>
      </c>
      <c r="P160" s="47">
        <v>102049</v>
      </c>
      <c r="Q160" s="47">
        <v>107180</v>
      </c>
      <c r="R160" s="47">
        <v>112482</v>
      </c>
      <c r="S160" s="48">
        <v>116860</v>
      </c>
    </row>
    <row r="161" spans="1:19" ht="13.5" thickBot="1">
      <c r="A161" s="192" t="s">
        <v>119</v>
      </c>
      <c r="B161" s="47">
        <v>31666</v>
      </c>
      <c r="C161" s="47">
        <v>32289</v>
      </c>
      <c r="D161" s="47">
        <v>31590</v>
      </c>
      <c r="E161" s="47">
        <v>35732</v>
      </c>
      <c r="F161" s="47">
        <v>40704</v>
      </c>
      <c r="G161" s="47">
        <v>43238</v>
      </c>
      <c r="H161" s="47">
        <v>50914</v>
      </c>
      <c r="I161" s="47">
        <v>57613</v>
      </c>
      <c r="J161" s="47">
        <v>61465</v>
      </c>
      <c r="K161" s="47">
        <v>70826</v>
      </c>
      <c r="L161" s="47">
        <v>80762</v>
      </c>
      <c r="M161" s="47">
        <v>83794</v>
      </c>
      <c r="N161" s="47">
        <v>88814</v>
      </c>
      <c r="O161" s="47">
        <v>92961</v>
      </c>
      <c r="P161" s="47">
        <v>97972</v>
      </c>
      <c r="Q161" s="47">
        <v>103446</v>
      </c>
      <c r="R161" s="47">
        <v>108447</v>
      </c>
      <c r="S161" s="48">
        <v>112731</v>
      </c>
    </row>
    <row r="162" spans="1:19" ht="13.5" thickBot="1">
      <c r="A162" s="192" t="s">
        <v>120</v>
      </c>
      <c r="B162" s="47">
        <v>26682</v>
      </c>
      <c r="C162" s="47">
        <v>27318</v>
      </c>
      <c r="D162" s="47">
        <v>27839</v>
      </c>
      <c r="E162" s="47">
        <v>32694</v>
      </c>
      <c r="F162" s="47">
        <v>37462</v>
      </c>
      <c r="G162" s="47">
        <v>39529</v>
      </c>
      <c r="H162" s="47">
        <v>46683</v>
      </c>
      <c r="I162" s="47">
        <v>53041</v>
      </c>
      <c r="J162" s="47">
        <v>56969</v>
      </c>
      <c r="K162" s="47">
        <v>65679</v>
      </c>
      <c r="L162" s="47">
        <v>75545</v>
      </c>
      <c r="M162" s="47">
        <v>77949</v>
      </c>
      <c r="N162" s="47">
        <v>82601</v>
      </c>
      <c r="O162" s="47">
        <v>85936</v>
      </c>
      <c r="P162" s="47">
        <v>90909</v>
      </c>
      <c r="Q162" s="47">
        <v>96239</v>
      </c>
      <c r="R162" s="47">
        <v>101216</v>
      </c>
      <c r="S162" s="48">
        <v>105478</v>
      </c>
    </row>
    <row r="163" spans="1:19" ht="13.5" thickBot="1">
      <c r="A163" s="192" t="s">
        <v>121</v>
      </c>
      <c r="B163" s="47">
        <v>26283</v>
      </c>
      <c r="C163" s="47">
        <v>26649</v>
      </c>
      <c r="D163" s="47">
        <v>25626</v>
      </c>
      <c r="E163" s="47">
        <v>26106</v>
      </c>
      <c r="F163" s="47">
        <v>27924</v>
      </c>
      <c r="G163" s="47">
        <v>28086</v>
      </c>
      <c r="H163" s="47">
        <v>31621</v>
      </c>
      <c r="I163" s="47">
        <v>34150</v>
      </c>
      <c r="J163" s="47">
        <v>36531</v>
      </c>
      <c r="K163" s="47">
        <v>41101</v>
      </c>
      <c r="L163" s="47">
        <v>50794</v>
      </c>
      <c r="M163" s="47">
        <v>54857</v>
      </c>
      <c r="N163" s="47">
        <v>58429</v>
      </c>
      <c r="O163" s="47">
        <v>62360</v>
      </c>
      <c r="P163" s="47">
        <v>66214</v>
      </c>
      <c r="Q163" s="47">
        <v>72865</v>
      </c>
      <c r="R163" s="47">
        <v>79192</v>
      </c>
      <c r="S163" s="48">
        <v>80635</v>
      </c>
    </row>
    <row r="164" spans="1:19" ht="13.5" thickBot="1">
      <c r="A164" s="192" t="s">
        <v>122</v>
      </c>
      <c r="B164" s="47">
        <v>26299</v>
      </c>
      <c r="C164" s="47">
        <v>26658</v>
      </c>
      <c r="D164" s="47">
        <v>25636</v>
      </c>
      <c r="E164" s="47">
        <v>26116</v>
      </c>
      <c r="F164" s="47">
        <v>27924</v>
      </c>
      <c r="G164" s="47">
        <v>28087</v>
      </c>
      <c r="H164" s="47">
        <v>31623</v>
      </c>
      <c r="I164" s="47">
        <v>34198</v>
      </c>
      <c r="J164" s="47">
        <v>36875</v>
      </c>
      <c r="K164" s="47">
        <v>41957</v>
      </c>
      <c r="L164" s="47">
        <v>52045</v>
      </c>
      <c r="M164" s="47">
        <v>54867</v>
      </c>
      <c r="N164" s="47">
        <v>58465</v>
      </c>
      <c r="O164" s="47">
        <v>62416</v>
      </c>
      <c r="P164" s="47">
        <v>66254</v>
      </c>
      <c r="Q164" s="47">
        <v>72903</v>
      </c>
      <c r="R164" s="47">
        <v>79240</v>
      </c>
      <c r="S164" s="48">
        <v>80635</v>
      </c>
    </row>
    <row r="165" spans="1:19" ht="13.5" thickBot="1">
      <c r="A165" s="192" t="s">
        <v>123</v>
      </c>
      <c r="B165" s="47">
        <v>1634</v>
      </c>
      <c r="C165" s="47">
        <v>1829</v>
      </c>
      <c r="D165" s="47">
        <v>1794</v>
      </c>
      <c r="E165" s="47">
        <v>1855</v>
      </c>
      <c r="F165" s="47">
        <v>1922</v>
      </c>
      <c r="G165" s="47">
        <v>2290</v>
      </c>
      <c r="H165" s="47">
        <v>2479</v>
      </c>
      <c r="I165" s="47">
        <v>2569</v>
      </c>
      <c r="J165" s="47">
        <v>3162</v>
      </c>
      <c r="K165" s="47">
        <v>3704</v>
      </c>
      <c r="L165" s="47">
        <v>3576</v>
      </c>
      <c r="M165" s="47">
        <v>3314</v>
      </c>
      <c r="N165" s="47">
        <v>3634</v>
      </c>
      <c r="O165" s="47">
        <v>4240</v>
      </c>
      <c r="P165" s="47">
        <v>4324</v>
      </c>
      <c r="Q165" s="47">
        <v>4381</v>
      </c>
      <c r="R165" s="47">
        <v>4400</v>
      </c>
      <c r="S165" s="48">
        <v>4553</v>
      </c>
    </row>
    <row r="166" spans="1:19" ht="13.5" thickBot="1">
      <c r="A166" s="192" t="s">
        <v>124</v>
      </c>
      <c r="B166" s="47">
        <v>2173</v>
      </c>
      <c r="C166" s="47">
        <v>1583</v>
      </c>
      <c r="D166" s="47">
        <v>1092</v>
      </c>
      <c r="E166" s="47">
        <v>833</v>
      </c>
      <c r="F166" s="47">
        <v>711</v>
      </c>
      <c r="G166" s="47">
        <v>954</v>
      </c>
      <c r="H166" s="47">
        <v>950</v>
      </c>
      <c r="I166" s="47">
        <v>879</v>
      </c>
      <c r="J166" s="47">
        <v>758</v>
      </c>
      <c r="K166" s="47">
        <v>745</v>
      </c>
      <c r="L166" s="47">
        <v>658</v>
      </c>
      <c r="M166" s="47">
        <v>648</v>
      </c>
      <c r="N166" s="47">
        <v>620</v>
      </c>
      <c r="O166" s="47">
        <v>644</v>
      </c>
      <c r="P166" s="47">
        <v>579</v>
      </c>
      <c r="Q166" s="47">
        <v>515</v>
      </c>
      <c r="R166" s="47">
        <v>499</v>
      </c>
      <c r="S166" s="48">
        <v>616</v>
      </c>
    </row>
    <row r="167" spans="1:19" ht="13.5" thickBot="1">
      <c r="A167" s="192" t="s">
        <v>125</v>
      </c>
      <c r="B167" s="47">
        <v>300</v>
      </c>
      <c r="C167" s="47">
        <v>277</v>
      </c>
      <c r="D167" s="47">
        <v>449</v>
      </c>
      <c r="E167" s="47">
        <v>348</v>
      </c>
      <c r="F167" s="47">
        <v>338</v>
      </c>
      <c r="G167" s="47">
        <v>430</v>
      </c>
      <c r="H167" s="47">
        <v>503</v>
      </c>
      <c r="I167" s="47">
        <v>529</v>
      </c>
      <c r="J167" s="47">
        <v>551</v>
      </c>
      <c r="K167" s="47">
        <v>673</v>
      </c>
      <c r="L167" s="47">
        <v>633</v>
      </c>
      <c r="M167" s="47">
        <v>676</v>
      </c>
      <c r="N167" s="47">
        <v>667</v>
      </c>
      <c r="O167" s="47">
        <v>711</v>
      </c>
      <c r="P167" s="47">
        <v>752</v>
      </c>
      <c r="Q167" s="47">
        <v>683</v>
      </c>
      <c r="R167" s="47">
        <v>677</v>
      </c>
      <c r="S167" s="48">
        <v>510</v>
      </c>
    </row>
    <row r="168" spans="1:19" ht="13.5" thickBot="1">
      <c r="A168" s="192" t="s">
        <v>126</v>
      </c>
      <c r="B168" s="47">
        <v>156</v>
      </c>
      <c r="C168" s="47">
        <v>193</v>
      </c>
      <c r="D168" s="47">
        <v>246</v>
      </c>
      <c r="E168" s="47">
        <v>380</v>
      </c>
      <c r="F168" s="47">
        <v>619</v>
      </c>
      <c r="G168" s="47">
        <v>884</v>
      </c>
      <c r="H168" s="47">
        <v>1231</v>
      </c>
      <c r="I168" s="47">
        <v>1393</v>
      </c>
      <c r="J168" s="47">
        <v>1637</v>
      </c>
      <c r="K168" s="47">
        <v>1771</v>
      </c>
      <c r="L168" s="47">
        <v>1807</v>
      </c>
      <c r="M168" s="47">
        <v>1898</v>
      </c>
      <c r="N168" s="47">
        <v>1952</v>
      </c>
      <c r="O168" s="47">
        <v>1922</v>
      </c>
      <c r="P168" s="47">
        <v>1917</v>
      </c>
      <c r="Q168" s="47">
        <v>1719</v>
      </c>
      <c r="R168" s="47">
        <v>1846</v>
      </c>
      <c r="S168" s="48">
        <v>1405</v>
      </c>
    </row>
    <row r="169" spans="1:19" ht="13.5" thickBot="1">
      <c r="A169" s="192" t="s">
        <v>127</v>
      </c>
      <c r="B169" s="47">
        <v>8241</v>
      </c>
      <c r="C169" s="47">
        <v>8203</v>
      </c>
      <c r="D169" s="47">
        <v>7353</v>
      </c>
      <c r="E169" s="47">
        <v>7359</v>
      </c>
      <c r="F169" s="47">
        <v>8906</v>
      </c>
      <c r="G169" s="47">
        <v>7121</v>
      </c>
      <c r="H169" s="47">
        <v>8854</v>
      </c>
      <c r="I169" s="47">
        <v>8961</v>
      </c>
      <c r="J169" s="47">
        <v>9961</v>
      </c>
      <c r="K169" s="47">
        <v>10336</v>
      </c>
      <c r="L169" s="47">
        <v>9237</v>
      </c>
      <c r="M169" s="47">
        <v>11191</v>
      </c>
      <c r="N169" s="47">
        <v>11165</v>
      </c>
      <c r="O169" s="47">
        <v>11435</v>
      </c>
      <c r="P169" s="47">
        <v>10890</v>
      </c>
      <c r="Q169" s="47">
        <v>11928</v>
      </c>
      <c r="R169" s="47">
        <v>12354</v>
      </c>
      <c r="S169" s="48">
        <v>12437</v>
      </c>
    </row>
    <row r="170" spans="1:19" ht="13.5" thickBot="1">
      <c r="A170" s="192" t="s">
        <v>128</v>
      </c>
      <c r="B170" s="47">
        <v>336</v>
      </c>
      <c r="C170" s="47">
        <v>330</v>
      </c>
      <c r="D170" s="47">
        <v>158</v>
      </c>
      <c r="E170" s="47">
        <v>94</v>
      </c>
      <c r="F170" s="47">
        <v>134</v>
      </c>
      <c r="G170" s="47">
        <v>82</v>
      </c>
      <c r="H170" s="47">
        <v>93</v>
      </c>
      <c r="I170" s="47">
        <v>85</v>
      </c>
      <c r="J170" s="47">
        <v>84</v>
      </c>
      <c r="K170" s="47">
        <v>94</v>
      </c>
      <c r="L170" s="47">
        <v>210</v>
      </c>
      <c r="M170" s="47">
        <v>213</v>
      </c>
      <c r="N170" s="47">
        <v>202</v>
      </c>
      <c r="O170" s="47">
        <v>203</v>
      </c>
      <c r="P170" s="47">
        <v>197</v>
      </c>
      <c r="Q170" s="47">
        <v>211</v>
      </c>
      <c r="R170" s="47">
        <v>226</v>
      </c>
      <c r="S170" s="48">
        <v>180</v>
      </c>
    </row>
    <row r="171" spans="1:19" ht="13.5" thickBot="1">
      <c r="A171" s="192" t="s">
        <v>129</v>
      </c>
      <c r="B171" s="47">
        <v>817</v>
      </c>
      <c r="C171" s="47">
        <v>763</v>
      </c>
      <c r="D171" s="47">
        <v>736</v>
      </c>
      <c r="E171" s="47">
        <v>929</v>
      </c>
      <c r="F171" s="47">
        <v>912</v>
      </c>
      <c r="G171" s="47">
        <v>1027</v>
      </c>
      <c r="H171" s="47">
        <v>1286</v>
      </c>
      <c r="I171" s="47">
        <v>1344</v>
      </c>
      <c r="J171" s="47">
        <v>1285</v>
      </c>
      <c r="K171" s="47">
        <v>1444</v>
      </c>
      <c r="L171" s="47">
        <v>1739</v>
      </c>
      <c r="M171" s="47">
        <v>1761</v>
      </c>
      <c r="N171" s="47">
        <v>1966</v>
      </c>
      <c r="O171" s="47">
        <v>2264</v>
      </c>
      <c r="P171" s="47">
        <v>2153</v>
      </c>
      <c r="Q171" s="47">
        <v>1955</v>
      </c>
      <c r="R171" s="47">
        <v>2229</v>
      </c>
      <c r="S171" s="48">
        <v>2496</v>
      </c>
    </row>
    <row r="172" spans="1:19" ht="13.5" thickBot="1">
      <c r="A172" s="192" t="s">
        <v>130</v>
      </c>
      <c r="B172" s="47">
        <v>0</v>
      </c>
      <c r="C172" s="47">
        <v>0</v>
      </c>
      <c r="D172" s="47">
        <v>0</v>
      </c>
      <c r="E172" s="47">
        <v>0</v>
      </c>
      <c r="F172" s="47">
        <v>0</v>
      </c>
      <c r="G172" s="47">
        <v>0</v>
      </c>
      <c r="H172" s="47">
        <v>0</v>
      </c>
      <c r="I172" s="47">
        <v>46</v>
      </c>
      <c r="J172" s="47">
        <v>341</v>
      </c>
      <c r="K172" s="47">
        <v>854</v>
      </c>
      <c r="L172" s="47">
        <v>1250</v>
      </c>
      <c r="M172" s="47">
        <v>1239</v>
      </c>
      <c r="N172" s="47">
        <v>1315</v>
      </c>
      <c r="O172" s="47">
        <v>1462</v>
      </c>
      <c r="P172" s="47">
        <v>1586</v>
      </c>
      <c r="Q172" s="47">
        <v>1583</v>
      </c>
      <c r="R172" s="47">
        <v>1871</v>
      </c>
      <c r="S172" s="48">
        <v>2440</v>
      </c>
    </row>
    <row r="173" spans="1:19" ht="13.5" thickBot="1">
      <c r="A173" s="192" t="s">
        <v>131</v>
      </c>
      <c r="B173" s="47">
        <v>315</v>
      </c>
      <c r="C173" s="47">
        <v>301</v>
      </c>
      <c r="D173" s="47">
        <v>324</v>
      </c>
      <c r="E173" s="47">
        <v>169</v>
      </c>
      <c r="F173" s="47">
        <v>188</v>
      </c>
      <c r="G173" s="47">
        <v>195</v>
      </c>
      <c r="H173" s="47">
        <v>240</v>
      </c>
      <c r="I173" s="47">
        <v>1651</v>
      </c>
      <c r="J173" s="47">
        <v>793</v>
      </c>
      <c r="K173" s="47">
        <v>867</v>
      </c>
      <c r="L173" s="47">
        <v>1013</v>
      </c>
      <c r="M173" s="47">
        <v>1209</v>
      </c>
      <c r="N173" s="47">
        <v>2334</v>
      </c>
      <c r="O173" s="47">
        <v>3128</v>
      </c>
      <c r="P173" s="47">
        <v>5211</v>
      </c>
      <c r="Q173" s="47">
        <v>8207</v>
      </c>
      <c r="R173" s="47">
        <v>10933</v>
      </c>
      <c r="S173" s="48">
        <v>10981</v>
      </c>
    </row>
    <row r="174" spans="1:19" ht="13.5" thickBot="1">
      <c r="A174" s="192" t="s">
        <v>132</v>
      </c>
      <c r="B174" s="47">
        <v>355</v>
      </c>
      <c r="C174" s="47">
        <v>365</v>
      </c>
      <c r="D174" s="47">
        <v>336</v>
      </c>
      <c r="E174" s="47">
        <v>390</v>
      </c>
      <c r="F174" s="47">
        <v>329</v>
      </c>
      <c r="G174" s="47">
        <v>469</v>
      </c>
      <c r="H174" s="47">
        <v>469</v>
      </c>
      <c r="I174" s="47">
        <v>547</v>
      </c>
      <c r="J174" s="47">
        <v>540</v>
      </c>
      <c r="K174" s="47">
        <v>525</v>
      </c>
      <c r="L174" s="47">
        <v>2069</v>
      </c>
      <c r="M174" s="47">
        <v>2586</v>
      </c>
      <c r="N174" s="47">
        <v>3068</v>
      </c>
      <c r="O174" s="47">
        <v>2997</v>
      </c>
      <c r="P174" s="47">
        <v>3111</v>
      </c>
      <c r="Q174" s="47">
        <v>3389</v>
      </c>
      <c r="R174" s="47">
        <v>5944</v>
      </c>
      <c r="S174" s="48">
        <v>6067</v>
      </c>
    </row>
    <row r="175" spans="1:19" ht="13.5" thickBot="1">
      <c r="A175" s="192" t="s">
        <v>133</v>
      </c>
      <c r="B175" s="47">
        <v>6895</v>
      </c>
      <c r="C175" s="47">
        <v>6194</v>
      </c>
      <c r="D175" s="47">
        <v>5782</v>
      </c>
      <c r="E175" s="47">
        <v>6007</v>
      </c>
      <c r="F175" s="47">
        <v>5607</v>
      </c>
      <c r="G175" s="47">
        <v>6484</v>
      </c>
      <c r="H175" s="47">
        <v>6497</v>
      </c>
      <c r="I175" s="47">
        <v>7183</v>
      </c>
      <c r="J175" s="47">
        <v>8028</v>
      </c>
      <c r="K175" s="47">
        <v>10241</v>
      </c>
      <c r="L175" s="47">
        <v>19665</v>
      </c>
      <c r="M175" s="47">
        <v>18968</v>
      </c>
      <c r="N175" s="47">
        <v>19554</v>
      </c>
      <c r="O175" s="47">
        <v>20875</v>
      </c>
      <c r="P175" s="47">
        <v>21681</v>
      </c>
      <c r="Q175" s="47">
        <v>24635</v>
      </c>
      <c r="R175" s="47">
        <v>25594</v>
      </c>
      <c r="S175" s="48">
        <v>25927</v>
      </c>
    </row>
    <row r="176" spans="1:19" ht="13.5" thickBot="1">
      <c r="A176" s="192" t="s">
        <v>135</v>
      </c>
      <c r="B176" s="47">
        <v>570</v>
      </c>
      <c r="C176" s="47">
        <v>583</v>
      </c>
      <c r="D176" s="47">
        <v>426</v>
      </c>
      <c r="E176" s="47">
        <v>259</v>
      </c>
      <c r="F176" s="47">
        <v>158</v>
      </c>
      <c r="G176" s="47">
        <v>269</v>
      </c>
      <c r="H176" s="47">
        <v>228</v>
      </c>
      <c r="I176" s="47">
        <v>432</v>
      </c>
      <c r="J176" s="47">
        <v>382</v>
      </c>
      <c r="K176" s="47">
        <v>356</v>
      </c>
      <c r="L176" s="47">
        <v>376</v>
      </c>
      <c r="M176" s="47">
        <v>481</v>
      </c>
      <c r="N176" s="47">
        <v>493</v>
      </c>
      <c r="O176" s="47">
        <v>525</v>
      </c>
      <c r="P176" s="47">
        <v>518</v>
      </c>
      <c r="Q176" s="47">
        <v>522</v>
      </c>
      <c r="R176" s="47">
        <v>626</v>
      </c>
      <c r="S176" s="48">
        <v>590</v>
      </c>
    </row>
    <row r="177" spans="1:19" ht="13.5" thickBot="1">
      <c r="A177" s="192" t="s">
        <v>136</v>
      </c>
      <c r="B177" s="47">
        <v>1501</v>
      </c>
      <c r="C177" s="47">
        <v>1503</v>
      </c>
      <c r="D177" s="47">
        <v>640</v>
      </c>
      <c r="E177" s="47">
        <v>348</v>
      </c>
      <c r="F177" s="47">
        <v>339</v>
      </c>
      <c r="G177" s="47">
        <v>422</v>
      </c>
      <c r="H177" s="47">
        <v>612</v>
      </c>
      <c r="I177" s="47">
        <v>470</v>
      </c>
      <c r="J177" s="47">
        <v>414</v>
      </c>
      <c r="K177" s="47">
        <v>551</v>
      </c>
      <c r="L177" s="47">
        <v>708</v>
      </c>
      <c r="M177" s="47">
        <v>758</v>
      </c>
      <c r="N177" s="47">
        <v>729</v>
      </c>
      <c r="O177" s="47">
        <v>865</v>
      </c>
      <c r="P177" s="47">
        <v>945</v>
      </c>
      <c r="Q177" s="47">
        <v>1016</v>
      </c>
      <c r="R177" s="47">
        <v>952</v>
      </c>
      <c r="S177" s="48">
        <v>872</v>
      </c>
    </row>
    <row r="178" spans="1:19" ht="13.5" thickBot="1">
      <c r="A178" s="192" t="s">
        <v>137</v>
      </c>
      <c r="B178" s="47">
        <v>0</v>
      </c>
      <c r="C178" s="47">
        <v>0</v>
      </c>
      <c r="D178" s="47">
        <v>0</v>
      </c>
      <c r="E178" s="47">
        <v>0</v>
      </c>
      <c r="F178" s="47">
        <v>0</v>
      </c>
      <c r="G178" s="47">
        <v>0</v>
      </c>
      <c r="H178" s="47">
        <v>0</v>
      </c>
      <c r="I178" s="47">
        <v>0</v>
      </c>
      <c r="J178" s="47">
        <v>0</v>
      </c>
      <c r="K178" s="47">
        <v>0</v>
      </c>
      <c r="L178" s="47">
        <v>0</v>
      </c>
      <c r="M178" s="47">
        <v>0</v>
      </c>
      <c r="N178" s="47">
        <v>356</v>
      </c>
      <c r="O178" s="47">
        <v>351</v>
      </c>
      <c r="P178" s="47">
        <v>427</v>
      </c>
      <c r="Q178" s="47">
        <v>423</v>
      </c>
      <c r="R178" s="47">
        <v>442</v>
      </c>
      <c r="S178" s="48">
        <v>400</v>
      </c>
    </row>
    <row r="179" spans="1:19" ht="13.5" thickBot="1">
      <c r="A179" s="192" t="s">
        <v>138</v>
      </c>
      <c r="B179" s="47">
        <v>1479</v>
      </c>
      <c r="C179" s="47">
        <v>1567</v>
      </c>
      <c r="D179" s="47">
        <v>1283</v>
      </c>
      <c r="E179" s="47">
        <v>1150</v>
      </c>
      <c r="F179" s="47">
        <v>1335</v>
      </c>
      <c r="G179" s="47">
        <v>1435</v>
      </c>
      <c r="H179" s="47">
        <v>1682</v>
      </c>
      <c r="I179" s="47">
        <v>1842</v>
      </c>
      <c r="J179" s="47">
        <v>1958</v>
      </c>
      <c r="K179" s="47">
        <v>2228</v>
      </c>
      <c r="L179" s="47">
        <v>2063</v>
      </c>
      <c r="M179" s="47">
        <v>2284</v>
      </c>
      <c r="N179" s="47">
        <v>2617</v>
      </c>
      <c r="O179" s="47">
        <v>3082</v>
      </c>
      <c r="P179" s="47">
        <v>2895</v>
      </c>
      <c r="Q179" s="47">
        <v>3013</v>
      </c>
      <c r="R179" s="47">
        <v>3162</v>
      </c>
      <c r="S179" s="48">
        <v>3513</v>
      </c>
    </row>
    <row r="180" spans="1:19" ht="13.5" thickBot="1">
      <c r="A180" s="192" t="s">
        <v>139</v>
      </c>
      <c r="B180" s="47">
        <v>6033</v>
      </c>
      <c r="C180" s="47">
        <v>7023</v>
      </c>
      <c r="D180" s="47">
        <v>7419</v>
      </c>
      <c r="E180" s="47">
        <v>7391</v>
      </c>
      <c r="F180" s="47">
        <v>7781</v>
      </c>
      <c r="G180" s="47">
        <v>7950</v>
      </c>
      <c r="H180" s="47">
        <v>8779</v>
      </c>
      <c r="I180" s="47">
        <v>9248</v>
      </c>
      <c r="J180" s="47">
        <v>9452</v>
      </c>
      <c r="K180" s="47">
        <v>9665</v>
      </c>
      <c r="L180" s="47">
        <v>9469</v>
      </c>
      <c r="M180" s="47">
        <v>10232</v>
      </c>
      <c r="N180" s="47">
        <v>10466</v>
      </c>
      <c r="O180" s="47">
        <v>10507</v>
      </c>
      <c r="P180" s="47">
        <v>11277</v>
      </c>
      <c r="Q180" s="47">
        <v>10519</v>
      </c>
      <c r="R180" s="47">
        <v>9948</v>
      </c>
      <c r="S180" s="48">
        <v>10416</v>
      </c>
    </row>
    <row r="181" spans="1:19" ht="13.5" thickBot="1">
      <c r="A181" s="192" t="s">
        <v>140</v>
      </c>
      <c r="B181" s="47">
        <v>1227</v>
      </c>
      <c r="C181" s="47">
        <v>1191</v>
      </c>
      <c r="D181" s="47">
        <v>1072</v>
      </c>
      <c r="E181" s="47">
        <v>1082</v>
      </c>
      <c r="F181" s="47">
        <v>1202</v>
      </c>
      <c r="G181" s="47">
        <v>1241</v>
      </c>
      <c r="H181" s="47">
        <v>1672</v>
      </c>
      <c r="I181" s="47">
        <v>1413</v>
      </c>
      <c r="J181" s="47">
        <v>1531</v>
      </c>
      <c r="K181" s="47">
        <v>1617</v>
      </c>
      <c r="L181" s="47">
        <v>1256</v>
      </c>
      <c r="M181" s="47">
        <v>1437</v>
      </c>
      <c r="N181" s="47">
        <v>1401</v>
      </c>
      <c r="O181" s="47">
        <v>1720</v>
      </c>
      <c r="P181" s="47">
        <v>1765</v>
      </c>
      <c r="Q181" s="47">
        <v>2082</v>
      </c>
      <c r="R181" s="47">
        <v>1791</v>
      </c>
      <c r="S181" s="48">
        <v>1568</v>
      </c>
    </row>
    <row r="182" spans="1:19" ht="13.5" thickBot="1">
      <c r="A182" s="192" t="s">
        <v>141</v>
      </c>
      <c r="B182" s="47">
        <v>6</v>
      </c>
      <c r="C182" s="47">
        <v>6</v>
      </c>
      <c r="D182" s="47">
        <v>6</v>
      </c>
      <c r="E182" s="47">
        <v>5</v>
      </c>
      <c r="F182" s="47">
        <v>9</v>
      </c>
      <c r="G182" s="47">
        <v>65</v>
      </c>
      <c r="H182" s="47">
        <v>173</v>
      </c>
      <c r="I182" s="47">
        <v>212</v>
      </c>
      <c r="J182" s="47">
        <v>259</v>
      </c>
      <c r="K182" s="47">
        <v>361</v>
      </c>
      <c r="L182" s="47">
        <v>470</v>
      </c>
      <c r="M182" s="47">
        <v>563</v>
      </c>
      <c r="N182" s="47">
        <v>742</v>
      </c>
      <c r="O182" s="47">
        <v>895</v>
      </c>
      <c r="P182" s="47">
        <v>1070</v>
      </c>
      <c r="Q182" s="47">
        <v>1135</v>
      </c>
      <c r="R182" s="47">
        <v>1085</v>
      </c>
      <c r="S182" s="48">
        <v>1133</v>
      </c>
    </row>
    <row r="183" spans="1:19" ht="13.5" thickBot="1">
      <c r="A183" s="192" t="s">
        <v>142</v>
      </c>
      <c r="B183" s="47">
        <v>0</v>
      </c>
      <c r="C183" s="47">
        <v>0</v>
      </c>
      <c r="D183" s="47">
        <v>0</v>
      </c>
      <c r="E183" s="47">
        <v>0</v>
      </c>
      <c r="F183" s="47">
        <v>0</v>
      </c>
      <c r="G183" s="47">
        <v>0</v>
      </c>
      <c r="H183" s="47">
        <v>0</v>
      </c>
      <c r="I183" s="47">
        <v>24</v>
      </c>
      <c r="J183" s="47">
        <v>369</v>
      </c>
      <c r="K183" s="47">
        <v>1308</v>
      </c>
      <c r="L183" s="47">
        <v>1105</v>
      </c>
      <c r="M183" s="47">
        <v>1003</v>
      </c>
      <c r="N183" s="47">
        <v>1260</v>
      </c>
      <c r="O183" s="47">
        <v>1052</v>
      </c>
      <c r="P183" s="47">
        <v>1625</v>
      </c>
      <c r="Q183" s="47">
        <v>1884</v>
      </c>
      <c r="R183" s="47">
        <v>1650</v>
      </c>
      <c r="S183" s="48">
        <v>1651</v>
      </c>
    </row>
    <row r="184" spans="1:19" ht="13.5" thickBot="1">
      <c r="A184" s="192" t="s">
        <v>143</v>
      </c>
      <c r="B184" s="47">
        <v>9055</v>
      </c>
      <c r="C184" s="47">
        <v>8876</v>
      </c>
      <c r="D184" s="47">
        <v>6673</v>
      </c>
      <c r="E184" s="47">
        <v>6198</v>
      </c>
      <c r="F184" s="47">
        <v>5568</v>
      </c>
      <c r="G184" s="47">
        <v>5556</v>
      </c>
      <c r="H184" s="47">
        <v>5802</v>
      </c>
      <c r="I184" s="47">
        <v>3914</v>
      </c>
      <c r="J184" s="47">
        <v>4102</v>
      </c>
      <c r="K184" s="47">
        <v>3345</v>
      </c>
      <c r="L184" s="47">
        <v>3297</v>
      </c>
      <c r="M184" s="47">
        <v>2820</v>
      </c>
      <c r="N184" s="47">
        <v>3028</v>
      </c>
      <c r="O184" s="47">
        <v>3754</v>
      </c>
      <c r="P184" s="47">
        <v>3498</v>
      </c>
      <c r="Q184" s="47">
        <v>3220</v>
      </c>
      <c r="R184" s="47">
        <v>3535</v>
      </c>
      <c r="S184" s="48">
        <v>3513</v>
      </c>
    </row>
    <row r="185" spans="1:19" ht="13.5" thickBot="1">
      <c r="A185" s="192" t="s">
        <v>144</v>
      </c>
      <c r="B185" s="47">
        <v>16</v>
      </c>
      <c r="C185" s="47">
        <v>9</v>
      </c>
      <c r="D185" s="47">
        <v>9</v>
      </c>
      <c r="E185" s="47">
        <v>10</v>
      </c>
      <c r="F185" s="47">
        <v>0</v>
      </c>
      <c r="G185" s="47">
        <v>1</v>
      </c>
      <c r="H185" s="47">
        <v>2</v>
      </c>
      <c r="I185" s="47">
        <v>2</v>
      </c>
      <c r="J185" s="47">
        <v>4</v>
      </c>
      <c r="K185" s="47">
        <v>3</v>
      </c>
      <c r="L185" s="47">
        <v>1</v>
      </c>
      <c r="M185" s="47">
        <v>10</v>
      </c>
      <c r="N185" s="47">
        <v>36</v>
      </c>
      <c r="O185" s="47">
        <v>56</v>
      </c>
      <c r="P185" s="47">
        <v>40</v>
      </c>
      <c r="Q185" s="47">
        <v>38</v>
      </c>
      <c r="R185" s="47">
        <v>49</v>
      </c>
      <c r="S185" s="48">
        <v>69</v>
      </c>
    </row>
    <row r="186" spans="1:19" ht="13.5" thickBot="1">
      <c r="A186" s="192" t="s">
        <v>145</v>
      </c>
      <c r="B186" s="47">
        <v>776</v>
      </c>
      <c r="C186" s="47">
        <v>697</v>
      </c>
      <c r="D186" s="47">
        <v>780</v>
      </c>
      <c r="E186" s="47">
        <v>824</v>
      </c>
      <c r="F186" s="47">
        <v>929</v>
      </c>
      <c r="G186" s="47">
        <v>1005</v>
      </c>
      <c r="H186" s="47">
        <v>938</v>
      </c>
      <c r="I186" s="47">
        <v>999</v>
      </c>
      <c r="J186" s="47">
        <v>844</v>
      </c>
      <c r="K186" s="47">
        <v>880</v>
      </c>
      <c r="L186" s="47">
        <v>755</v>
      </c>
      <c r="M186" s="47">
        <v>860</v>
      </c>
      <c r="N186" s="47">
        <v>726</v>
      </c>
      <c r="O186" s="47">
        <v>688</v>
      </c>
      <c r="P186" s="47">
        <v>646</v>
      </c>
      <c r="Q186" s="47">
        <v>590</v>
      </c>
      <c r="R186" s="47">
        <v>455</v>
      </c>
      <c r="S186" s="48">
        <v>385</v>
      </c>
    </row>
    <row r="187" spans="1:19" ht="13.5" thickBot="1">
      <c r="A187" s="192" t="s">
        <v>146</v>
      </c>
      <c r="B187" s="47">
        <v>766</v>
      </c>
      <c r="C187" s="47">
        <v>782</v>
      </c>
      <c r="D187" s="47">
        <v>810</v>
      </c>
      <c r="E187" s="47">
        <v>925</v>
      </c>
      <c r="F187" s="47">
        <v>1078</v>
      </c>
      <c r="G187" s="47">
        <v>1308</v>
      </c>
      <c r="H187" s="47">
        <v>1344</v>
      </c>
      <c r="I187" s="47">
        <v>1211</v>
      </c>
      <c r="J187" s="47">
        <v>1410</v>
      </c>
      <c r="K187" s="47">
        <v>1394</v>
      </c>
      <c r="L187" s="47">
        <v>1665</v>
      </c>
      <c r="M187" s="47">
        <v>1917</v>
      </c>
      <c r="N187" s="47">
        <v>1911</v>
      </c>
      <c r="O187" s="47">
        <v>2331</v>
      </c>
      <c r="P187" s="47">
        <v>2163</v>
      </c>
      <c r="Q187" s="47">
        <v>1882</v>
      </c>
      <c r="R187" s="47">
        <v>2035</v>
      </c>
      <c r="S187" s="48">
        <v>1630</v>
      </c>
    </row>
    <row r="188" spans="1:19" ht="13.5" thickBot="1">
      <c r="A188" s="192" t="s">
        <v>147</v>
      </c>
      <c r="B188" s="47">
        <v>244</v>
      </c>
      <c r="C188" s="47">
        <v>318</v>
      </c>
      <c r="D188" s="47">
        <v>430</v>
      </c>
      <c r="E188" s="47">
        <v>422</v>
      </c>
      <c r="F188" s="47">
        <v>404</v>
      </c>
      <c r="G188" s="47">
        <v>391</v>
      </c>
      <c r="H188" s="47">
        <v>410</v>
      </c>
      <c r="I188" s="47">
        <v>397</v>
      </c>
      <c r="J188" s="47">
        <v>431</v>
      </c>
      <c r="K188" s="47">
        <v>394</v>
      </c>
      <c r="L188" s="47">
        <v>352</v>
      </c>
      <c r="M188" s="47">
        <v>382</v>
      </c>
      <c r="N188" s="47">
        <v>464</v>
      </c>
      <c r="O188" s="47">
        <v>471</v>
      </c>
      <c r="P188" s="47">
        <v>465</v>
      </c>
      <c r="Q188" s="47">
        <v>407</v>
      </c>
      <c r="R188" s="47">
        <v>401</v>
      </c>
      <c r="S188" s="48">
        <v>453</v>
      </c>
    </row>
    <row r="189" spans="1:19" ht="13.5" thickBot="1">
      <c r="A189" s="192" t="s">
        <v>148</v>
      </c>
      <c r="B189" s="47">
        <v>0</v>
      </c>
      <c r="C189" s="47">
        <v>158</v>
      </c>
      <c r="D189" s="47">
        <v>1537</v>
      </c>
      <c r="E189" s="47">
        <v>5786</v>
      </c>
      <c r="F189" s="47">
        <v>8516</v>
      </c>
      <c r="G189" s="47">
        <v>10167</v>
      </c>
      <c r="H189" s="47">
        <v>13420</v>
      </c>
      <c r="I189" s="47">
        <v>17056</v>
      </c>
      <c r="J189" s="47">
        <v>18029</v>
      </c>
      <c r="K189" s="47">
        <v>21560</v>
      </c>
      <c r="L189" s="47">
        <v>21342</v>
      </c>
      <c r="M189" s="47">
        <v>20813</v>
      </c>
      <c r="N189" s="47">
        <v>21756</v>
      </c>
      <c r="O189" s="47">
        <v>21182</v>
      </c>
      <c r="P189" s="47">
        <v>22313</v>
      </c>
      <c r="Q189" s="47">
        <v>21248</v>
      </c>
      <c r="R189" s="47">
        <v>19778</v>
      </c>
      <c r="S189" s="48">
        <v>23054</v>
      </c>
    </row>
    <row r="190" spans="1:19" ht="13.5" thickBot="1">
      <c r="A190" s="192" t="s">
        <v>149</v>
      </c>
      <c r="B190" s="47">
        <v>433</v>
      </c>
      <c r="C190" s="47">
        <v>294</v>
      </c>
      <c r="D190" s="47">
        <v>423</v>
      </c>
      <c r="E190" s="47">
        <v>558</v>
      </c>
      <c r="F190" s="47">
        <v>409</v>
      </c>
      <c r="G190" s="47">
        <v>178</v>
      </c>
      <c r="H190" s="47">
        <v>329</v>
      </c>
      <c r="I190" s="47">
        <v>343</v>
      </c>
      <c r="J190" s="47">
        <v>373</v>
      </c>
      <c r="K190" s="47">
        <v>336</v>
      </c>
      <c r="L190" s="47">
        <v>424</v>
      </c>
      <c r="M190" s="47">
        <v>488</v>
      </c>
      <c r="N190" s="47">
        <v>632</v>
      </c>
      <c r="O190" s="47">
        <v>507</v>
      </c>
      <c r="P190" s="47">
        <v>581</v>
      </c>
      <c r="Q190" s="47">
        <v>421</v>
      </c>
      <c r="R190" s="47">
        <v>471</v>
      </c>
      <c r="S190" s="48">
        <v>714</v>
      </c>
    </row>
    <row r="191" spans="1:19" ht="13.5" thickBot="1">
      <c r="A191" s="192" t="s">
        <v>150</v>
      </c>
      <c r="B191" s="47">
        <v>2128</v>
      </c>
      <c r="C191" s="47">
        <v>2354</v>
      </c>
      <c r="D191" s="47">
        <v>2131</v>
      </c>
      <c r="E191" s="47">
        <v>2034</v>
      </c>
      <c r="F191" s="47">
        <v>2247</v>
      </c>
      <c r="G191" s="47">
        <v>2565</v>
      </c>
      <c r="H191" s="47">
        <v>3077</v>
      </c>
      <c r="I191" s="47">
        <v>3219</v>
      </c>
      <c r="J191" s="47">
        <v>3365</v>
      </c>
      <c r="K191" s="47">
        <v>4882</v>
      </c>
      <c r="L191" s="47">
        <v>5375</v>
      </c>
      <c r="M191" s="47">
        <v>6052</v>
      </c>
      <c r="N191" s="47">
        <v>6395</v>
      </c>
      <c r="O191" s="47">
        <v>7474</v>
      </c>
      <c r="P191" s="47">
        <v>7548</v>
      </c>
      <c r="Q191" s="47">
        <v>10554</v>
      </c>
      <c r="R191" s="47">
        <v>11640</v>
      </c>
      <c r="S191" s="48">
        <v>14009</v>
      </c>
    </row>
    <row r="192" spans="1:19" ht="13.5" thickBot="1">
      <c r="A192" s="192" t="s">
        <v>152</v>
      </c>
      <c r="B192" s="47">
        <v>7</v>
      </c>
      <c r="C192" s="47">
        <v>7</v>
      </c>
      <c r="D192" s="47">
        <v>7</v>
      </c>
      <c r="E192" s="47">
        <v>8</v>
      </c>
      <c r="F192" s="47">
        <v>8</v>
      </c>
      <c r="G192" s="47">
        <v>5</v>
      </c>
      <c r="H192" s="47">
        <v>8</v>
      </c>
      <c r="I192" s="47">
        <v>7</v>
      </c>
      <c r="J192" s="47">
        <v>7</v>
      </c>
      <c r="K192" s="47">
        <v>8</v>
      </c>
      <c r="L192" s="47">
        <v>6</v>
      </c>
      <c r="M192" s="47">
        <v>10</v>
      </c>
      <c r="N192" s="47">
        <v>11</v>
      </c>
      <c r="O192" s="47">
        <v>11</v>
      </c>
      <c r="P192" s="47">
        <v>8</v>
      </c>
      <c r="Q192" s="47">
        <v>11</v>
      </c>
      <c r="R192" s="47">
        <v>12</v>
      </c>
      <c r="S192" s="48">
        <v>71</v>
      </c>
    </row>
    <row r="193" spans="1:19" ht="13.5" thickBot="1">
      <c r="A193" s="192" t="s">
        <v>153</v>
      </c>
      <c r="B193" s="47">
        <v>46</v>
      </c>
      <c r="C193" s="47">
        <v>62</v>
      </c>
      <c r="D193" s="47">
        <v>60</v>
      </c>
      <c r="E193" s="47">
        <v>63</v>
      </c>
      <c r="F193" s="47">
        <v>42</v>
      </c>
      <c r="G193" s="47">
        <v>32</v>
      </c>
      <c r="H193" s="47">
        <v>84</v>
      </c>
      <c r="I193" s="47">
        <v>55</v>
      </c>
      <c r="J193" s="47">
        <v>46</v>
      </c>
      <c r="K193" s="47">
        <v>48</v>
      </c>
      <c r="L193" s="47">
        <v>42</v>
      </c>
      <c r="M193" s="47">
        <v>43</v>
      </c>
      <c r="N193" s="47">
        <v>34</v>
      </c>
      <c r="O193" s="47">
        <v>42</v>
      </c>
      <c r="P193" s="47">
        <v>36</v>
      </c>
      <c r="Q193" s="47">
        <v>39</v>
      </c>
      <c r="R193" s="47">
        <v>33</v>
      </c>
      <c r="S193" s="48">
        <v>12</v>
      </c>
    </row>
    <row r="194" spans="1:19" ht="13.5" thickBot="1">
      <c r="A194" s="192" t="s">
        <v>154</v>
      </c>
      <c r="B194" s="47">
        <v>26283</v>
      </c>
      <c r="C194" s="47">
        <v>26649</v>
      </c>
      <c r="D194" s="47">
        <v>25626</v>
      </c>
      <c r="E194" s="47">
        <v>26106</v>
      </c>
      <c r="F194" s="47">
        <v>27924</v>
      </c>
      <c r="G194" s="47">
        <v>28086</v>
      </c>
      <c r="H194" s="47">
        <v>31621</v>
      </c>
      <c r="I194" s="47">
        <v>34195</v>
      </c>
      <c r="J194" s="47">
        <v>36872</v>
      </c>
      <c r="K194" s="47">
        <v>41954</v>
      </c>
      <c r="L194" s="47">
        <v>52044</v>
      </c>
      <c r="M194" s="47">
        <v>54857</v>
      </c>
      <c r="N194" s="47">
        <v>58429</v>
      </c>
      <c r="O194" s="47">
        <v>62360</v>
      </c>
      <c r="P194" s="47">
        <v>66214</v>
      </c>
      <c r="Q194" s="47">
        <v>72865</v>
      </c>
      <c r="R194" s="47">
        <v>79192</v>
      </c>
      <c r="S194" s="48">
        <v>80566</v>
      </c>
    </row>
    <row r="195" spans="1:19" ht="13.5" thickBot="1">
      <c r="A195" s="192" t="s">
        <v>155</v>
      </c>
      <c r="B195" s="47">
        <v>26299</v>
      </c>
      <c r="C195" s="47">
        <v>26658</v>
      </c>
      <c r="D195" s="47">
        <v>25636</v>
      </c>
      <c r="E195" s="47">
        <v>26116</v>
      </c>
      <c r="F195" s="47">
        <v>27924</v>
      </c>
      <c r="G195" s="47">
        <v>28087</v>
      </c>
      <c r="H195" s="47">
        <v>31623</v>
      </c>
      <c r="I195" s="47">
        <v>34198</v>
      </c>
      <c r="J195" s="47">
        <v>36875</v>
      </c>
      <c r="K195" s="47">
        <v>41957</v>
      </c>
      <c r="L195" s="47">
        <v>52045</v>
      </c>
      <c r="M195" s="47">
        <v>54867</v>
      </c>
      <c r="N195" s="47">
        <v>58465</v>
      </c>
      <c r="O195" s="47">
        <v>62416</v>
      </c>
      <c r="P195" s="47">
        <v>66254</v>
      </c>
      <c r="Q195" s="47">
        <v>72903</v>
      </c>
      <c r="R195" s="47">
        <v>79240</v>
      </c>
      <c r="S195" s="48">
        <v>80635</v>
      </c>
    </row>
    <row r="196" spans="1:19" ht="13.5" thickBot="1">
      <c r="A196" s="192" t="s">
        <v>156</v>
      </c>
      <c r="B196" s="47">
        <v>27075</v>
      </c>
      <c r="C196" s="47">
        <v>27355</v>
      </c>
      <c r="D196" s="47">
        <v>26416</v>
      </c>
      <c r="E196" s="47">
        <v>26940</v>
      </c>
      <c r="F196" s="47">
        <v>28853</v>
      </c>
      <c r="G196" s="47">
        <v>29092</v>
      </c>
      <c r="H196" s="47">
        <v>32561</v>
      </c>
      <c r="I196" s="47">
        <v>35197</v>
      </c>
      <c r="J196" s="47">
        <v>37719</v>
      </c>
      <c r="K196" s="47">
        <v>42837</v>
      </c>
      <c r="L196" s="47">
        <v>52800</v>
      </c>
      <c r="M196" s="47">
        <v>55727</v>
      </c>
      <c r="N196" s="47">
        <v>59191</v>
      </c>
      <c r="O196" s="47">
        <v>63104</v>
      </c>
      <c r="P196" s="47">
        <v>66900</v>
      </c>
      <c r="Q196" s="47">
        <v>73493</v>
      </c>
      <c r="R196" s="47">
        <v>79695</v>
      </c>
      <c r="S196" s="48">
        <v>81020</v>
      </c>
    </row>
    <row r="197" spans="1:19" ht="13.5" thickBot="1">
      <c r="A197" s="192" t="s">
        <v>157</v>
      </c>
      <c r="B197" s="47">
        <v>26690</v>
      </c>
      <c r="C197" s="47">
        <v>27326</v>
      </c>
      <c r="D197" s="47">
        <v>27847</v>
      </c>
      <c r="E197" s="47">
        <v>32702</v>
      </c>
      <c r="F197" s="47">
        <v>37471</v>
      </c>
      <c r="G197" s="47">
        <v>39534</v>
      </c>
      <c r="H197" s="47">
        <v>46691</v>
      </c>
      <c r="I197" s="47">
        <v>53048</v>
      </c>
      <c r="J197" s="47">
        <v>56976</v>
      </c>
      <c r="K197" s="47">
        <v>65687</v>
      </c>
      <c r="L197" s="47">
        <v>75551</v>
      </c>
      <c r="M197" s="47">
        <v>77959</v>
      </c>
      <c r="N197" s="47">
        <v>82612</v>
      </c>
      <c r="O197" s="47">
        <v>85947</v>
      </c>
      <c r="P197" s="47">
        <v>90917</v>
      </c>
      <c r="Q197" s="47">
        <v>96250</v>
      </c>
      <c r="R197" s="47">
        <v>101228</v>
      </c>
      <c r="S197" s="48">
        <v>105549</v>
      </c>
    </row>
    <row r="198" spans="1:19" ht="13.5" thickBot="1">
      <c r="A198" s="193" t="s">
        <v>158</v>
      </c>
      <c r="B198" s="50">
        <v>4984</v>
      </c>
      <c r="C198" s="50">
        <v>4971</v>
      </c>
      <c r="D198" s="50">
        <v>3751</v>
      </c>
      <c r="E198" s="50">
        <v>3038</v>
      </c>
      <c r="F198" s="50">
        <v>3242</v>
      </c>
      <c r="G198" s="50">
        <v>3709</v>
      </c>
      <c r="H198" s="50">
        <v>4232</v>
      </c>
      <c r="I198" s="50">
        <v>4571</v>
      </c>
      <c r="J198" s="50">
        <v>4496</v>
      </c>
      <c r="K198" s="50">
        <v>5146</v>
      </c>
      <c r="L198" s="50">
        <v>5217</v>
      </c>
      <c r="M198" s="50">
        <v>5845</v>
      </c>
      <c r="N198" s="50">
        <v>6213</v>
      </c>
      <c r="O198" s="50">
        <v>7025</v>
      </c>
      <c r="P198" s="50">
        <v>7063</v>
      </c>
      <c r="Q198" s="50">
        <v>7207</v>
      </c>
      <c r="R198" s="50">
        <v>7231</v>
      </c>
      <c r="S198" s="51">
        <v>7253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3">
    <tabColor indexed="50"/>
  </sheetPr>
  <dimension ref="A1:AE174"/>
  <sheetViews>
    <sheetView zoomScale="80" zoomScaleNormal="80" workbookViewId="0" topLeftCell="A1">
      <selection activeCell="B1" sqref="B1"/>
    </sheetView>
  </sheetViews>
  <sheetFormatPr defaultColWidth="9.140625" defaultRowHeight="12.75"/>
  <cols>
    <col min="1" max="1" width="51.57421875" style="0" customWidth="1"/>
    <col min="2" max="19" width="9.57421875" style="0" customWidth="1"/>
    <col min="20" max="20" width="10.8515625" style="0" customWidth="1"/>
  </cols>
  <sheetData>
    <row r="1" spans="1:16" ht="15.75">
      <c r="A1" s="1" t="s">
        <v>0</v>
      </c>
      <c r="B1" s="172" t="s">
        <v>210</v>
      </c>
      <c r="C1" s="166"/>
      <c r="D1" s="166"/>
      <c r="E1" s="166"/>
      <c r="F1" s="166"/>
      <c r="G1" s="166"/>
      <c r="H1" s="166"/>
      <c r="I1" s="166"/>
      <c r="J1" s="166"/>
      <c r="K1" s="166"/>
      <c r="L1" s="166"/>
      <c r="M1" s="167"/>
      <c r="N1" s="167"/>
      <c r="O1" s="172"/>
      <c r="P1" s="166"/>
    </row>
    <row r="2" spans="1:8" ht="12.75">
      <c r="A2" s="2" t="s">
        <v>1</v>
      </c>
      <c r="B2" s="172" t="s">
        <v>206</v>
      </c>
      <c r="C2" s="172"/>
      <c r="D2" s="172"/>
      <c r="E2" s="172"/>
      <c r="F2" s="172"/>
      <c r="G2" s="172"/>
      <c r="H2" s="172"/>
    </row>
    <row r="3" spans="2:3" ht="12.75">
      <c r="B3" s="12" t="s">
        <v>209</v>
      </c>
      <c r="C3" s="12"/>
    </row>
    <row r="4" ht="12.75">
      <c r="A4" s="3" t="s">
        <v>2</v>
      </c>
    </row>
    <row r="5" spans="2:19" ht="12.75">
      <c r="B5" s="2">
        <v>1990</v>
      </c>
      <c r="C5" s="2">
        <v>1991</v>
      </c>
      <c r="D5" s="2">
        <v>1992</v>
      </c>
      <c r="E5" s="2">
        <v>1993</v>
      </c>
      <c r="F5" s="2">
        <v>1994</v>
      </c>
      <c r="G5" s="2">
        <v>1995</v>
      </c>
      <c r="H5" s="2">
        <v>1996</v>
      </c>
      <c r="I5" s="2">
        <v>1997</v>
      </c>
      <c r="J5" s="2">
        <v>1998</v>
      </c>
      <c r="K5" s="2">
        <v>1999</v>
      </c>
      <c r="L5" s="2">
        <v>2000</v>
      </c>
      <c r="M5" s="2">
        <v>2001</v>
      </c>
      <c r="N5" s="2">
        <v>2002</v>
      </c>
      <c r="O5" s="2">
        <v>2003</v>
      </c>
      <c r="P5" s="2">
        <v>2004</v>
      </c>
      <c r="Q5" s="2">
        <v>2005</v>
      </c>
      <c r="R5" s="2">
        <v>2006</v>
      </c>
      <c r="S5" s="2">
        <v>2007</v>
      </c>
    </row>
    <row r="6" spans="1:23" ht="12.75">
      <c r="A6" t="str">
        <f>A1&amp;" emissions from public electricity plant (MtC) 1A1a"</f>
        <v>NOx emissions emissions from public electricity plant (MtC) 1A1a</v>
      </c>
      <c r="B6" s="198">
        <v>3750.339984312</v>
      </c>
      <c r="C6" s="198">
        <v>3725.995303993</v>
      </c>
      <c r="D6" s="198">
        <v>3477.5989132679997</v>
      </c>
      <c r="E6" s="198">
        <v>3221.26567758</v>
      </c>
      <c r="F6" s="198">
        <v>2878.2044822129997</v>
      </c>
      <c r="G6" s="198">
        <v>2817.6835695580003</v>
      </c>
      <c r="H6" s="198">
        <v>2734.867465105</v>
      </c>
      <c r="I6" s="198">
        <v>2546.3008792784</v>
      </c>
      <c r="J6" s="198">
        <v>2413.9033901976</v>
      </c>
      <c r="K6" s="198">
        <v>2293.4522463773</v>
      </c>
      <c r="L6" s="198">
        <v>2302.2199526236</v>
      </c>
      <c r="M6" s="198">
        <v>2329.3496777678997</v>
      </c>
      <c r="N6" s="198">
        <v>2343.047289277</v>
      </c>
      <c r="O6" s="198">
        <v>2443.739135484</v>
      </c>
      <c r="P6" s="198">
        <v>2381.868556171</v>
      </c>
      <c r="Q6" s="198">
        <v>2320.644015407</v>
      </c>
      <c r="R6" s="198">
        <v>2349.138591951</v>
      </c>
      <c r="S6" s="198">
        <v>2278.9136493079</v>
      </c>
      <c r="T6" s="5">
        <f>S6/B6-1</f>
        <v>-0.39234478504861026</v>
      </c>
      <c r="V6" s="166" t="s">
        <v>204</v>
      </c>
      <c r="W6" s="167"/>
    </row>
    <row r="7" spans="2:19" ht="12.75">
      <c r="B7" s="197"/>
      <c r="C7" s="197"/>
      <c r="D7" s="197"/>
      <c r="E7" s="197"/>
      <c r="F7" s="197"/>
      <c r="G7" s="197"/>
      <c r="H7" s="197"/>
      <c r="I7" s="197"/>
      <c r="J7" s="197"/>
      <c r="K7" s="197"/>
      <c r="L7" s="197"/>
      <c r="M7" s="197"/>
      <c r="N7" s="197"/>
      <c r="O7" s="197"/>
      <c r="P7" s="197"/>
      <c r="Q7" s="197"/>
      <c r="R7" s="197"/>
      <c r="S7" s="197"/>
    </row>
    <row r="8" spans="1:19" ht="12.75">
      <c r="A8" s="27" t="s">
        <v>3</v>
      </c>
      <c r="B8" s="4">
        <f>(SUM('New Cronos data - input'!B13:B44))-(VLOOKUP("HR - Croatia ",'New Cronos data - input'!$A$13:$S$44,B$5-1988,0))</f>
        <v>338407</v>
      </c>
      <c r="C8" s="4">
        <f>(SUM('New Cronos data - input'!C13:C44))-(VLOOKUP("HR - Croatia ",'New Cronos data - input'!$A$13:$S$44,C$5-1988,0))</f>
        <v>339093</v>
      </c>
      <c r="D8" s="4">
        <f>(SUM('New Cronos data - input'!D13:D44))-(VLOOKUP("HR - Croatia ",'New Cronos data - input'!$A$13:$S$44,D$5-1988,0))</f>
        <v>328559</v>
      </c>
      <c r="E8" s="4">
        <f>(SUM('New Cronos data - input'!E13:E44))-(VLOOKUP("HR - Croatia ",'New Cronos data - input'!$A$13:$S$44,E$5-1988,0))</f>
        <v>312650</v>
      </c>
      <c r="F8" s="4">
        <f>(SUM('New Cronos data - input'!F13:F44))-(VLOOKUP("HR - Croatia ",'New Cronos data - input'!$A$13:$S$44,F$5-1988,0))</f>
        <v>318303</v>
      </c>
      <c r="G8" s="4">
        <f>(SUM('New Cronos data - input'!G13:G44))-(VLOOKUP("HR - Croatia ",'New Cronos data - input'!$A$13:$S$44,G$5-1988,0))</f>
        <v>326498</v>
      </c>
      <c r="H8" s="4">
        <f>(SUM('New Cronos data - input'!H13:H44))-(VLOOKUP("HR - Croatia ",'New Cronos data - input'!$A$13:$S$44,H$5-1988,0))</f>
        <v>341884</v>
      </c>
      <c r="I8" s="4">
        <f>(SUM('New Cronos data - input'!I13:I44))-(VLOOKUP("HR - Croatia ",'New Cronos data - input'!$A$13:$S$44,I$5-1988,0))</f>
        <v>330572</v>
      </c>
      <c r="J8" s="4">
        <f>(SUM('New Cronos data - input'!J13:J44))-(VLOOKUP("HR - Croatia ",'New Cronos data - input'!$A$13:$S$44,J$5-1988,0))</f>
        <v>338468</v>
      </c>
      <c r="K8" s="4">
        <f>(SUM('New Cronos data - input'!K13:K44))-(VLOOKUP("HR - Croatia ",'New Cronos data - input'!$A$13:$S$44,K$5-1988,0))</f>
        <v>338909</v>
      </c>
      <c r="L8" s="4">
        <f>(SUM('New Cronos data - input'!L13:L44))-(VLOOKUP("HR - Croatia ",'New Cronos data - input'!$A$13:$S$44,L$5-1988,0))</f>
        <v>361836</v>
      </c>
      <c r="M8" s="4">
        <f>(SUM('New Cronos data - input'!M13:M44))-(VLOOKUP("HR - Croatia ",'New Cronos data - input'!$A$13:$S$44,M$5-1988,0))</f>
        <v>370677</v>
      </c>
      <c r="N8" s="4">
        <f>(SUM('New Cronos data - input'!N13:N44))-(VLOOKUP("HR - Croatia ",'New Cronos data - input'!$A$13:$S$44,N$5-1988,0))</f>
        <v>376231</v>
      </c>
      <c r="O8" s="4">
        <f>(SUM('New Cronos data - input'!O13:O44))-(VLOOKUP("HR - Croatia ",'New Cronos data - input'!$A$13:$S$44,O$5-1988,0))</f>
        <v>388489</v>
      </c>
      <c r="P8" s="4">
        <f>(SUM('New Cronos data - input'!P13:P44))-(VLOOKUP("HR - Croatia ",'New Cronos data - input'!$A$13:$S$44,P$5-1988,0))</f>
        <v>386976</v>
      </c>
      <c r="Q8" s="4">
        <f>(SUM('New Cronos data - input'!Q13:Q44))-(VLOOKUP("HR - Croatia ",'New Cronos data - input'!$A$13:$S$44,Q$5-1988,0))</f>
        <v>392075</v>
      </c>
      <c r="R8" s="4">
        <f>(SUM('New Cronos data - input'!R13:R44))-(VLOOKUP("HR - Croatia ",'New Cronos data - input'!$A$13:$S$44,R$5-1988,0))</f>
        <v>406454</v>
      </c>
      <c r="S8" s="4">
        <f>(SUM('New Cronos data - input'!S13:S44))-(VLOOKUP("HR - Croatia ",'New Cronos data - input'!$A$13:$S$44,S$5-1988,0))</f>
        <v>419032</v>
      </c>
    </row>
    <row r="9" spans="1:19" ht="12.75">
      <c r="A9" s="160" t="s">
        <v>4</v>
      </c>
      <c r="B9" s="4">
        <f>(SUM('New Cronos data - input'!B63:B93))-(VLOOKUP("HR - Croatia ",'New Cronos data - input'!$A$63:$S$93,B$5-1988,0))</f>
        <v>5179</v>
      </c>
      <c r="C9" s="4">
        <f>(SUM('New Cronos data - input'!C63:C93))-(VLOOKUP("HR - Croatia ",'New Cronos data - input'!$A$63:$S$93,C$5-1988,0))</f>
        <v>5384</v>
      </c>
      <c r="D9" s="4">
        <f>(SUM('New Cronos data - input'!D63:D93))-(VLOOKUP("HR - Croatia ",'New Cronos data - input'!$A$63:$S$93,D$5-1988,0))</f>
        <v>5729</v>
      </c>
      <c r="E9" s="4">
        <f>(SUM('New Cronos data - input'!E63:E93))-(VLOOKUP("HR - Croatia ",'New Cronos data - input'!$A$63:$S$93,E$5-1988,0))</f>
        <v>6277</v>
      </c>
      <c r="F9" s="4">
        <f>(SUM('New Cronos data - input'!F63:F93))-(VLOOKUP("HR - Croatia ",'New Cronos data - input'!$A$63:$S$93,F$5-1988,0))</f>
        <v>6335</v>
      </c>
      <c r="G9" s="4">
        <f>(SUM('New Cronos data - input'!G63:G93))-(VLOOKUP("HR - Croatia ",'New Cronos data - input'!$A$63:$S$93,G$5-1988,0))</f>
        <v>6835</v>
      </c>
      <c r="H9" s="4">
        <f>(SUM('New Cronos data - input'!H63:H93))-(VLOOKUP("HR - Croatia ",'New Cronos data - input'!$A$63:$S$93,H$5-1988,0))</f>
        <v>7629</v>
      </c>
      <c r="I9" s="4">
        <f>(SUM('New Cronos data - input'!I63:I93))-(VLOOKUP("HR - Croatia ",'New Cronos data - input'!$A$63:$S$93,I$5-1988,0))</f>
        <v>8094</v>
      </c>
      <c r="J9" s="4">
        <f>(SUM('New Cronos data - input'!J63:J93))-(VLOOKUP("HR - Croatia ",'New Cronos data - input'!$A$63:$S$93,J$5-1988,0))</f>
        <v>8716</v>
      </c>
      <c r="K9" s="4">
        <f>(SUM('New Cronos data - input'!K63:K93))-(VLOOKUP("HR - Croatia ",'New Cronos data - input'!$A$63:$S$93,K$5-1988,0))</f>
        <v>9761</v>
      </c>
      <c r="L9" s="4">
        <f>(SUM('New Cronos data - input'!L63:L93))-(VLOOKUP("HR - Croatia ",'New Cronos data - input'!$A$63:$S$93,L$5-1988,0))</f>
        <v>9799</v>
      </c>
      <c r="M9" s="4">
        <f>(SUM('New Cronos data - input'!M63:M93))-(VLOOKUP("HR - Croatia ",'New Cronos data - input'!$A$63:$S$93,M$5-1988,0))</f>
        <v>10800</v>
      </c>
      <c r="N9" s="4">
        <f>(SUM('New Cronos data - input'!N63:N93))-(VLOOKUP("HR - Croatia ",'New Cronos data - input'!$A$63:$S$93,N$5-1988,0))</f>
        <v>12005</v>
      </c>
      <c r="O9" s="4">
        <f>(SUM('New Cronos data - input'!O63:O93))-(VLOOKUP("HR - Croatia ",'New Cronos data - input'!$A$63:$S$93,O$5-1988,0))</f>
        <v>15676</v>
      </c>
      <c r="P9" s="4">
        <f>(SUM('New Cronos data - input'!P63:P93))-(VLOOKUP("HR - Croatia ",'New Cronos data - input'!$A$63:$S$93,P$5-1988,0))</f>
        <v>18517</v>
      </c>
      <c r="Q9" s="4">
        <f>(SUM('New Cronos data - input'!Q63:Q93))-(VLOOKUP("HR - Croatia ",'New Cronos data - input'!$A$63:$S$93,Q$5-1988,0))</f>
        <v>20035</v>
      </c>
      <c r="R9" s="4">
        <f>(SUM('New Cronos data - input'!R63:R93))-(VLOOKUP("HR - Croatia ",'New Cronos data - input'!$A$63:$S$93,R$5-1988,0))</f>
        <v>22976</v>
      </c>
      <c r="S9" s="4">
        <f>(SUM('New Cronos data - input'!S63:S93))-(VLOOKUP("HR - Croatia ",'New Cronos data - input'!$A$63:$S$93,S$5-1988,0))</f>
        <v>27769</v>
      </c>
    </row>
    <row r="10" spans="1:19" ht="12.75">
      <c r="A10" s="159" t="s">
        <v>5</v>
      </c>
      <c r="B10" s="4">
        <f>(SUM('New Cronos data - input'!B112:B143))-(VLOOKUP("HR - Croatia ",'New Cronos data - input'!$A$112:$S$143,B$5-1988,0))</f>
        <v>393335</v>
      </c>
      <c r="C10" s="4">
        <f>(SUM('New Cronos data - input'!C112:C143))-(VLOOKUP("HR - Croatia ",'New Cronos data - input'!$A$112:$S$143,C$5-1988,0))</f>
        <v>394154</v>
      </c>
      <c r="D10" s="4">
        <f>(SUM('New Cronos data - input'!D112:D143))-(VLOOKUP("HR - Croatia ",'New Cronos data - input'!$A$112:$S$143,D$5-1988,0))</f>
        <v>385951</v>
      </c>
      <c r="E10" s="4">
        <f>(SUM('New Cronos data - input'!E112:E143))-(VLOOKUP("HR - Croatia ",'New Cronos data - input'!$A$112:$S$143,E$5-1988,0))</f>
        <v>370978</v>
      </c>
      <c r="F10" s="4">
        <f>(SUM('New Cronos data - input'!F112:F143))-(VLOOKUP("HR - Croatia ",'New Cronos data - input'!$A$112:$S$143,F$5-1988,0))</f>
        <v>374662</v>
      </c>
      <c r="G10" s="4">
        <f>(SUM('New Cronos data - input'!G112:G143))-(VLOOKUP("HR - Croatia ",'New Cronos data - input'!$A$112:$S$143,G$5-1988,0))</f>
        <v>376227</v>
      </c>
      <c r="H10" s="4">
        <f>(SUM('New Cronos data - input'!H112:H143))-(VLOOKUP("HR - Croatia ",'New Cronos data - input'!$A$112:$S$143,H$5-1988,0))</f>
        <v>393232</v>
      </c>
      <c r="I10" s="4">
        <f>(SUM('New Cronos data - input'!I112:I143))-(VLOOKUP("HR - Croatia ",'New Cronos data - input'!$A$112:$S$143,I$5-1988,0))</f>
        <v>383990</v>
      </c>
      <c r="J10" s="4">
        <f>(SUM('New Cronos data - input'!J112:J143))-(VLOOKUP("HR - Croatia ",'New Cronos data - input'!$A$112:$S$143,J$5-1988,0))</f>
        <v>392410</v>
      </c>
      <c r="K10" s="4">
        <f>(SUM('New Cronos data - input'!K112:K143))-(VLOOKUP("HR - Croatia ",'New Cronos data - input'!$A$112:$S$143,K$5-1988,0))</f>
        <v>395293</v>
      </c>
      <c r="L10" s="4">
        <f>(SUM('New Cronos data - input'!L112:L143))-(VLOOKUP("HR - Croatia ",'New Cronos data - input'!$A$112:$S$143,L$5-1988,0))</f>
        <v>404662</v>
      </c>
      <c r="M10" s="4">
        <f>(SUM('New Cronos data - input'!M112:M143))-(VLOOKUP("HR - Croatia ",'New Cronos data - input'!$A$112:$S$143,M$5-1988,0))</f>
        <v>414130</v>
      </c>
      <c r="N10" s="4">
        <f>(SUM('New Cronos data - input'!N112:N143))-(VLOOKUP("HR - Croatia ",'New Cronos data - input'!$A$112:$S$143,N$5-1988,0))</f>
        <v>422741</v>
      </c>
      <c r="O10" s="4">
        <f>(SUM('New Cronos data - input'!O112:O143))-(VLOOKUP("HR - Croatia ",'New Cronos data - input'!$A$112:$S$143,O$5-1988,0))</f>
        <v>445195</v>
      </c>
      <c r="P10" s="4">
        <f>(SUM('New Cronos data - input'!P112:P143))-(VLOOKUP("HR - Croatia ",'New Cronos data - input'!$A$112:$S$143,P$5-1988,0))</f>
        <v>446096</v>
      </c>
      <c r="Q10" s="4">
        <f>(SUM('New Cronos data - input'!Q112:Q143))-(VLOOKUP("HR - Croatia ",'New Cronos data - input'!$A$112:$S$143,Q$5-1988,0))</f>
        <v>450114</v>
      </c>
      <c r="R10" s="4">
        <f>(SUM('New Cronos data - input'!R112:R143))-(VLOOKUP("HR - Croatia ",'New Cronos data - input'!$A$112:$S$143,R$5-1988,0))</f>
        <v>461283</v>
      </c>
      <c r="S10" s="4">
        <f>(SUM('New Cronos data - input'!S112:S143))-(VLOOKUP("HR - Croatia ",'New Cronos data - input'!$A$112:$S$143,S$5-1988,0))</f>
        <v>476251</v>
      </c>
    </row>
    <row r="11" spans="1:19" ht="12.75">
      <c r="A11" s="165" t="s">
        <v>6</v>
      </c>
      <c r="B11" s="4">
        <f>(SUM('New Cronos data - input'!B161:B191))-(VLOOKUP("HR - Croatia ",'New Cronos data - input'!$A$161:$S$191,B$5-1988,0))</f>
        <v>8574</v>
      </c>
      <c r="C11" s="4">
        <f>(SUM('New Cronos data - input'!C161:C191))-(VLOOKUP("HR - Croatia ",'New Cronos data - input'!$A$161:$S$191,C$5-1988,0))</f>
        <v>8979</v>
      </c>
      <c r="D11" s="4">
        <f>(SUM('New Cronos data - input'!D161:D191))-(VLOOKUP("HR - Croatia ",'New Cronos data - input'!$A$161:$S$191,D$5-1988,0))</f>
        <v>9966</v>
      </c>
      <c r="E11" s="4">
        <f>(SUM('New Cronos data - input'!E161:E191))-(VLOOKUP("HR - Croatia ",'New Cronos data - input'!$A$161:$S$191,E$5-1988,0))</f>
        <v>10997</v>
      </c>
      <c r="F11" s="4">
        <f>(SUM('New Cronos data - input'!F161:F191))-(VLOOKUP("HR - Croatia ",'New Cronos data - input'!$A$161:$S$191,F$5-1988,0))</f>
        <v>11401</v>
      </c>
      <c r="G11" s="4">
        <f>(SUM('New Cronos data - input'!G161:G191))-(VLOOKUP("HR - Croatia ",'New Cronos data - input'!$A$161:$S$191,G$5-1988,0))</f>
        <v>13100</v>
      </c>
      <c r="H11" s="4">
        <f>(SUM('New Cronos data - input'!H161:H191))-(VLOOKUP("HR - Croatia ",'New Cronos data - input'!$A$161:$S$191,H$5-1988,0))</f>
        <v>14314</v>
      </c>
      <c r="I11" s="4">
        <f>(SUM('New Cronos data - input'!I161:I191))-(VLOOKUP("HR - Croatia ",'New Cronos data - input'!$A$161:$S$191,I$5-1988,0))</f>
        <v>14901</v>
      </c>
      <c r="J11" s="4">
        <f>(SUM('New Cronos data - input'!J161:J191))-(VLOOKUP("HR - Croatia ",'New Cronos data - input'!$A$161:$S$191,J$5-1988,0))</f>
        <v>15955</v>
      </c>
      <c r="K11" s="4">
        <f>(SUM('New Cronos data - input'!K161:K191))-(VLOOKUP("HR - Croatia ",'New Cronos data - input'!$A$161:$S$191,K$5-1988,0))</f>
        <v>17598</v>
      </c>
      <c r="L11" s="4">
        <f>(SUM('New Cronos data - input'!L161:L191))-(VLOOKUP("HR - Croatia ",'New Cronos data - input'!$A$161:$S$191,L$5-1988,0))</f>
        <v>17765</v>
      </c>
      <c r="M11" s="4">
        <f>(SUM('New Cronos data - input'!M161:M191))-(VLOOKUP("HR - Croatia ",'New Cronos data - input'!$A$161:$S$191,M$5-1988,0))</f>
        <v>18969</v>
      </c>
      <c r="N11" s="4">
        <f>(SUM('New Cronos data - input'!N161:N191))-(VLOOKUP("HR - Croatia ",'New Cronos data - input'!$A$161:$S$191,N$5-1988,0))</f>
        <v>20677</v>
      </c>
      <c r="O11" s="4">
        <f>(SUM('New Cronos data - input'!O161:O191))-(VLOOKUP("HR - Croatia ",'New Cronos data - input'!$A$161:$S$191,O$5-1988,0))</f>
        <v>25183</v>
      </c>
      <c r="P11" s="4">
        <f>(SUM('New Cronos data - input'!P161:P191))-(VLOOKUP("HR - Croatia ",'New Cronos data - input'!$A$161:$S$191,P$5-1988,0))</f>
        <v>28948</v>
      </c>
      <c r="Q11" s="4">
        <f>(SUM('New Cronos data - input'!Q161:Q191))-(VLOOKUP("HR - Croatia ",'New Cronos data - input'!$A$161:$S$191,Q$5-1988,0))</f>
        <v>31880</v>
      </c>
      <c r="R11" s="4">
        <f>(SUM('New Cronos data - input'!R161:R191))-(VLOOKUP("HR - Croatia ",'New Cronos data - input'!$A$161:$S$191,R$5-1988,0))</f>
        <v>35262</v>
      </c>
      <c r="S11" s="4">
        <f>(SUM('New Cronos data - input'!S161:S191))-(VLOOKUP("HR - Croatia ",'New Cronos data - input'!$A$161:$S$191,S$5-1988,0))</f>
        <v>41207</v>
      </c>
    </row>
    <row r="12" spans="1:19" ht="12.75">
      <c r="A12" s="161" t="s">
        <v>7</v>
      </c>
      <c r="B12" s="4">
        <f>(SUM('New Cronos data - input'!B209:B239))-(VLOOKUP("HR - Croatia ",'New Cronos data - input'!$A$209:$S$239,B$5-1988,0))</f>
        <v>1915</v>
      </c>
      <c r="C12" s="4">
        <f>(SUM('New Cronos data - input'!C209:C239))-(VLOOKUP("HR - Croatia ",'New Cronos data - input'!$A$209:$S$239,C$5-1988,0))</f>
        <v>2065</v>
      </c>
      <c r="D12" s="4">
        <f>(SUM('New Cronos data - input'!D209:D239))-(VLOOKUP("HR - Croatia ",'New Cronos data - input'!$A$209:$S$239,D$5-1988,0))</f>
        <v>2242</v>
      </c>
      <c r="E12" s="4">
        <f>(SUM('New Cronos data - input'!E209:E239))-(VLOOKUP("HR - Croatia ",'New Cronos data - input'!$A$209:$S$239,E$5-1988,0))</f>
        <v>2515</v>
      </c>
      <c r="F12" s="4">
        <f>(SUM('New Cronos data - input'!F209:F239))-(VLOOKUP("HR - Croatia ",'New Cronos data - input'!$A$209:$S$239,F$5-1988,0))</f>
        <v>2762</v>
      </c>
      <c r="G12" s="4">
        <f>(SUM('New Cronos data - input'!G209:G239))-(VLOOKUP("HR - Croatia ",'New Cronos data - input'!$A$209:$S$239,G$5-1988,0))</f>
        <v>3173</v>
      </c>
      <c r="H12" s="4">
        <f>(SUM('New Cronos data - input'!H209:H239))-(VLOOKUP("HR - Croatia ",'New Cronos data - input'!$A$209:$S$239,H$5-1988,0))</f>
        <v>3620</v>
      </c>
      <c r="I12" s="4">
        <f>(SUM('New Cronos data - input'!I209:I239))-(VLOOKUP("HR - Croatia ",'New Cronos data - input'!$A$209:$S$239,I$5-1988,0))</f>
        <v>3935</v>
      </c>
      <c r="J12" s="4">
        <f>(SUM('New Cronos data - input'!J209:J239))-(VLOOKUP("HR - Croatia ",'New Cronos data - input'!$A$209:$S$239,J$5-1988,0))</f>
        <v>4200</v>
      </c>
      <c r="K12" s="4">
        <f>(SUM('New Cronos data - input'!K209:K239))-(VLOOKUP("HR - Croatia ",'New Cronos data - input'!$A$209:$S$239,K$5-1988,0))</f>
        <v>4769</v>
      </c>
      <c r="L12" s="4">
        <f>(SUM('New Cronos data - input'!L209:L239))-(VLOOKUP("HR - Croatia ",'New Cronos data - input'!$A$209:$S$239,L$5-1988,0))</f>
        <v>5687</v>
      </c>
      <c r="M12" s="4">
        <f>(SUM('New Cronos data - input'!M209:M239))-(VLOOKUP("HR - Croatia ",'New Cronos data - input'!$A$209:$S$239,M$5-1988,0))</f>
        <v>6442</v>
      </c>
      <c r="N12" s="4">
        <f>(SUM('New Cronos data - input'!N209:N239))-(VLOOKUP("HR - Croatia ",'New Cronos data - input'!$A$209:$S$239,N$5-1988,0))</f>
        <v>7336</v>
      </c>
      <c r="O12" s="4">
        <f>(SUM('New Cronos data - input'!O209:O239))-(VLOOKUP("HR - Croatia ",'New Cronos data - input'!$A$209:$S$239,O$5-1988,0))</f>
        <v>9732</v>
      </c>
      <c r="P12" s="4">
        <f>(SUM('New Cronos data - input'!P209:P239))-(VLOOKUP("HR - Croatia ",'New Cronos data - input'!$A$209:$S$239,P$5-1988,0))</f>
        <v>12447</v>
      </c>
      <c r="Q12" s="4">
        <f>(SUM('New Cronos data - input'!Q209:Q239))-(VLOOKUP("HR - Croatia ",'New Cronos data - input'!$A$209:$S$239,Q$5-1988,0))</f>
        <v>13893</v>
      </c>
      <c r="R12" s="4">
        <f>(SUM('New Cronos data - input'!R209:R239))-(VLOOKUP("HR - Croatia ",'New Cronos data - input'!$A$209:$S$239,R$5-1988,0))</f>
        <v>16046</v>
      </c>
      <c r="S12" s="4">
        <f>(SUM('New Cronos data - input'!S209:S239))-(VLOOKUP("HR - Croatia ",'New Cronos data - input'!$A$209:$S$239,S$5-1988,0))</f>
        <v>20645</v>
      </c>
    </row>
    <row r="13" spans="1:19" ht="12.75">
      <c r="A13" s="162" t="s">
        <v>8</v>
      </c>
      <c r="B13" s="4">
        <f>(SUM('New Cronos data - input'!B257:B287))-(VLOOKUP("HR - Croatia ",'New Cronos data - input'!$A$257:$S$287,B$5-1988,0))</f>
        <v>5309</v>
      </c>
      <c r="C13" s="4">
        <f>(SUM('New Cronos data - input'!C257:C287))-(VLOOKUP("HR - Croatia ",'New Cronos data - input'!$A$257:$S$287,C$5-1988,0))</f>
        <v>5660</v>
      </c>
      <c r="D13" s="4">
        <f>(SUM('New Cronos data - input'!D257:D287))-(VLOOKUP("HR - Croatia ",'New Cronos data - input'!$A$257:$S$287,D$5-1988,0))</f>
        <v>6478</v>
      </c>
      <c r="E13" s="4">
        <f>(SUM('New Cronos data - input'!E257:E287))-(VLOOKUP("HR - Croatia ",'New Cronos data - input'!$A$257:$S$287,E$5-1988,0))</f>
        <v>7235</v>
      </c>
      <c r="F13" s="4">
        <f>(SUM('New Cronos data - input'!F257:F287))-(VLOOKUP("HR - Croatia ",'New Cronos data - input'!$A$257:$S$287,F$5-1988,0))</f>
        <v>7826</v>
      </c>
      <c r="G13" s="4">
        <f>(SUM('New Cronos data - input'!G257:G287))-(VLOOKUP("HR - Croatia ",'New Cronos data - input'!$A$257:$S$287,G$5-1988,0))</f>
        <v>9439</v>
      </c>
      <c r="H13" s="4">
        <f>(SUM('New Cronos data - input'!H257:H287))-(VLOOKUP("HR - Croatia ",'New Cronos data - input'!$A$257:$S$287,H$5-1988,0))</f>
        <v>10305</v>
      </c>
      <c r="I13" s="4">
        <f>(SUM('New Cronos data - input'!I257:I287))-(VLOOKUP("HR - Croatia ",'New Cronos data - input'!$A$257:$S$287,I$5-1988,0))</f>
        <v>10740</v>
      </c>
      <c r="J13" s="4">
        <f>(SUM('New Cronos data - input'!J257:J287))-(VLOOKUP("HR - Croatia ",'New Cronos data - input'!$A$257:$S$287,J$5-1988,0))</f>
        <v>11438</v>
      </c>
      <c r="K13" s="4">
        <f>(SUM('New Cronos data - input'!K257:K287))-(VLOOKUP("HR - Croatia ",'New Cronos data - input'!$A$257:$S$287,K$5-1988,0))</f>
        <v>12606</v>
      </c>
      <c r="L13" s="4">
        <f>(SUM('New Cronos data - input'!L257:L287))-(VLOOKUP("HR - Croatia ",'New Cronos data - input'!$A$257:$S$287,L$5-1988,0))</f>
        <v>13653</v>
      </c>
      <c r="M13" s="4">
        <f>(SUM('New Cronos data - input'!M257:M287))-(VLOOKUP("HR - Croatia ",'New Cronos data - input'!$A$257:$S$287,M$5-1988,0))</f>
        <v>14611</v>
      </c>
      <c r="N13" s="4">
        <f>(SUM('New Cronos data - input'!N257:N287))-(VLOOKUP("HR - Croatia ",'New Cronos data - input'!$A$257:$S$287,N$5-1988,0))</f>
        <v>16008</v>
      </c>
      <c r="O13" s="4">
        <f>(SUM('New Cronos data - input'!O257:O287))-(VLOOKUP("HR - Croatia ",'New Cronos data - input'!$A$257:$S$287,O$5-1988,0))</f>
        <v>19238</v>
      </c>
      <c r="P13" s="4">
        <f>(SUM('New Cronos data - input'!P257:P287))-(VLOOKUP("HR - Croatia ",'New Cronos data - input'!$A$257:$S$287,P$5-1988,0))</f>
        <v>22878</v>
      </c>
      <c r="Q13" s="4">
        <f>(SUM('New Cronos data - input'!Q257:Q287))-(VLOOKUP("HR - Croatia ",'New Cronos data - input'!$A$257:$S$287,Q$5-1988,0))</f>
        <v>25738</v>
      </c>
      <c r="R13" s="4">
        <f>(SUM('New Cronos data - input'!R257:R287))-(VLOOKUP("HR - Croatia ",'New Cronos data - input'!$A$257:$S$287,R$5-1988,0))</f>
        <v>28333</v>
      </c>
      <c r="S13" s="4">
        <f>(SUM('New Cronos data - input'!S257:S287))-(VLOOKUP("HR - Croatia ",'New Cronos data - input'!$A$257:$S$287,S$5-1988,0))</f>
        <v>34080</v>
      </c>
    </row>
    <row r="15" spans="1:19" ht="12.75">
      <c r="A15" s="27" t="s">
        <v>10</v>
      </c>
      <c r="B15" s="4">
        <f>(SUM('New Cronos data - output'!B13:B44))-(VLOOKUP("HR - Croatia ",'New Cronos data - output'!$A$13:$S$44,B$5-1988,0))</f>
        <v>139448</v>
      </c>
      <c r="C15" s="4">
        <f>(SUM('New Cronos data - output'!C13:C44))-(VLOOKUP("HR - Croatia ",'New Cronos data - output'!$A$13:$S$44,C$5-1988,0))</f>
        <v>141505</v>
      </c>
      <c r="D15" s="4">
        <f>(SUM('New Cronos data - output'!D13:D44))-(VLOOKUP("HR - Croatia ",'New Cronos data - output'!$A$13:$S$44,D$5-1988,0))</f>
        <v>142989</v>
      </c>
      <c r="E15" s="4">
        <f>(SUM('New Cronos data - output'!E13:E44))-(VLOOKUP("HR - Croatia ",'New Cronos data - output'!$A$13:$S$44,E$5-1988,0))</f>
        <v>139009</v>
      </c>
      <c r="F15" s="4">
        <f>(SUM('New Cronos data - output'!F13:F44))-(VLOOKUP("HR - Croatia ",'New Cronos data - output'!$A$13:$S$44,F$5-1988,0))</f>
        <v>141538</v>
      </c>
      <c r="G15" s="4">
        <f>(SUM('New Cronos data - output'!G13:G44))-(VLOOKUP("HR - Croatia ",'New Cronos data - output'!$A$13:$S$44,G$5-1988,0))</f>
        <v>144673</v>
      </c>
      <c r="H15" s="4">
        <f>(SUM('New Cronos data - output'!H13:H44))-(VLOOKUP("HR - Croatia ",'New Cronos data - output'!$A$13:$S$44,H$5-1988,0))</f>
        <v>150838</v>
      </c>
      <c r="I15" s="4">
        <f>(SUM('New Cronos data - output'!I13:I44))-(VLOOKUP("HR - Croatia ",'New Cronos data - output'!$A$13:$S$44,I$5-1988,0))</f>
        <v>148890</v>
      </c>
      <c r="J15" s="4">
        <f>(SUM('New Cronos data - output'!J13:J44))-(VLOOKUP("HR - Croatia ",'New Cronos data - output'!$A$13:$S$44,J$5-1988,0))</f>
        <v>152309</v>
      </c>
      <c r="K15" s="4">
        <f>(SUM('New Cronos data - output'!K13:K44))-(VLOOKUP("HR - Croatia ",'New Cronos data - output'!$A$13:$S$44,K$5-1988,0))</f>
        <v>152070</v>
      </c>
      <c r="L15" s="4">
        <f>(SUM('New Cronos data - output'!L13:L44))-(VLOOKUP("HR - Croatia ",'New Cronos data - output'!$A$13:$S$44,L$5-1988,0))</f>
        <v>158087</v>
      </c>
      <c r="M15" s="4">
        <f>(SUM('New Cronos data - output'!M13:M44))-(VLOOKUP("HR - Croatia ",'New Cronos data - output'!$A$13:$S$44,M$5-1988,0))</f>
        <v>166474</v>
      </c>
      <c r="N15" s="4">
        <f>(SUM('New Cronos data - output'!N13:N44))-(VLOOKUP("HR - Croatia ",'New Cronos data - output'!$A$13:$S$44,N$5-1988,0))</f>
        <v>168759</v>
      </c>
      <c r="O15" s="4">
        <f>(SUM('New Cronos data - output'!O13:O44))-(VLOOKUP("HR - Croatia ",'New Cronos data - output'!$A$13:$S$44,O$5-1988,0))</f>
        <v>176452</v>
      </c>
      <c r="P15" s="4">
        <f>(SUM('New Cronos data - output'!P13:P44))-(VLOOKUP("HR - Croatia ",'New Cronos data - output'!$A$13:$S$44,P$5-1988,0))</f>
        <v>179399</v>
      </c>
      <c r="Q15" s="4">
        <f>(SUM('New Cronos data - output'!Q13:Q44))-(VLOOKUP("HR - Croatia ",'New Cronos data - output'!$A$13:$S$44,Q$5-1988,0))</f>
        <v>183891</v>
      </c>
      <c r="R15" s="4">
        <f>(SUM('New Cronos data - output'!R13:R44))-(VLOOKUP("HR - Croatia ",'New Cronos data - output'!$A$13:$S$44,R$5-1988,0))</f>
        <v>189192</v>
      </c>
      <c r="S15" s="4">
        <f>(SUM('New Cronos data - output'!S13:S44))-(VLOOKUP("HR - Croatia ",'New Cronos data - output'!$A$13:$S$44,S$5-1988,0))</f>
        <v>193362</v>
      </c>
    </row>
    <row r="16" spans="1:19" ht="12.75">
      <c r="A16" s="159" t="s">
        <v>9</v>
      </c>
      <c r="B16" s="4">
        <f>(SUM('New Cronos data - output'!B63:B94))-(VLOOKUP("HR - Croatia ",'New Cronos data - output'!$A$63:$S$94,B$5-1988,0))</f>
        <v>165340</v>
      </c>
      <c r="C16" s="4">
        <f>(SUM('New Cronos data - output'!C63:C94))-(VLOOKUP("HR - Croatia ",'New Cronos data - output'!$A$63:$S$94,C$5-1988,0))</f>
        <v>166899</v>
      </c>
      <c r="D16" s="4">
        <f>(SUM('New Cronos data - output'!D63:D94))-(VLOOKUP("HR - Croatia ",'New Cronos data - output'!$A$63:$S$94,D$5-1988,0))</f>
        <v>168522</v>
      </c>
      <c r="E16" s="4">
        <f>(SUM('New Cronos data - output'!E63:E94))-(VLOOKUP("HR - Croatia ",'New Cronos data - output'!$A$63:$S$94,E$5-1988,0))</f>
        <v>165100</v>
      </c>
      <c r="F16" s="4">
        <f>(SUM('New Cronos data - output'!F63:F94))-(VLOOKUP("HR - Croatia ",'New Cronos data - output'!$A$63:$S$94,F$5-1988,0))</f>
        <v>167523</v>
      </c>
      <c r="G16" s="4">
        <f>(SUM('New Cronos data - output'!G63:G94))-(VLOOKUP("HR - Croatia ",'New Cronos data - output'!$A$63:$S$94,G$5-1988,0))</f>
        <v>167737</v>
      </c>
      <c r="H16" s="4">
        <f>(SUM('New Cronos data - output'!H63:H94))-(VLOOKUP("HR - Croatia ",'New Cronos data - output'!$A$63:$S$94,H$5-1988,0))</f>
        <v>174609</v>
      </c>
      <c r="I16" s="4">
        <f>(SUM('New Cronos data - output'!I63:I94))-(VLOOKUP("HR - Croatia ",'New Cronos data - output'!$A$63:$S$94,I$5-1988,0))</f>
        <v>173361</v>
      </c>
      <c r="J16" s="4">
        <f>(SUM('New Cronos data - output'!J63:J94))-(VLOOKUP("HR - Croatia ",'New Cronos data - output'!$A$63:$S$94,J$5-1988,0))</f>
        <v>177950</v>
      </c>
      <c r="K16" s="4">
        <f>(SUM('New Cronos data - output'!K63:K94))-(VLOOKUP("HR - Croatia ",'New Cronos data - output'!$A$63:$S$94,K$5-1988,0))</f>
        <v>179043</v>
      </c>
      <c r="L16" s="4">
        <f>(SUM('New Cronos data - output'!L63:L94))-(VLOOKUP("HR - Croatia ",'New Cronos data - output'!$A$63:$S$94,L$5-1988,0))</f>
        <v>183898</v>
      </c>
      <c r="M16" s="4">
        <f>(SUM('New Cronos data - output'!M63:M94))-(VLOOKUP("HR - Croatia ",'New Cronos data - output'!$A$63:$S$94,M$5-1988,0))</f>
        <v>188722</v>
      </c>
      <c r="N16" s="4">
        <f>(SUM('New Cronos data - output'!N63:N94))-(VLOOKUP("HR - Croatia ",'New Cronos data - output'!$A$63:$S$94,N$5-1988,0))</f>
        <v>191461</v>
      </c>
      <c r="O16" s="4">
        <f>(SUM('New Cronos data - output'!O63:O94))-(VLOOKUP("HR - Croatia ",'New Cronos data - output'!$A$63:$S$94,O$5-1988,0))</f>
        <v>201984</v>
      </c>
      <c r="P16" s="4">
        <f>(SUM('New Cronos data - output'!P63:P94))-(VLOOKUP("HR - Croatia ",'New Cronos data - output'!$A$63:$S$94,P$5-1988,0))</f>
        <v>208586</v>
      </c>
      <c r="Q16" s="4">
        <f>(SUM('New Cronos data - output'!Q63:Q94))-(VLOOKUP("HR - Croatia ",'New Cronos data - output'!$A$63:$S$94,Q$5-1988,0))</f>
        <v>214196</v>
      </c>
      <c r="R16" s="4">
        <f>(SUM('New Cronos data - output'!R63:R94))-(VLOOKUP("HR - Croatia ",'New Cronos data - output'!$A$63:$S$94,R$5-1988,0))</f>
        <v>219404</v>
      </c>
      <c r="S16" s="4">
        <f>(SUM('New Cronos data - output'!S63:S94))-(VLOOKUP("HR - Croatia ",'New Cronos data - output'!$A$63:$S$94,S$5-1988,0))</f>
        <v>223624</v>
      </c>
    </row>
    <row r="17" spans="1:22" ht="12.75">
      <c r="A17" s="163" t="s">
        <v>11</v>
      </c>
      <c r="B17" s="4">
        <f>(SUM('New Cronos data - output'!B112:B143))-(VLOOKUP("HR - Croatia ",'New Cronos data - output'!$A$112:$S$143,B$5-1988,0))</f>
        <v>70464</v>
      </c>
      <c r="C17" s="4">
        <f>(SUM('New Cronos data - output'!C112:C143))-(VLOOKUP("HR - Croatia ",'New Cronos data - output'!$A$112:$S$143,C$5-1988,0))</f>
        <v>72558</v>
      </c>
      <c r="D17" s="4">
        <f>(SUM('New Cronos data - output'!D112:D143))-(VLOOKUP("HR - Croatia ",'New Cronos data - output'!$A$112:$S$143,D$5-1988,0))</f>
        <v>73246</v>
      </c>
      <c r="E17" s="4">
        <f>(SUM('New Cronos data - output'!E112:E143))-(VLOOKUP("HR - Croatia ",'New Cronos data - output'!$A$112:$S$143,E$5-1988,0))</f>
        <v>76209</v>
      </c>
      <c r="F17" s="4">
        <f>(SUM('New Cronos data - output'!F112:F143))-(VLOOKUP("HR - Croatia ",'New Cronos data - output'!$A$112:$S$143,F$5-1988,0))</f>
        <v>76022</v>
      </c>
      <c r="G17" s="4">
        <f>(SUM('New Cronos data - output'!G112:G143))-(VLOOKUP("HR - Croatia ",'New Cronos data - output'!$A$112:$S$143,G$5-1988,0))</f>
        <v>78055</v>
      </c>
      <c r="H17" s="4">
        <f>(SUM('New Cronos data - output'!H112:H143))-(VLOOKUP("HR - Croatia ",'New Cronos data - output'!$A$112:$S$143,H$5-1988,0))</f>
        <v>82030</v>
      </c>
      <c r="I17" s="4">
        <f>(SUM('New Cronos data - output'!I112:I143))-(VLOOKUP("HR - Croatia ",'New Cronos data - output'!$A$112:$S$143,I$5-1988,0))</f>
        <v>82891</v>
      </c>
      <c r="J17" s="4">
        <f>(SUM('New Cronos data - output'!J112:J143))-(VLOOKUP("HR - Croatia ",'New Cronos data - output'!$A$112:$S$143,J$5-1988,0))</f>
        <v>82597</v>
      </c>
      <c r="K17" s="4">
        <f>(SUM('New Cronos data - output'!K112:K143))-(VLOOKUP("HR - Croatia ",'New Cronos data - output'!$A$112:$S$143,K$5-1988,0))</f>
        <v>83445</v>
      </c>
      <c r="L17" s="4">
        <f>(SUM('New Cronos data - output'!L112:L143))-(VLOOKUP("HR - Croatia ",'New Cronos data - output'!$A$112:$S$143,L$5-1988,0))</f>
        <v>83632</v>
      </c>
      <c r="M17" s="4">
        <f>(SUM('New Cronos data - output'!M112:M143))-(VLOOKUP("HR - Croatia ",'New Cronos data - output'!$A$112:$S$143,M$5-1988,0))</f>
        <v>86644</v>
      </c>
      <c r="N17" s="4">
        <f>(SUM('New Cronos data - output'!N112:N143))-(VLOOKUP("HR - Croatia ",'New Cronos data - output'!$A$112:$S$143,N$5-1988,0))</f>
        <v>87639</v>
      </c>
      <c r="O17" s="4">
        <f>(SUM('New Cronos data - output'!O112:O143))-(VLOOKUP("HR - Croatia ",'New Cronos data - output'!$A$112:$S$143,O$5-1988,0))</f>
        <v>88152</v>
      </c>
      <c r="P17" s="4">
        <f>(SUM('New Cronos data - output'!P112:P143))-(VLOOKUP("HR - Croatia ",'New Cronos data - output'!$A$112:$S$143,P$5-1988,0))</f>
        <v>89213</v>
      </c>
      <c r="Q17" s="4">
        <f>(SUM('New Cronos data - output'!Q112:Q143))-(VLOOKUP("HR - Croatia ",'New Cronos data - output'!$A$112:$S$143,Q$5-1988,0))</f>
        <v>87975</v>
      </c>
      <c r="R17" s="4">
        <f>(SUM('New Cronos data - output'!R112:R143))-(VLOOKUP("HR - Croatia ",'New Cronos data - output'!$A$112:$S$143,R$5-1988,0))</f>
        <v>87694</v>
      </c>
      <c r="S17" s="4">
        <f>(SUM('New Cronos data - output'!S112:S143))-(VLOOKUP("HR - Croatia ",'New Cronos data - output'!$A$112:$S$143,S$5-1988,0))</f>
        <v>83002</v>
      </c>
      <c r="U17" s="166" t="s">
        <v>203</v>
      </c>
      <c r="V17" s="167"/>
    </row>
    <row r="18" spans="1:21" ht="12.75">
      <c r="A18" s="82" t="s">
        <v>12</v>
      </c>
      <c r="B18" s="4">
        <f>((SUM('New Cronos data - electricity'!B13:B44))-(VLOOKUP("HR - Croatia ",'New Cronos data - electricity'!$A$13:$S$44,B$5-1988,0)))/$U$18</f>
        <v>126870.66219614417</v>
      </c>
      <c r="C18" s="4">
        <f>((SUM('New Cronos data - electricity'!C13:C44))-(VLOOKUP("HR - Croatia ",'New Cronos data - electricity'!$A$13:$S$44,C$5-1988,0)))/$U$18</f>
        <v>128104.27493713328</v>
      </c>
      <c r="D18" s="4">
        <f>((SUM('New Cronos data - electricity'!D13:D44))-(VLOOKUP("HR - Croatia ",'New Cronos data - electricity'!$A$13:$S$44,D$5-1988,0)))/$U$18</f>
        <v>125092.79128248115</v>
      </c>
      <c r="E18" s="4">
        <f>((SUM('New Cronos data - electricity'!E13:E44))-(VLOOKUP("HR - Croatia ",'New Cronos data - electricity'!$A$13:$S$44,E$5-1988,0)))/$U$18</f>
        <v>121873.34450963957</v>
      </c>
      <c r="F18" s="4">
        <f>((SUM('New Cronos data - electricity'!F13:F44))-(VLOOKUP("HR - Croatia ",'New Cronos data - electricity'!$A$13:$S$44,F$5-1988,0)))/$U$18</f>
        <v>125316.42917015926</v>
      </c>
      <c r="G18" s="4">
        <f>((SUM('New Cronos data - electricity'!G13:G44))-(VLOOKUP("HR - Croatia ",'New Cronos data - electricity'!$A$13:$S$44,G$5-1988,0)))/$U$18</f>
        <v>129999.41324392289</v>
      </c>
      <c r="H18" s="4">
        <f>((SUM('New Cronos data - electricity'!H13:H44))-(VLOOKUP("HR - Croatia ",'New Cronos data - electricity'!$A$13:$S$44,H$5-1988,0)))/$U$18</f>
        <v>134519.19530595138</v>
      </c>
      <c r="I18" s="4">
        <f>((SUM('New Cronos data - electricity'!I13:I44))-(VLOOKUP("HR - Croatia ",'New Cronos data - electricity'!$A$13:$S$44,I$5-1988,0)))/$U$18</f>
        <v>134519.4467728416</v>
      </c>
      <c r="J18" s="4">
        <f>((SUM('New Cronos data - electricity'!J13:J44))-(VLOOKUP("HR - Croatia ",'New Cronos data - electricity'!$A$13:$S$44,J$5-1988,0)))/$U$18</f>
        <v>139511.23218776195</v>
      </c>
      <c r="K18" s="4">
        <f>((SUM('New Cronos data - electricity'!K13:K44))-(VLOOKUP("HR - Croatia ",'New Cronos data - electricity'!$A$13:$S$44,K$5-1988,0)))/$U$18</f>
        <v>141926.48784576697</v>
      </c>
      <c r="L18" s="4">
        <f>((SUM('New Cronos data - electricity'!L13:L44))-(VLOOKUP("HR - Croatia ",'New Cronos data - electricity'!$A$13:$S$44,L$5-1988,0)))/$U$18</f>
        <v>147891.11483654653</v>
      </c>
      <c r="M18" s="4">
        <f>((SUM('New Cronos data - electricity'!M13:M44))-(VLOOKUP("HR - Croatia ",'New Cronos data - electricity'!$A$13:$S$44,M$5-1988,0)))/$U$18</f>
        <v>150677.87091366304</v>
      </c>
      <c r="N18" s="4">
        <f>((SUM('New Cronos data - electricity'!N13:N44))-(VLOOKUP("HR - Croatia ",'New Cronos data - electricity'!$A$13:$S$44,N$5-1988,0)))/$U$18</f>
        <v>154012.154233026</v>
      </c>
      <c r="O18" s="4">
        <f>((SUM('New Cronos data - electricity'!O13:O44))-(VLOOKUP("HR - Croatia ",'New Cronos data - electricity'!$A$13:$S$44,O$5-1988,0)))/$U$18</f>
        <v>162677.53562447612</v>
      </c>
      <c r="P18" s="4">
        <f>((SUM('New Cronos data - electricity'!P13:P44))-(VLOOKUP("HR - Croatia ",'New Cronos data - electricity'!$A$13:$S$44,P$5-1988,0)))/$U$18</f>
        <v>164762.27996647108</v>
      </c>
      <c r="Q18" s="4">
        <f>((SUM('New Cronos data - electricity'!Q13:Q44))-(VLOOKUP("HR - Croatia ",'New Cronos data - electricity'!$A$13:$S$44,Q$5-1988,0)))/$U$18</f>
        <v>169240.9052808047</v>
      </c>
      <c r="R18" s="4">
        <f>((SUM('New Cronos data - electricity'!R13:R44))-(VLOOKUP("HR - Croatia ",'New Cronos data - electricity'!$A$13:$S$44,R$5-1988,0)))/$U$18</f>
        <v>173127.409891031</v>
      </c>
      <c r="S18" s="4">
        <f>((SUM('New Cronos data - electricity'!S13:S44))-(VLOOKUP("HR - Croatia ",'New Cronos data - electricity'!$A$13:$S$44,S$5-1988,0)))/$U$18</f>
        <v>178442.3302598491</v>
      </c>
      <c r="U18" s="166">
        <v>11.93</v>
      </c>
    </row>
    <row r="19" spans="1:19" ht="12.75">
      <c r="A19" s="12" t="s">
        <v>13</v>
      </c>
      <c r="B19" s="4">
        <f>((SUM('New Cronos data - electricity'!B63:B93))-(VLOOKUP("HR - Croatia ",'New Cronos data - electricity'!$A$63:$S$93,B$5-1988,0)))/$U$18</f>
        <v>1451.1316010058677</v>
      </c>
      <c r="C19" s="4">
        <f>((SUM('New Cronos data - electricity'!C63:C93))-(VLOOKUP("HR - Croatia ",'New Cronos data - electricity'!$A$63:$S$93,C$5-1988,0)))/$U$18</f>
        <v>1534.7024308466052</v>
      </c>
      <c r="D19" s="4">
        <f>((SUM('New Cronos data - electricity'!D63:D93))-(VLOOKUP("HR - Croatia ",'New Cronos data - electricity'!$A$63:$S$93,D$5-1988,0)))/$U$18</f>
        <v>1545.683151718357</v>
      </c>
      <c r="E19" s="4">
        <f>((SUM('New Cronos data - electricity'!E63:E93))-(VLOOKUP("HR - Croatia ",'New Cronos data - electricity'!$A$63:$S$93,E$5-1988,0)))/$U$18</f>
        <v>1685.666387259011</v>
      </c>
      <c r="F19" s="4">
        <f>((SUM('New Cronos data - electricity'!F63:F93))-(VLOOKUP("HR - Croatia ",'New Cronos data - electricity'!$A$63:$S$93,F$5-1988,0)))/$U$18</f>
        <v>1854.5683151718358</v>
      </c>
      <c r="G19" s="4">
        <f>((SUM('New Cronos data - electricity'!G63:G93))-(VLOOKUP("HR - Croatia ",'New Cronos data - electricity'!$A$63:$S$93,G$5-1988,0)))/$U$18</f>
        <v>2085.834031852473</v>
      </c>
      <c r="H19" s="4">
        <f>((SUM('New Cronos data - electricity'!H63:H93))-(VLOOKUP("HR - Croatia ",'New Cronos data - electricity'!$A$63:$S$93,H$5-1988,0)))/$U$18</f>
        <v>2226.571668063705</v>
      </c>
      <c r="I19" s="4">
        <f>((SUM('New Cronos data - electricity'!I63:I93))-(VLOOKUP("HR - Croatia ",'New Cronos data - electricity'!$A$63:$S$93,I$5-1988,0)))/$U$18</f>
        <v>2491.701592623638</v>
      </c>
      <c r="J19" s="4">
        <f>((SUM('New Cronos data - electricity'!J63:J93))-(VLOOKUP("HR - Croatia ",'New Cronos data - electricity'!$A$63:$S$93,J$5-1988,0)))/$U$18</f>
        <v>2710.1424979044427</v>
      </c>
      <c r="K19" s="4">
        <f>((SUM('New Cronos data - electricity'!K63:K93))-(VLOOKUP("HR - Croatia ",'New Cronos data - electricity'!$A$63:$S$93,K$5-1988,0)))/$U$18</f>
        <v>3090.863369656329</v>
      </c>
      <c r="L19" s="4">
        <f>((SUM('New Cronos data - electricity'!L63:L93))-(VLOOKUP("HR - Croatia ",'New Cronos data - electricity'!$A$63:$S$93,L$5-1988,0)))/$U$18</f>
        <v>3426.9907795473596</v>
      </c>
      <c r="M19" s="4">
        <f>((SUM('New Cronos data - electricity'!M63:M93))-(VLOOKUP("HR - Croatia ",'New Cronos data - electricity'!$A$63:$S$93,M$5-1988,0)))/$U$18</f>
        <v>3576.6135792120704</v>
      </c>
      <c r="N19" s="4">
        <f>((SUM('New Cronos data - electricity'!N63:N93))-(VLOOKUP("HR - Croatia ",'New Cronos data - electricity'!$A$63:$S$93,N$5-1988,0)))/$U$18</f>
        <v>4100.335289186924</v>
      </c>
      <c r="O19" s="4">
        <f>((SUM('New Cronos data - electricity'!O63:O93))-(VLOOKUP("HR - Croatia ",'New Cronos data - electricity'!$A$63:$S$93,O$5-1988,0)))/$U$18</f>
        <v>4872.003352891869</v>
      </c>
      <c r="P19" s="4">
        <f>((SUM('New Cronos data - electricity'!P63:P93))-(VLOOKUP("HR - Croatia ",'New Cronos data - electricity'!$A$63:$S$93,P$5-1988,0)))/$U$18</f>
        <v>5812.573344509639</v>
      </c>
      <c r="Q19" s="4">
        <f>((SUM('New Cronos data - electricity'!Q63:Q93))-(VLOOKUP("HR - Croatia ",'New Cronos data - electricity'!$A$63:$S$93,Q$5-1988,0)))/$U$18</f>
        <v>6732.103939647946</v>
      </c>
      <c r="R19" s="4">
        <f>((SUM('New Cronos data - electricity'!R63:R93))-(VLOOKUP("HR - Croatia ",'New Cronos data - electricity'!$A$63:$S$93,R$5-1988,0)))/$U$18</f>
        <v>7573.176865046103</v>
      </c>
      <c r="S19" s="4">
        <f>((SUM('New Cronos data - electricity'!S63:S93))-(VLOOKUP("HR - Croatia ",'New Cronos data - electricity'!$A$63:$S$93,S$5-1988,0)))/$U$18</f>
        <v>8578.122380553228</v>
      </c>
    </row>
    <row r="20" spans="1:19" ht="12.75">
      <c r="A20" s="168" t="s">
        <v>14</v>
      </c>
      <c r="B20" s="4">
        <f>((SUM('New Cronos data - electricity'!B113:B144))-(VLOOKUP("HR - Croatia ",'New Cronos data - electricity'!$A$113:$S$144,B$5-1988,0)))/$U$18</f>
        <v>302.09555741827324</v>
      </c>
      <c r="C20" s="4">
        <f>((SUM('New Cronos data - electricity'!C113:C144))-(VLOOKUP("HR - Croatia ",'New Cronos data - electricity'!$A$113:$S$144,C$5-1988,0)))/$U$18</f>
        <v>297.652975691534</v>
      </c>
      <c r="D20" s="4">
        <f>((SUM('New Cronos data - electricity'!D113:D144))-(VLOOKUP("HR - Croatia ",'New Cronos data - electricity'!$A$113:$S$144,D$5-1988,0)))/$U$18</f>
        <v>315.50712489522215</v>
      </c>
      <c r="E20" s="4">
        <f>((SUM('New Cronos data - electricity'!E113:E144))-(VLOOKUP("HR - Croatia ",'New Cronos data - electricity'!$A$113:$S$144,E$5-1988,0)))/$U$18</f>
        <v>335.7082984073764</v>
      </c>
      <c r="F20" s="4">
        <f>((SUM('New Cronos data - electricity'!F113:F144))-(VLOOKUP("HR - Croatia ",'New Cronos data - electricity'!$A$113:$S$144,F$5-1988,0)))/$U$18</f>
        <v>317.6026823134954</v>
      </c>
      <c r="G20" s="4">
        <f>((SUM('New Cronos data - electricity'!G113:G144))-(VLOOKUP("HR - Croatia ",'New Cronos data - electricity'!$A$113:$S$144,G$5-1988,0)))/$U$18</f>
        <v>323.05113160100586</v>
      </c>
      <c r="H20" s="4">
        <f>((SUM('New Cronos data - electricity'!H113:H144))-(VLOOKUP("HR - Croatia ",'New Cronos data - electricity'!$A$113:$S$144,H$5-1988,0)))/$U$18</f>
        <v>355.57418273260686</v>
      </c>
      <c r="I20" s="4">
        <f>((SUM('New Cronos data - electricity'!I113:I144))-(VLOOKUP("HR - Croatia ",'New Cronos data - electricity'!$A$113:$S$144,I$5-1988,0)))/$U$18</f>
        <v>369.9916177703269</v>
      </c>
      <c r="J20" s="4">
        <f>((SUM('New Cronos data - electricity'!J113:J144))-(VLOOKUP("HR - Croatia ",'New Cronos data - electricity'!$A$113:$S$144,J$5-1988,0)))/$U$18</f>
        <v>420.1173512154233</v>
      </c>
      <c r="K20" s="4">
        <f>((SUM('New Cronos data - electricity'!K113:K144))-(VLOOKUP("HR - Croatia ",'New Cronos data - electricity'!$A$113:$S$144,K$5-1988,0)))/$U$18</f>
        <v>477.78709136630346</v>
      </c>
      <c r="L20" s="4">
        <f>((SUM('New Cronos data - electricity'!L113:L144))-(VLOOKUP("HR - Croatia ",'New Cronos data - electricity'!$A$113:$S$144,L$5-1988,0)))/$U$18</f>
        <v>518.3570829840738</v>
      </c>
      <c r="M20" s="4">
        <f>((SUM('New Cronos data - electricity'!M113:M144))-(VLOOKUP("HR - Croatia ",'New Cronos data - electricity'!$A$113:$S$144,M$5-1988,0)))/$U$18</f>
        <v>515.758591785415</v>
      </c>
      <c r="N20" s="4">
        <f>((SUM('New Cronos data - electricity'!N113:N144))-(VLOOKUP("HR - Croatia ",'New Cronos data - electricity'!$A$113:$S$144,N$5-1988,0)))/$U$18</f>
        <v>527.9966471081308</v>
      </c>
      <c r="O20" s="4">
        <f>((SUM('New Cronos data - electricity'!O113:O144))-(VLOOKUP("HR - Croatia ",'New Cronos data - electricity'!$A$113:$S$144,O$5-1988,0)))/$U$18</f>
        <v>580.804694048617</v>
      </c>
      <c r="P20" s="4">
        <f>((SUM('New Cronos data - electricity'!P113:P144))-(VLOOKUP("HR - Croatia ",'New Cronos data - electricity'!$A$113:$S$144,P$5-1988,0)))/$U$18</f>
        <v>595.0544844928751</v>
      </c>
      <c r="Q20" s="4">
        <f>((SUM('New Cronos data - electricity'!Q113:Q144))-(VLOOKUP("HR - Croatia ",'New Cronos data - electricity'!$A$113:$S$144,Q$5-1988,0)))/$U$18</f>
        <v>599.2455993294217</v>
      </c>
      <c r="R20" s="4">
        <f>((SUM('New Cronos data - electricity'!R113:R144))-(VLOOKUP("HR - Croatia ",'New Cronos data - electricity'!$A$113:$S$144,R$5-1988,0)))/$U$18</f>
        <v>699.0779547359598</v>
      </c>
      <c r="S20" s="4">
        <f>((SUM('New Cronos data - electricity'!S113:S144))-(VLOOKUP("HR - Croatia ",'New Cronos data - electricity'!$A$113:$S$144,S$5-1988,0)))/$U$18</f>
        <v>717.5188600167645</v>
      </c>
    </row>
    <row r="21" spans="1:19" ht="12.75">
      <c r="A21" s="23" t="s">
        <v>15</v>
      </c>
      <c r="B21" s="4">
        <f>(SUM('New Cronos data - electricity'!B163:B193))-(VLOOKUP("HR - Croatia ",'New Cronos data - electricity'!$A$163:$S$193,B$5-1988,0))</f>
        <v>40450</v>
      </c>
      <c r="C21" s="4">
        <f>(SUM('New Cronos data - electricity'!C163:C193))-(VLOOKUP("HR - Croatia ",'New Cronos data - electricity'!$A$163:$S$193,C$5-1988,0))</f>
        <v>39998</v>
      </c>
      <c r="D21" s="4">
        <f>(SUM('New Cronos data - electricity'!D163:D193))-(VLOOKUP("HR - Croatia ",'New Cronos data - electricity'!$A$163:$S$193,D$5-1988,0))</f>
        <v>42281</v>
      </c>
      <c r="E21" s="4">
        <f>(SUM('New Cronos data - electricity'!E163:E193))-(VLOOKUP("HR - Croatia ",'New Cronos data - electricity'!$A$163:$S$193,E$5-1988,0))</f>
        <v>43910</v>
      </c>
      <c r="F21" s="4">
        <f>(SUM('New Cronos data - electricity'!F163:F193))-(VLOOKUP("HR - Croatia ",'New Cronos data - electricity'!$A$163:$S$193,F$5-1988,0))</f>
        <v>44182</v>
      </c>
      <c r="G21" s="4">
        <f>(SUM('New Cronos data - electricity'!G163:G193))-(VLOOKUP("HR - Croatia ",'New Cronos data - electricity'!$A$163:$S$193,G$5-1988,0))</f>
        <v>44971</v>
      </c>
      <c r="H21" s="4">
        <f>(SUM('New Cronos data - electricity'!H163:H193))-(VLOOKUP("HR - Croatia ",'New Cronos data - electricity'!$A$163:$S$193,H$5-1988,0))</f>
        <v>43068</v>
      </c>
      <c r="I21" s="4">
        <f>(SUM('New Cronos data - electricity'!I163:I193))-(VLOOKUP("HR - Croatia ",'New Cronos data - electricity'!$A$163:$S$193,I$5-1988,0))</f>
        <v>44821</v>
      </c>
      <c r="J21" s="4">
        <f>(SUM('New Cronos data - electricity'!J163:J193))-(VLOOKUP("HR - Croatia ",'New Cronos data - electricity'!$A$163:$S$193,J$5-1988,0))</f>
        <v>46469</v>
      </c>
      <c r="K21" s="4">
        <f>(SUM('New Cronos data - electricity'!K163:K193))-(VLOOKUP("HR - Croatia ",'New Cronos data - electricity'!$A$163:$S$193,K$5-1988,0))</f>
        <v>46700</v>
      </c>
      <c r="L21" s="4">
        <f>(SUM('New Cronos data - electricity'!L163:L193))-(VLOOKUP("HR - Croatia ",'New Cronos data - electricity'!$A$163:$S$193,L$5-1988,0))</f>
        <v>48688</v>
      </c>
      <c r="M21" s="4">
        <f>(SUM('New Cronos data - electricity'!M163:M193))-(VLOOKUP("HR - Croatia ",'New Cronos data - electricity'!$A$163:$S$193,M$5-1988,0))</f>
        <v>48582</v>
      </c>
      <c r="N21" s="4">
        <f>(SUM('New Cronos data - electricity'!N163:N193))-(VLOOKUP("HR - Croatia ",'New Cronos data - electricity'!$A$163:$S$193,N$5-1988,0))</f>
        <v>44774</v>
      </c>
      <c r="O21" s="4">
        <f>(SUM('New Cronos data - electricity'!O163:O193))-(VLOOKUP("HR - Croatia ",'New Cronos data - electricity'!$A$163:$S$193,O$5-1988,0))</f>
        <v>42054</v>
      </c>
      <c r="P21" s="4">
        <f>(SUM('New Cronos data - electricity'!P163:P193))-(VLOOKUP("HR - Croatia ",'New Cronos data - electricity'!$A$163:$S$193,P$5-1988,0))</f>
        <v>44666</v>
      </c>
      <c r="Q21" s="4">
        <f>(SUM('New Cronos data - electricity'!Q163:Q193))-(VLOOKUP("HR - Croatia ",'New Cronos data - electricity'!$A$163:$S$193,Q$5-1988,0))</f>
        <v>44751</v>
      </c>
      <c r="R21" s="4">
        <f>(SUM('New Cronos data - electricity'!R163:R193))-(VLOOKUP("HR - Croatia ",'New Cronos data - electricity'!$A$163:$S$193,R$5-1988,0))</f>
        <v>43923</v>
      </c>
      <c r="S21" s="4">
        <f>(SUM('New Cronos data - electricity'!S163:S193))-(VLOOKUP("HR - Croatia ",'New Cronos data - electricity'!$A$163:$S$193,S$5-1988,0))</f>
        <v>44910</v>
      </c>
    </row>
    <row r="22" spans="1:19" ht="12.75">
      <c r="A22" s="171" t="s">
        <v>16</v>
      </c>
      <c r="B22" s="4">
        <f>(SUM('New Cronos data - electricity'!B213:B243))-(VLOOKUP("HR - Croatia ",'New Cronos data - electricity'!$A$213:$S$243,B$5-1988,0))</f>
        <v>67</v>
      </c>
      <c r="C22" s="4">
        <f>(SUM('New Cronos data - electricity'!C213:C243))-(VLOOKUP("HR - Croatia ",'New Cronos data - electricity'!$A$213:$S$243,C$5-1988,0))</f>
        <v>94</v>
      </c>
      <c r="D22" s="4">
        <f>(SUM('New Cronos data - electricity'!D213:D243))-(VLOOKUP("HR - Croatia ",'New Cronos data - electricity'!$A$213:$S$243,D$5-1988,0))</f>
        <v>134</v>
      </c>
      <c r="E22" s="4">
        <f>(SUM('New Cronos data - electricity'!E213:E243))-(VLOOKUP("HR - Croatia ",'New Cronos data - electricity'!$A$213:$S$243,E$5-1988,0))</f>
        <v>203</v>
      </c>
      <c r="F22" s="4">
        <f>(SUM('New Cronos data - electricity'!F213:F243))-(VLOOKUP("HR - Croatia ",'New Cronos data - electricity'!$A$213:$S$243,F$5-1988,0))</f>
        <v>302</v>
      </c>
      <c r="G22" s="4">
        <f>(SUM('New Cronos data - electricity'!G213:G243))-(VLOOKUP("HR - Croatia ",'New Cronos data - electricity'!$A$213:$S$243,G$5-1988,0))</f>
        <v>350</v>
      </c>
      <c r="H22" s="4">
        <f>(SUM('New Cronos data - electricity'!H213:H243))-(VLOOKUP("HR - Croatia ",'New Cronos data - electricity'!$A$213:$S$243,H$5-1988,0))</f>
        <v>419</v>
      </c>
      <c r="I22" s="4">
        <f>(SUM('New Cronos data - electricity'!I213:I243))-(VLOOKUP("HR - Croatia ",'New Cronos data - electricity'!$A$213:$S$243,I$5-1988,0))</f>
        <v>630</v>
      </c>
      <c r="J22" s="4">
        <f>(SUM('New Cronos data - electricity'!J213:J243))-(VLOOKUP("HR - Croatia ",'New Cronos data - electricity'!$A$213:$S$243,J$5-1988,0))</f>
        <v>970</v>
      </c>
      <c r="K22" s="4">
        <f>(SUM('New Cronos data - electricity'!K213:K243))-(VLOOKUP("HR - Croatia ",'New Cronos data - electricity'!$A$213:$S$243,K$5-1988,0))</f>
        <v>1224</v>
      </c>
      <c r="L22" s="4">
        <f>(SUM('New Cronos data - electricity'!L213:L243))-(VLOOKUP("HR - Croatia ",'New Cronos data - electricity'!$A$213:$S$243,L$5-1988,0))</f>
        <v>1917</v>
      </c>
      <c r="M22" s="4">
        <f>(SUM('New Cronos data - electricity'!M213:M243))-(VLOOKUP("HR - Croatia ",'New Cronos data - electricity'!$A$213:$S$243,M$5-1988,0))</f>
        <v>2325</v>
      </c>
      <c r="N22" s="4">
        <f>(SUM('New Cronos data - electricity'!N213:N243))-(VLOOKUP("HR - Croatia ",'New Cronos data - electricity'!$A$213:$S$243,N$5-1988,0))</f>
        <v>3078</v>
      </c>
      <c r="O22" s="4">
        <f>(SUM('New Cronos data - electricity'!O213:O243))-(VLOOKUP("HR - Croatia ",'New Cronos data - electricity'!$A$213:$S$243,O$5-1988,0))</f>
        <v>3838</v>
      </c>
      <c r="P22" s="4">
        <f>(SUM('New Cronos data - electricity'!P213:P243))-(VLOOKUP("HR - Croatia ",'New Cronos data - electricity'!$A$213:$S$243,P$5-1988,0))</f>
        <v>5083</v>
      </c>
      <c r="Q22" s="4">
        <f>(SUM('New Cronos data - electricity'!Q213:Q243))-(VLOOKUP("HR - Croatia ",'New Cronos data - electricity'!$A$213:$S$243,Q$5-1988,0))</f>
        <v>6114</v>
      </c>
      <c r="R22" s="4">
        <f>(SUM('New Cronos data - electricity'!R213:R243))-(VLOOKUP("HR - Croatia ",'New Cronos data - electricity'!$A$213:$S$243,R$5-1988,0))</f>
        <v>7144</v>
      </c>
      <c r="S22" s="4">
        <f>(SUM('New Cronos data - electricity'!S213:S243))-(VLOOKUP("HR - Croatia ",'New Cronos data - electricity'!$A$213:$S$243,S$5-1988,0))</f>
        <v>9073</v>
      </c>
    </row>
    <row r="24" spans="2:12" ht="12.75">
      <c r="B24" s="6"/>
      <c r="C24" s="6"/>
      <c r="D24" s="6"/>
      <c r="E24" s="6"/>
      <c r="F24" s="6"/>
      <c r="G24" s="6"/>
      <c r="H24" s="6"/>
      <c r="I24" s="6"/>
      <c r="J24" s="6"/>
      <c r="K24" s="6"/>
      <c r="L24" s="6"/>
    </row>
    <row r="25" spans="2:12" ht="12.75">
      <c r="B25" s="6"/>
      <c r="C25" s="6"/>
      <c r="D25" s="6"/>
      <c r="E25" s="6"/>
      <c r="F25" s="6"/>
      <c r="G25" s="6"/>
      <c r="H25" s="6"/>
      <c r="I25" s="6"/>
      <c r="J25" s="6"/>
      <c r="K25" s="6"/>
      <c r="L25" s="6"/>
    </row>
    <row r="26" spans="1:12" ht="12.75">
      <c r="A26" s="3" t="s">
        <v>17</v>
      </c>
      <c r="B26" s="6"/>
      <c r="C26" s="6"/>
      <c r="D26" s="6"/>
      <c r="E26" s="6"/>
      <c r="F26" s="6"/>
      <c r="G26" s="6"/>
      <c r="H26" s="6"/>
      <c r="I26" s="6"/>
      <c r="J26" s="6"/>
      <c r="K26" s="6"/>
      <c r="L26" s="6"/>
    </row>
    <row r="28" spans="1:19" ht="12.75">
      <c r="A28" t="s">
        <v>18</v>
      </c>
      <c r="B28">
        <f aca="true" t="shared" si="0" ref="B28:S28">B15/B8</f>
        <v>0.41207185430561427</v>
      </c>
      <c r="C28">
        <f t="shared" si="0"/>
        <v>0.41730439731872965</v>
      </c>
      <c r="D28">
        <f t="shared" si="0"/>
        <v>0.4352003749707054</v>
      </c>
      <c r="E28">
        <f t="shared" si="0"/>
        <v>0.44461538461538463</v>
      </c>
      <c r="F28">
        <f t="shared" si="0"/>
        <v>0.4446643606877723</v>
      </c>
      <c r="G28">
        <f t="shared" si="0"/>
        <v>0.44310531764359967</v>
      </c>
      <c r="H28">
        <f t="shared" si="0"/>
        <v>0.44119642919820756</v>
      </c>
      <c r="I28">
        <f t="shared" si="0"/>
        <v>0.4504011229021212</v>
      </c>
      <c r="J28">
        <f t="shared" si="0"/>
        <v>0.44999527281751894</v>
      </c>
      <c r="K28">
        <f t="shared" si="0"/>
        <v>0.4487045195022853</v>
      </c>
      <c r="L28">
        <f t="shared" si="0"/>
        <v>0.4369023535524381</v>
      </c>
      <c r="M28">
        <f t="shared" si="0"/>
        <v>0.44910798350046</v>
      </c>
      <c r="N28">
        <f t="shared" si="0"/>
        <v>0.4485515547628983</v>
      </c>
      <c r="O28">
        <f t="shared" si="0"/>
        <v>0.4542007624411502</v>
      </c>
      <c r="P28">
        <f t="shared" si="0"/>
        <v>0.4635920573885719</v>
      </c>
      <c r="Q28">
        <f t="shared" si="0"/>
        <v>0.46901995791621504</v>
      </c>
      <c r="R28">
        <f t="shared" si="0"/>
        <v>0.46546964724175427</v>
      </c>
      <c r="S28">
        <f t="shared" si="0"/>
        <v>0.4614492449264018</v>
      </c>
    </row>
    <row r="29" spans="1:19" ht="12.75">
      <c r="A29" t="s">
        <v>19</v>
      </c>
      <c r="B29">
        <f aca="true" t="shared" si="1" ref="B29:S29">B12*B28</f>
        <v>789.1176009952513</v>
      </c>
      <c r="C29">
        <f t="shared" si="1"/>
        <v>861.7335804631767</v>
      </c>
      <c r="D29">
        <f t="shared" si="1"/>
        <v>975.7192406843216</v>
      </c>
      <c r="E29">
        <f t="shared" si="1"/>
        <v>1118.2076923076925</v>
      </c>
      <c r="F29">
        <f t="shared" si="1"/>
        <v>1228.1629642196272</v>
      </c>
      <c r="G29">
        <f t="shared" si="1"/>
        <v>1405.9731728831418</v>
      </c>
      <c r="H29">
        <f t="shared" si="1"/>
        <v>1597.1310736975113</v>
      </c>
      <c r="I29">
        <f t="shared" si="1"/>
        <v>1772.3284186198468</v>
      </c>
      <c r="J29">
        <f t="shared" si="1"/>
        <v>1889.9801458335796</v>
      </c>
      <c r="K29">
        <f t="shared" si="1"/>
        <v>2139.8718535063986</v>
      </c>
      <c r="L29">
        <f t="shared" si="1"/>
        <v>2484.6636846527153</v>
      </c>
      <c r="M29">
        <f t="shared" si="1"/>
        <v>2893.1536297099633</v>
      </c>
      <c r="N29">
        <f t="shared" si="1"/>
        <v>3290.574205740622</v>
      </c>
      <c r="O29">
        <f t="shared" si="1"/>
        <v>4420.281820077274</v>
      </c>
      <c r="P29">
        <f t="shared" si="1"/>
        <v>5770.330338315554</v>
      </c>
      <c r="Q29">
        <f t="shared" si="1"/>
        <v>6516.094275329975</v>
      </c>
      <c r="R29">
        <f t="shared" si="1"/>
        <v>7468.925959641189</v>
      </c>
      <c r="S29">
        <f t="shared" si="1"/>
        <v>9526.619661505565</v>
      </c>
    </row>
    <row r="30" spans="1:19" ht="12.75">
      <c r="A30" t="s">
        <v>20</v>
      </c>
      <c r="B30">
        <f aca="true" t="shared" si="2" ref="B30:R30">B20</f>
        <v>302.09555741827324</v>
      </c>
      <c r="C30">
        <f t="shared" si="2"/>
        <v>297.652975691534</v>
      </c>
      <c r="D30">
        <f t="shared" si="2"/>
        <v>315.50712489522215</v>
      </c>
      <c r="E30">
        <f t="shared" si="2"/>
        <v>335.7082984073764</v>
      </c>
      <c r="F30">
        <f t="shared" si="2"/>
        <v>317.6026823134954</v>
      </c>
      <c r="G30">
        <f t="shared" si="2"/>
        <v>323.05113160100586</v>
      </c>
      <c r="H30">
        <f t="shared" si="2"/>
        <v>355.57418273260686</v>
      </c>
      <c r="I30">
        <f t="shared" si="2"/>
        <v>369.9916177703269</v>
      </c>
      <c r="J30">
        <f t="shared" si="2"/>
        <v>420.1173512154233</v>
      </c>
      <c r="K30">
        <f t="shared" si="2"/>
        <v>477.78709136630346</v>
      </c>
      <c r="L30">
        <f t="shared" si="2"/>
        <v>518.3570829840738</v>
      </c>
      <c r="M30">
        <f t="shared" si="2"/>
        <v>515.758591785415</v>
      </c>
      <c r="N30">
        <f t="shared" si="2"/>
        <v>527.9966471081308</v>
      </c>
      <c r="O30">
        <f t="shared" si="2"/>
        <v>580.804694048617</v>
      </c>
      <c r="P30">
        <f t="shared" si="2"/>
        <v>595.0544844928751</v>
      </c>
      <c r="Q30">
        <f t="shared" si="2"/>
        <v>599.2455993294217</v>
      </c>
      <c r="R30">
        <f t="shared" si="2"/>
        <v>699.0779547359598</v>
      </c>
      <c r="S30">
        <f>S20</f>
        <v>717.5188600167645</v>
      </c>
    </row>
    <row r="32" spans="1:20" ht="12.75">
      <c r="A32" s="7" t="s">
        <v>21</v>
      </c>
      <c r="B32">
        <f aca="true" t="shared" si="3" ref="B32:R32">B6</f>
        <v>3750.339984312</v>
      </c>
      <c r="C32">
        <f t="shared" si="3"/>
        <v>3725.995303993</v>
      </c>
      <c r="D32">
        <f t="shared" si="3"/>
        <v>3477.5989132679997</v>
      </c>
      <c r="E32">
        <f t="shared" si="3"/>
        <v>3221.26567758</v>
      </c>
      <c r="F32">
        <f t="shared" si="3"/>
        <v>2878.2044822129997</v>
      </c>
      <c r="G32">
        <f t="shared" si="3"/>
        <v>2817.6835695580003</v>
      </c>
      <c r="H32">
        <f t="shared" si="3"/>
        <v>2734.867465105</v>
      </c>
      <c r="I32">
        <f t="shared" si="3"/>
        <v>2546.3008792784</v>
      </c>
      <c r="J32">
        <f t="shared" si="3"/>
        <v>2413.9033901976</v>
      </c>
      <c r="K32">
        <f t="shared" si="3"/>
        <v>2293.4522463773</v>
      </c>
      <c r="L32">
        <f t="shared" si="3"/>
        <v>2302.2199526236</v>
      </c>
      <c r="M32">
        <f t="shared" si="3"/>
        <v>2329.3496777678997</v>
      </c>
      <c r="N32">
        <f t="shared" si="3"/>
        <v>2343.047289277</v>
      </c>
      <c r="O32">
        <f t="shared" si="3"/>
        <v>2443.739135484</v>
      </c>
      <c r="P32">
        <f t="shared" si="3"/>
        <v>2381.868556171</v>
      </c>
      <c r="Q32">
        <f t="shared" si="3"/>
        <v>2320.644015407</v>
      </c>
      <c r="R32">
        <f t="shared" si="3"/>
        <v>2349.138591951</v>
      </c>
      <c r="S32">
        <f>S6</f>
        <v>2278.9136493079</v>
      </c>
      <c r="T32" s="8">
        <f>S32/B32-1</f>
        <v>-0.39234478504861026</v>
      </c>
    </row>
    <row r="33" spans="1:20" ht="12.75">
      <c r="A33" s="7" t="s">
        <v>22</v>
      </c>
      <c r="B33">
        <f aca="true" t="shared" si="4" ref="B33:R33">B8-(B9-B12)</f>
        <v>335143</v>
      </c>
      <c r="C33">
        <f t="shared" si="4"/>
        <v>335774</v>
      </c>
      <c r="D33">
        <f t="shared" si="4"/>
        <v>325072</v>
      </c>
      <c r="E33">
        <f t="shared" si="4"/>
        <v>308888</v>
      </c>
      <c r="F33">
        <f t="shared" si="4"/>
        <v>314730</v>
      </c>
      <c r="G33">
        <f t="shared" si="4"/>
        <v>322836</v>
      </c>
      <c r="H33">
        <f t="shared" si="4"/>
        <v>337875</v>
      </c>
      <c r="I33">
        <f t="shared" si="4"/>
        <v>326413</v>
      </c>
      <c r="J33">
        <f t="shared" si="4"/>
        <v>333952</v>
      </c>
      <c r="K33">
        <f t="shared" si="4"/>
        <v>333917</v>
      </c>
      <c r="L33">
        <f t="shared" si="4"/>
        <v>357724</v>
      </c>
      <c r="M33">
        <f t="shared" si="4"/>
        <v>366319</v>
      </c>
      <c r="N33">
        <f t="shared" si="4"/>
        <v>371562</v>
      </c>
      <c r="O33">
        <f t="shared" si="4"/>
        <v>382545</v>
      </c>
      <c r="P33">
        <f t="shared" si="4"/>
        <v>380906</v>
      </c>
      <c r="Q33">
        <f t="shared" si="4"/>
        <v>385933</v>
      </c>
      <c r="R33">
        <f t="shared" si="4"/>
        <v>399524</v>
      </c>
      <c r="S33">
        <f>S8-(S9-S12)</f>
        <v>411908</v>
      </c>
      <c r="T33" s="8">
        <f>S33/B33-1</f>
        <v>0.22905147951769833</v>
      </c>
    </row>
    <row r="34" spans="1:20" ht="12.75">
      <c r="A34" s="7" t="s">
        <v>23</v>
      </c>
      <c r="B34">
        <f aca="true" t="shared" si="5" ref="B34:S34">B15-B30</f>
        <v>139145.90444258173</v>
      </c>
      <c r="C34">
        <f t="shared" si="5"/>
        <v>141207.34702430846</v>
      </c>
      <c r="D34">
        <f t="shared" si="5"/>
        <v>142673.49287510477</v>
      </c>
      <c r="E34">
        <f t="shared" si="5"/>
        <v>138673.29170159262</v>
      </c>
      <c r="F34">
        <f t="shared" si="5"/>
        <v>141220.3973176865</v>
      </c>
      <c r="G34">
        <f t="shared" si="5"/>
        <v>144349.948868399</v>
      </c>
      <c r="H34">
        <f t="shared" si="5"/>
        <v>150482.4258172674</v>
      </c>
      <c r="I34">
        <f t="shared" si="5"/>
        <v>148520.0083822297</v>
      </c>
      <c r="J34">
        <f t="shared" si="5"/>
        <v>151888.88264878458</v>
      </c>
      <c r="K34">
        <f t="shared" si="5"/>
        <v>151592.2129086337</v>
      </c>
      <c r="L34">
        <f t="shared" si="5"/>
        <v>157568.64291701594</v>
      </c>
      <c r="M34">
        <f t="shared" si="5"/>
        <v>165958.24140821458</v>
      </c>
      <c r="N34">
        <f t="shared" si="5"/>
        <v>168231.00335289186</v>
      </c>
      <c r="O34">
        <f t="shared" si="5"/>
        <v>175871.19530595138</v>
      </c>
      <c r="P34">
        <f t="shared" si="5"/>
        <v>178803.94551550713</v>
      </c>
      <c r="Q34">
        <f t="shared" si="5"/>
        <v>183291.7544006706</v>
      </c>
      <c r="R34">
        <f t="shared" si="5"/>
        <v>188492.92204526404</v>
      </c>
      <c r="S34">
        <f t="shared" si="5"/>
        <v>192644.48113998323</v>
      </c>
      <c r="T34" s="8">
        <f>S34/B34-1</f>
        <v>0.38447827057301254</v>
      </c>
    </row>
    <row r="35" spans="1:20" ht="12.75">
      <c r="A35" s="7" t="s">
        <v>24</v>
      </c>
      <c r="B35">
        <f aca="true" t="shared" si="6" ref="B35:S35">B15+B17+B21+B22</f>
        <v>250429</v>
      </c>
      <c r="C35">
        <f t="shared" si="6"/>
        <v>254155</v>
      </c>
      <c r="D35">
        <f t="shared" si="6"/>
        <v>258650</v>
      </c>
      <c r="E35">
        <f t="shared" si="6"/>
        <v>259331</v>
      </c>
      <c r="F35">
        <f t="shared" si="6"/>
        <v>262044</v>
      </c>
      <c r="G35">
        <f t="shared" si="6"/>
        <v>268049</v>
      </c>
      <c r="H35">
        <f t="shared" si="6"/>
        <v>276355</v>
      </c>
      <c r="I35">
        <f t="shared" si="6"/>
        <v>277232</v>
      </c>
      <c r="J35">
        <f t="shared" si="6"/>
        <v>282345</v>
      </c>
      <c r="K35">
        <f t="shared" si="6"/>
        <v>283439</v>
      </c>
      <c r="L35">
        <f t="shared" si="6"/>
        <v>292324</v>
      </c>
      <c r="M35">
        <f t="shared" si="6"/>
        <v>304025</v>
      </c>
      <c r="N35">
        <f t="shared" si="6"/>
        <v>304250</v>
      </c>
      <c r="O35">
        <f t="shared" si="6"/>
        <v>310496</v>
      </c>
      <c r="P35">
        <f t="shared" si="6"/>
        <v>318361</v>
      </c>
      <c r="Q35">
        <f t="shared" si="6"/>
        <v>322731</v>
      </c>
      <c r="R35">
        <f t="shared" si="6"/>
        <v>327953</v>
      </c>
      <c r="S35">
        <f t="shared" si="6"/>
        <v>330347</v>
      </c>
      <c r="T35" s="8">
        <f>S35/B35-1</f>
        <v>0.3191243825595278</v>
      </c>
    </row>
    <row r="36" spans="2:20" ht="12.75">
      <c r="B36">
        <f aca="true" t="shared" si="7" ref="B36:S36">B35-B34</f>
        <v>111283.09555741827</v>
      </c>
      <c r="C36">
        <f t="shared" si="7"/>
        <v>112947.65297569154</v>
      </c>
      <c r="D36">
        <f t="shared" si="7"/>
        <v>115976.50712489523</v>
      </c>
      <c r="E36">
        <f t="shared" si="7"/>
        <v>120657.70829840738</v>
      </c>
      <c r="F36">
        <f t="shared" si="7"/>
        <v>120823.6026823135</v>
      </c>
      <c r="G36">
        <f t="shared" si="7"/>
        <v>123699.05113160101</v>
      </c>
      <c r="H36">
        <f t="shared" si="7"/>
        <v>125872.57418273261</v>
      </c>
      <c r="I36">
        <f t="shared" si="7"/>
        <v>128711.99161777031</v>
      </c>
      <c r="J36">
        <f t="shared" si="7"/>
        <v>130456.11735121542</v>
      </c>
      <c r="K36">
        <f t="shared" si="7"/>
        <v>131846.7870913663</v>
      </c>
      <c r="L36">
        <f t="shared" si="7"/>
        <v>134755.35708298406</v>
      </c>
      <c r="M36">
        <f t="shared" si="7"/>
        <v>138066.75859178542</v>
      </c>
      <c r="N36">
        <f t="shared" si="7"/>
        <v>136018.99664710814</v>
      </c>
      <c r="O36">
        <f t="shared" si="7"/>
        <v>134624.80469404862</v>
      </c>
      <c r="P36">
        <f t="shared" si="7"/>
        <v>139557.05448449287</v>
      </c>
      <c r="Q36">
        <f t="shared" si="7"/>
        <v>139439.2455993294</v>
      </c>
      <c r="R36">
        <f t="shared" si="7"/>
        <v>139460.07795473596</v>
      </c>
      <c r="S36">
        <f t="shared" si="7"/>
        <v>137702.51886001677</v>
      </c>
      <c r="T36" s="8">
        <f>S36/B36-1</f>
        <v>0.23740733639968692</v>
      </c>
    </row>
    <row r="38" ht="12.75">
      <c r="A38" s="3" t="s">
        <v>25</v>
      </c>
    </row>
    <row r="39" spans="2:19" ht="12.75">
      <c r="B39" s="2">
        <v>1990</v>
      </c>
      <c r="C39" s="2">
        <v>1991</v>
      </c>
      <c r="D39" s="2">
        <v>1992</v>
      </c>
      <c r="E39" s="2">
        <v>1993</v>
      </c>
      <c r="F39" s="2">
        <v>1994</v>
      </c>
      <c r="G39" s="2">
        <v>1995</v>
      </c>
      <c r="H39" s="2">
        <v>1996</v>
      </c>
      <c r="I39" s="2">
        <v>1997</v>
      </c>
      <c r="J39" s="2">
        <v>1998</v>
      </c>
      <c r="K39" s="2">
        <v>1999</v>
      </c>
      <c r="L39" s="2">
        <v>2000</v>
      </c>
      <c r="M39" s="2">
        <v>2001</v>
      </c>
      <c r="N39" s="2">
        <v>2002</v>
      </c>
      <c r="O39" s="2">
        <v>2003</v>
      </c>
      <c r="P39" s="2">
        <v>2004</v>
      </c>
      <c r="Q39" s="2">
        <v>2005</v>
      </c>
      <c r="R39" s="2">
        <v>2006</v>
      </c>
      <c r="S39" s="2">
        <v>2007</v>
      </c>
    </row>
    <row r="40" spans="1:20" ht="12.75">
      <c r="A40" t="s">
        <v>26</v>
      </c>
      <c r="B40">
        <f aca="true" t="shared" si="8" ref="B40:R40">B35</f>
        <v>250429</v>
      </c>
      <c r="C40">
        <f t="shared" si="8"/>
        <v>254155</v>
      </c>
      <c r="D40">
        <f t="shared" si="8"/>
        <v>258650</v>
      </c>
      <c r="E40">
        <f t="shared" si="8"/>
        <v>259331</v>
      </c>
      <c r="F40">
        <f t="shared" si="8"/>
        <v>262044</v>
      </c>
      <c r="G40">
        <f t="shared" si="8"/>
        <v>268049</v>
      </c>
      <c r="H40">
        <f t="shared" si="8"/>
        <v>276355</v>
      </c>
      <c r="I40">
        <f t="shared" si="8"/>
        <v>277232</v>
      </c>
      <c r="J40">
        <f t="shared" si="8"/>
        <v>282345</v>
      </c>
      <c r="K40">
        <f t="shared" si="8"/>
        <v>283439</v>
      </c>
      <c r="L40">
        <f t="shared" si="8"/>
        <v>292324</v>
      </c>
      <c r="M40">
        <f t="shared" si="8"/>
        <v>304025</v>
      </c>
      <c r="N40">
        <f t="shared" si="8"/>
        <v>304250</v>
      </c>
      <c r="O40">
        <f t="shared" si="8"/>
        <v>310496</v>
      </c>
      <c r="P40">
        <f t="shared" si="8"/>
        <v>318361</v>
      </c>
      <c r="Q40">
        <f t="shared" si="8"/>
        <v>322731</v>
      </c>
      <c r="R40">
        <f t="shared" si="8"/>
        <v>327953</v>
      </c>
      <c r="S40">
        <f>S35</f>
        <v>330347</v>
      </c>
      <c r="T40" s="9">
        <f>S40/B40-1</f>
        <v>0.3191243825595278</v>
      </c>
    </row>
    <row r="41" spans="1:20" ht="12.75">
      <c r="A41" t="s">
        <v>27</v>
      </c>
      <c r="B41">
        <f aca="true" t="shared" si="9" ref="B41:R41">B34/B35</f>
        <v>0.5556301564219069</v>
      </c>
      <c r="C41">
        <f t="shared" si="9"/>
        <v>0.5555953926710412</v>
      </c>
      <c r="D41">
        <f t="shared" si="9"/>
        <v>0.5516083235070743</v>
      </c>
      <c r="E41">
        <f t="shared" si="9"/>
        <v>0.5347347278250291</v>
      </c>
      <c r="F41">
        <f t="shared" si="9"/>
        <v>0.5389186446462674</v>
      </c>
      <c r="G41">
        <f t="shared" si="9"/>
        <v>0.5385207513118833</v>
      </c>
      <c r="H41">
        <f t="shared" si="9"/>
        <v>0.5445257940593345</v>
      </c>
      <c r="I41">
        <f t="shared" si="9"/>
        <v>0.5357246219131618</v>
      </c>
      <c r="J41">
        <f t="shared" si="9"/>
        <v>0.5379549226966462</v>
      </c>
      <c r="K41">
        <f t="shared" si="9"/>
        <v>0.5348318788474193</v>
      </c>
      <c r="L41">
        <f t="shared" si="9"/>
        <v>0.5390205488328564</v>
      </c>
      <c r="M41">
        <f t="shared" si="9"/>
        <v>0.5458703771341652</v>
      </c>
      <c r="N41">
        <f t="shared" si="9"/>
        <v>0.5529367406832929</v>
      </c>
      <c r="O41">
        <f t="shared" si="9"/>
        <v>0.566420164208078</v>
      </c>
      <c r="P41">
        <f t="shared" si="9"/>
        <v>0.5616389743577483</v>
      </c>
      <c r="Q41">
        <f t="shared" si="9"/>
        <v>0.5679397219376837</v>
      </c>
      <c r="R41">
        <f t="shared" si="9"/>
        <v>0.5747559011360288</v>
      </c>
      <c r="S41">
        <f>S34/S35</f>
        <v>0.5831579555436653</v>
      </c>
      <c r="T41" s="9">
        <f>S41/B41-1</f>
        <v>0.04954338565607963</v>
      </c>
    </row>
    <row r="42" spans="1:20" ht="12.75">
      <c r="A42" t="s">
        <v>28</v>
      </c>
      <c r="B42">
        <f aca="true" t="shared" si="10" ref="B42:R42">B33/B34</f>
        <v>2.4085725077039264</v>
      </c>
      <c r="C42">
        <f t="shared" si="10"/>
        <v>2.3778791052720325</v>
      </c>
      <c r="D42">
        <f t="shared" si="10"/>
        <v>2.278433039307206</v>
      </c>
      <c r="E42">
        <f t="shared" si="10"/>
        <v>2.227451272049472</v>
      </c>
      <c r="F42">
        <f t="shared" si="10"/>
        <v>2.2286440625994692</v>
      </c>
      <c r="G42">
        <f t="shared" si="10"/>
        <v>2.2364815680975627</v>
      </c>
      <c r="H42">
        <f t="shared" si="10"/>
        <v>2.2452787969426122</v>
      </c>
      <c r="I42">
        <f t="shared" si="10"/>
        <v>2.197771219888075</v>
      </c>
      <c r="J42">
        <f t="shared" si="10"/>
        <v>2.1986599293919573</v>
      </c>
      <c r="K42">
        <f t="shared" si="10"/>
        <v>2.2027318791187214</v>
      </c>
      <c r="L42">
        <f t="shared" si="10"/>
        <v>2.270274042966763</v>
      </c>
      <c r="M42">
        <f t="shared" si="10"/>
        <v>2.207296226397998</v>
      </c>
      <c r="N42">
        <f t="shared" si="10"/>
        <v>2.208641645087192</v>
      </c>
      <c r="O42">
        <f t="shared" si="10"/>
        <v>2.17514300357436</v>
      </c>
      <c r="P42">
        <f t="shared" si="10"/>
        <v>2.130299747591225</v>
      </c>
      <c r="Q42">
        <f t="shared" si="10"/>
        <v>2.105566621160499</v>
      </c>
      <c r="R42">
        <f t="shared" si="10"/>
        <v>2.1195703035685325</v>
      </c>
      <c r="S42">
        <f>S33/S34</f>
        <v>2.138177006486322</v>
      </c>
      <c r="T42" s="9">
        <f>S42/B42-1</f>
        <v>-0.11226379955460442</v>
      </c>
    </row>
    <row r="43" spans="1:20" ht="12.75">
      <c r="A43" t="s">
        <v>29</v>
      </c>
      <c r="B43" s="10">
        <f aca="true" t="shared" si="11" ref="B43:R43">B118</f>
        <v>0.010049466996093354</v>
      </c>
      <c r="C43" s="10">
        <f t="shared" si="11"/>
        <v>0.010047313912557363</v>
      </c>
      <c r="D43" s="10">
        <f t="shared" si="11"/>
        <v>0.01004980341601999</v>
      </c>
      <c r="E43" s="10">
        <f t="shared" si="11"/>
        <v>0.009974709302985111</v>
      </c>
      <c r="F43" s="10">
        <f t="shared" si="11"/>
        <v>0.009934616622781908</v>
      </c>
      <c r="G43" s="10">
        <f t="shared" si="11"/>
        <v>0.009886700463031027</v>
      </c>
      <c r="H43" s="10">
        <f t="shared" si="11"/>
        <v>0.009823683840939998</v>
      </c>
      <c r="I43" s="10">
        <f t="shared" si="11"/>
        <v>0.009729739045570947</v>
      </c>
      <c r="J43" s="10">
        <f t="shared" si="11"/>
        <v>0.009700804087984531</v>
      </c>
      <c r="K43" s="10">
        <f t="shared" si="11"/>
        <v>0.009559230678982728</v>
      </c>
      <c r="L43" s="10">
        <f t="shared" si="11"/>
        <v>0.009527874425151153</v>
      </c>
      <c r="M43" s="10">
        <f t="shared" si="11"/>
        <v>0.009514687034536593</v>
      </c>
      <c r="N43" s="10">
        <f t="shared" si="11"/>
        <v>0.00945187680537712</v>
      </c>
      <c r="O43" s="10">
        <f t="shared" si="11"/>
        <v>0.009421412418903218</v>
      </c>
      <c r="P43" s="10">
        <f t="shared" si="11"/>
        <v>0.00937495764443396</v>
      </c>
      <c r="Q43" s="10">
        <f t="shared" si="11"/>
        <v>0.009278312137634904</v>
      </c>
      <c r="R43" s="10">
        <f t="shared" si="11"/>
        <v>0.009241837680038698</v>
      </c>
      <c r="S43" s="10">
        <f>S118</f>
        <v>0.00918484972624845</v>
      </c>
      <c r="T43" s="9">
        <f>S43/B43-1</f>
        <v>-0.08603613208352401</v>
      </c>
    </row>
    <row r="44" spans="2:20" ht="12.75">
      <c r="B44" s="11">
        <f aca="true" t="shared" si="12" ref="B44:R44">B32/B33</f>
        <v>0.01119026798802899</v>
      </c>
      <c r="C44" s="11">
        <f t="shared" si="12"/>
        <v>0.01109673561381465</v>
      </c>
      <c r="D44" s="11">
        <f t="shared" si="12"/>
        <v>0.01069793434460058</v>
      </c>
      <c r="E44" s="11">
        <f t="shared" si="12"/>
        <v>0.010428587959325063</v>
      </c>
      <c r="F44" s="11">
        <f t="shared" si="12"/>
        <v>0.009144995654093985</v>
      </c>
      <c r="G44" s="11">
        <f t="shared" si="12"/>
        <v>0.008727910052032611</v>
      </c>
      <c r="H44" s="11">
        <f t="shared" si="12"/>
        <v>0.008094317321805402</v>
      </c>
      <c r="I44" s="11">
        <f t="shared" si="12"/>
        <v>0.007800856213687567</v>
      </c>
      <c r="J44" s="11">
        <f t="shared" si="12"/>
        <v>0.007228294456082311</v>
      </c>
      <c r="K44" s="11">
        <f t="shared" si="12"/>
        <v>0.006868330292789227</v>
      </c>
      <c r="L44" s="11">
        <f t="shared" si="12"/>
        <v>0.0064357436253189605</v>
      </c>
      <c r="M44" s="11">
        <f t="shared" si="12"/>
        <v>0.006358801148091963</v>
      </c>
      <c r="N44" s="11">
        <f t="shared" si="12"/>
        <v>0.006305938953060323</v>
      </c>
      <c r="O44" s="11">
        <f t="shared" si="12"/>
        <v>0.006388108942696938</v>
      </c>
      <c r="P44" s="11">
        <f t="shared" si="12"/>
        <v>0.006253166282943823</v>
      </c>
      <c r="Q44" s="11">
        <f t="shared" si="12"/>
        <v>0.006013074848243089</v>
      </c>
      <c r="R44" s="11">
        <f t="shared" si="12"/>
        <v>0.0058798434936349255</v>
      </c>
      <c r="S44" s="11">
        <f>S32/S33</f>
        <v>0.0055325792393153325</v>
      </c>
      <c r="T44" s="9">
        <f>S44/B44-1</f>
        <v>-0.5055901033617856</v>
      </c>
    </row>
    <row r="45" spans="1:19" s="7" customFormat="1" ht="12.75">
      <c r="A45" s="7" t="s">
        <v>30</v>
      </c>
      <c r="B45" s="175">
        <f aca="true" t="shared" si="13" ref="B45:R45">B35-B34</f>
        <v>111283.09555741827</v>
      </c>
      <c r="C45" s="175">
        <f t="shared" si="13"/>
        <v>112947.65297569154</v>
      </c>
      <c r="D45" s="175">
        <f t="shared" si="13"/>
        <v>115976.50712489523</v>
      </c>
      <c r="E45" s="175">
        <f t="shared" si="13"/>
        <v>120657.70829840738</v>
      </c>
      <c r="F45" s="175">
        <f t="shared" si="13"/>
        <v>120823.6026823135</v>
      </c>
      <c r="G45" s="175">
        <f t="shared" si="13"/>
        <v>123699.05113160101</v>
      </c>
      <c r="H45" s="175">
        <f t="shared" si="13"/>
        <v>125872.57418273261</v>
      </c>
      <c r="I45" s="175">
        <f t="shared" si="13"/>
        <v>128711.99161777031</v>
      </c>
      <c r="J45" s="175">
        <f t="shared" si="13"/>
        <v>130456.11735121542</v>
      </c>
      <c r="K45" s="175">
        <f t="shared" si="13"/>
        <v>131846.7870913663</v>
      </c>
      <c r="L45" s="175">
        <f t="shared" si="13"/>
        <v>134755.35708298406</v>
      </c>
      <c r="M45" s="175">
        <f t="shared" si="13"/>
        <v>138066.75859178542</v>
      </c>
      <c r="N45" s="175">
        <f t="shared" si="13"/>
        <v>136018.99664710814</v>
      </c>
      <c r="O45" s="175">
        <f t="shared" si="13"/>
        <v>134624.80469404862</v>
      </c>
      <c r="P45" s="175">
        <f t="shared" si="13"/>
        <v>139557.05448449287</v>
      </c>
      <c r="Q45" s="175">
        <f t="shared" si="13"/>
        <v>139439.2455993294</v>
      </c>
      <c r="R45" s="175">
        <f t="shared" si="13"/>
        <v>139460.07795473596</v>
      </c>
      <c r="S45" s="175">
        <f>S35-S34</f>
        <v>137702.51886001677</v>
      </c>
    </row>
    <row r="46" spans="1:19" s="7" customFormat="1" ht="12.75">
      <c r="A46" s="7" t="s">
        <v>31</v>
      </c>
      <c r="B46" s="175">
        <f aca="true" t="shared" si="14" ref="B46:R46">B17</f>
        <v>70464</v>
      </c>
      <c r="C46" s="175">
        <f t="shared" si="14"/>
        <v>72558</v>
      </c>
      <c r="D46" s="175">
        <f t="shared" si="14"/>
        <v>73246</v>
      </c>
      <c r="E46" s="175">
        <f t="shared" si="14"/>
        <v>76209</v>
      </c>
      <c r="F46" s="175">
        <f t="shared" si="14"/>
        <v>76022</v>
      </c>
      <c r="G46" s="175">
        <f t="shared" si="14"/>
        <v>78055</v>
      </c>
      <c r="H46" s="175">
        <f t="shared" si="14"/>
        <v>82030</v>
      </c>
      <c r="I46" s="175">
        <f t="shared" si="14"/>
        <v>82891</v>
      </c>
      <c r="J46" s="175">
        <f t="shared" si="14"/>
        <v>82597</v>
      </c>
      <c r="K46" s="175">
        <f t="shared" si="14"/>
        <v>83445</v>
      </c>
      <c r="L46" s="175">
        <f t="shared" si="14"/>
        <v>83632</v>
      </c>
      <c r="M46" s="175">
        <f t="shared" si="14"/>
        <v>86644</v>
      </c>
      <c r="N46" s="175">
        <f t="shared" si="14"/>
        <v>87639</v>
      </c>
      <c r="O46" s="175">
        <f t="shared" si="14"/>
        <v>88152</v>
      </c>
      <c r="P46" s="175">
        <f t="shared" si="14"/>
        <v>89213</v>
      </c>
      <c r="Q46" s="175">
        <f t="shared" si="14"/>
        <v>87975</v>
      </c>
      <c r="R46" s="175">
        <f t="shared" si="14"/>
        <v>87694</v>
      </c>
      <c r="S46" s="175">
        <f>S17</f>
        <v>83002</v>
      </c>
    </row>
    <row r="47" spans="1:19" s="7" customFormat="1" ht="12.75">
      <c r="A47" s="7" t="s">
        <v>32</v>
      </c>
      <c r="B47" s="175">
        <f aca="true" t="shared" si="15" ref="B47:S47">B45-B46</f>
        <v>40819.09555741827</v>
      </c>
      <c r="C47" s="175">
        <f t="shared" si="15"/>
        <v>40389.65297569154</v>
      </c>
      <c r="D47" s="175">
        <f t="shared" si="15"/>
        <v>42730.50712489523</v>
      </c>
      <c r="E47" s="175">
        <f t="shared" si="15"/>
        <v>44448.70829840738</v>
      </c>
      <c r="F47" s="175">
        <f t="shared" si="15"/>
        <v>44801.6026823135</v>
      </c>
      <c r="G47" s="175">
        <f t="shared" si="15"/>
        <v>45644.05113160101</v>
      </c>
      <c r="H47" s="175">
        <f t="shared" si="15"/>
        <v>43842.57418273261</v>
      </c>
      <c r="I47" s="175">
        <f t="shared" si="15"/>
        <v>45820.99161777031</v>
      </c>
      <c r="J47" s="175">
        <f t="shared" si="15"/>
        <v>47859.11735121542</v>
      </c>
      <c r="K47" s="175">
        <f t="shared" si="15"/>
        <v>48401.78709136631</v>
      </c>
      <c r="L47" s="175">
        <f t="shared" si="15"/>
        <v>51123.35708298406</v>
      </c>
      <c r="M47" s="175">
        <f t="shared" si="15"/>
        <v>51422.758591785416</v>
      </c>
      <c r="N47" s="175">
        <f t="shared" si="15"/>
        <v>48379.99664710814</v>
      </c>
      <c r="O47" s="175">
        <f t="shared" si="15"/>
        <v>46472.804694048624</v>
      </c>
      <c r="P47" s="175">
        <f t="shared" si="15"/>
        <v>50344.054484492866</v>
      </c>
      <c r="Q47" s="175">
        <f t="shared" si="15"/>
        <v>51464.24559932941</v>
      </c>
      <c r="R47" s="175">
        <f t="shared" si="15"/>
        <v>51766.077954735956</v>
      </c>
      <c r="S47" s="175">
        <f t="shared" si="15"/>
        <v>54700.518860016775</v>
      </c>
    </row>
    <row r="48" spans="1:31" s="7" customFormat="1" ht="12.75">
      <c r="A48" s="7" t="s">
        <v>33</v>
      </c>
      <c r="B48" s="176">
        <f aca="true" t="shared" si="16" ref="B48:R48">B46/B$40</f>
        <v>0.2813731636511746</v>
      </c>
      <c r="C48" s="176">
        <f t="shared" si="16"/>
        <v>0.2854872026912711</v>
      </c>
      <c r="D48" s="176">
        <f t="shared" si="16"/>
        <v>0.2831857722791417</v>
      </c>
      <c r="E48" s="176">
        <f t="shared" si="16"/>
        <v>0.29386768261411095</v>
      </c>
      <c r="F48" s="176">
        <f t="shared" si="16"/>
        <v>0.2901115843140847</v>
      </c>
      <c r="G48" s="176">
        <f t="shared" si="16"/>
        <v>0.2911967588015624</v>
      </c>
      <c r="H48" s="176">
        <f t="shared" si="16"/>
        <v>0.296828354833457</v>
      </c>
      <c r="I48" s="176">
        <f t="shared" si="16"/>
        <v>0.2989950655047036</v>
      </c>
      <c r="J48" s="176">
        <f t="shared" si="16"/>
        <v>0.2925392693336167</v>
      </c>
      <c r="K48" s="176">
        <f t="shared" si="16"/>
        <v>0.2944019700888022</v>
      </c>
      <c r="L48" s="176">
        <f t="shared" si="16"/>
        <v>0.28609351267771377</v>
      </c>
      <c r="M48" s="176">
        <f t="shared" si="16"/>
        <v>0.2849897212400296</v>
      </c>
      <c r="N48" s="176">
        <f t="shared" si="16"/>
        <v>0.2880493015612161</v>
      </c>
      <c r="O48" s="176">
        <f t="shared" si="16"/>
        <v>0.2839070390600845</v>
      </c>
      <c r="P48" s="176">
        <f t="shared" si="16"/>
        <v>0.2802259070677627</v>
      </c>
      <c r="Q48" s="176">
        <f t="shared" si="16"/>
        <v>0.2725954432638947</v>
      </c>
      <c r="R48" s="176">
        <f t="shared" si="16"/>
        <v>0.2673980722847481</v>
      </c>
      <c r="S48" s="176">
        <f>S46/S$40</f>
        <v>0.2512570115666254</v>
      </c>
      <c r="T48" s="177"/>
      <c r="U48" s="177"/>
      <c r="V48" s="177"/>
      <c r="W48" s="177"/>
      <c r="X48" s="177"/>
      <c r="Y48" s="177"/>
      <c r="Z48" s="177"/>
      <c r="AA48" s="177"/>
      <c r="AB48" s="177"/>
      <c r="AC48" s="177"/>
      <c r="AD48" s="177"/>
      <c r="AE48" s="177"/>
    </row>
    <row r="49" spans="1:31" s="7" customFormat="1" ht="12.75">
      <c r="A49" s="7" t="s">
        <v>34</v>
      </c>
      <c r="B49" s="176">
        <f aca="true" t="shared" si="17" ref="B49:R49">B47/B$40</f>
        <v>0.1629966799269185</v>
      </c>
      <c r="C49" s="176">
        <f t="shared" si="17"/>
        <v>0.1589174046376878</v>
      </c>
      <c r="D49" s="176">
        <f t="shared" si="17"/>
        <v>0.165205904213784</v>
      </c>
      <c r="E49" s="176">
        <f t="shared" si="17"/>
        <v>0.17139758956086</v>
      </c>
      <c r="F49" s="176">
        <f t="shared" si="17"/>
        <v>0.17096977103964794</v>
      </c>
      <c r="G49" s="176">
        <f t="shared" si="17"/>
        <v>0.17028248988655437</v>
      </c>
      <c r="H49" s="176">
        <f t="shared" si="17"/>
        <v>0.15864585110720852</v>
      </c>
      <c r="I49" s="176">
        <f t="shared" si="17"/>
        <v>0.1652803125821345</v>
      </c>
      <c r="J49" s="176">
        <f t="shared" si="17"/>
        <v>0.1695058079697371</v>
      </c>
      <c r="K49" s="176">
        <f t="shared" si="17"/>
        <v>0.17076615106377846</v>
      </c>
      <c r="L49" s="176">
        <f t="shared" si="17"/>
        <v>0.17488593848942974</v>
      </c>
      <c r="M49" s="176">
        <f t="shared" si="17"/>
        <v>0.16913990162580517</v>
      </c>
      <c r="N49" s="176">
        <f t="shared" si="17"/>
        <v>0.15901395775549101</v>
      </c>
      <c r="O49" s="176">
        <f t="shared" si="17"/>
        <v>0.14967279673183753</v>
      </c>
      <c r="P49" s="176">
        <f t="shared" si="17"/>
        <v>0.15813511857448892</v>
      </c>
      <c r="Q49" s="176">
        <f t="shared" si="17"/>
        <v>0.15946483479842163</v>
      </c>
      <c r="R49" s="176">
        <f t="shared" si="17"/>
        <v>0.15784602657922311</v>
      </c>
      <c r="S49" s="176">
        <f>S47/S$40</f>
        <v>0.16558503288970922</v>
      </c>
      <c r="T49" s="177"/>
      <c r="U49" s="177"/>
      <c r="V49" s="177"/>
      <c r="W49" s="177"/>
      <c r="X49" s="177"/>
      <c r="Y49" s="177"/>
      <c r="Z49" s="177"/>
      <c r="AA49" s="177"/>
      <c r="AB49" s="177"/>
      <c r="AC49" s="177"/>
      <c r="AD49" s="177"/>
      <c r="AE49" s="178"/>
    </row>
    <row r="50" spans="1:19" s="7" customFormat="1" ht="12.75">
      <c r="A50" s="7" t="s">
        <v>35</v>
      </c>
      <c r="B50" s="176">
        <f aca="true" t="shared" si="18" ref="B50:R50">B48-$B48</f>
        <v>0</v>
      </c>
      <c r="C50" s="176">
        <f t="shared" si="18"/>
        <v>0.0041140390400964955</v>
      </c>
      <c r="D50" s="176">
        <f t="shared" si="18"/>
        <v>0.001812608627967116</v>
      </c>
      <c r="E50" s="176">
        <f t="shared" si="18"/>
        <v>0.012494518962936352</v>
      </c>
      <c r="F50" s="176">
        <f t="shared" si="18"/>
        <v>0.008738420662910085</v>
      </c>
      <c r="G50" s="176">
        <f t="shared" si="18"/>
        <v>0.009823595150387832</v>
      </c>
      <c r="H50" s="176">
        <f t="shared" si="18"/>
        <v>0.01545519118228239</v>
      </c>
      <c r="I50" s="176">
        <f t="shared" si="18"/>
        <v>0.01762190185352902</v>
      </c>
      <c r="J50" s="176">
        <f t="shared" si="18"/>
        <v>0.011166105682442085</v>
      </c>
      <c r="K50" s="176">
        <f t="shared" si="18"/>
        <v>0.013028806437627605</v>
      </c>
      <c r="L50" s="176">
        <f t="shared" si="18"/>
        <v>0.004720349026539172</v>
      </c>
      <c r="M50" s="176">
        <f t="shared" si="18"/>
        <v>0.003616557588854985</v>
      </c>
      <c r="N50" s="176">
        <f t="shared" si="18"/>
        <v>0.006676137910041513</v>
      </c>
      <c r="O50" s="176">
        <f t="shared" si="18"/>
        <v>0.0025338754089099247</v>
      </c>
      <c r="P50" s="176">
        <f t="shared" si="18"/>
        <v>-0.0011472565834119153</v>
      </c>
      <c r="Q50" s="176">
        <f t="shared" si="18"/>
        <v>-0.00877772038727992</v>
      </c>
      <c r="R50" s="176">
        <f t="shared" si="18"/>
        <v>-0.013975091366426495</v>
      </c>
      <c r="S50" s="176">
        <f>S48-$B48</f>
        <v>-0.030116152084549208</v>
      </c>
    </row>
    <row r="51" spans="1:19" s="7" customFormat="1" ht="12.75">
      <c r="A51" s="7" t="s">
        <v>36</v>
      </c>
      <c r="B51" s="176">
        <f aca="true" t="shared" si="19" ref="B51:R51">B49-$B49</f>
        <v>0</v>
      </c>
      <c r="C51" s="178">
        <f t="shared" si="19"/>
        <v>-0.004079275289230688</v>
      </c>
      <c r="D51" s="176">
        <f t="shared" si="19"/>
        <v>0.002209224286865513</v>
      </c>
      <c r="E51" s="176">
        <f t="shared" si="19"/>
        <v>0.008400909633941495</v>
      </c>
      <c r="F51" s="176">
        <f t="shared" si="19"/>
        <v>0.007973091112729452</v>
      </c>
      <c r="G51" s="176">
        <f t="shared" si="19"/>
        <v>0.007285809959635875</v>
      </c>
      <c r="H51" s="176">
        <f t="shared" si="19"/>
        <v>-0.004350828819709968</v>
      </c>
      <c r="I51" s="176">
        <f t="shared" si="19"/>
        <v>0.0022836326552160002</v>
      </c>
      <c r="J51" s="176">
        <f t="shared" si="19"/>
        <v>0.006509128042818613</v>
      </c>
      <c r="K51" s="176">
        <f t="shared" si="19"/>
        <v>0.007769471136859968</v>
      </c>
      <c r="L51" s="176">
        <f t="shared" si="19"/>
        <v>0.011889258562511246</v>
      </c>
      <c r="M51" s="176">
        <f t="shared" si="19"/>
        <v>0.006143221698886675</v>
      </c>
      <c r="N51" s="176">
        <f t="shared" si="19"/>
        <v>-0.003982722171427477</v>
      </c>
      <c r="O51" s="178">
        <f t="shared" si="19"/>
        <v>-0.01332388319508096</v>
      </c>
      <c r="P51" s="178">
        <f t="shared" si="19"/>
        <v>-0.004861561352429572</v>
      </c>
      <c r="Q51" s="178">
        <f t="shared" si="19"/>
        <v>-0.0035318451284968577</v>
      </c>
      <c r="R51" s="178">
        <f t="shared" si="19"/>
        <v>-0.0051506533476953775</v>
      </c>
      <c r="S51" s="178">
        <f>S49-$B49</f>
        <v>0.0025883529627907242</v>
      </c>
    </row>
    <row r="52" spans="1:19" s="7" customFormat="1" ht="12.75">
      <c r="A52" s="7" t="s">
        <v>37</v>
      </c>
      <c r="B52" s="176"/>
      <c r="C52" s="178">
        <f aca="true" t="shared" si="20" ref="C52:S52">C50/(SUM(C50:C51))</f>
        <v>118.34278343488442</v>
      </c>
      <c r="D52" s="178">
        <f t="shared" si="20"/>
        <v>0.45069217601809514</v>
      </c>
      <c r="E52" s="178">
        <f t="shared" si="20"/>
        <v>0.5979546629066637</v>
      </c>
      <c r="F52" s="178">
        <f t="shared" si="20"/>
        <v>0.5228982739699306</v>
      </c>
      <c r="G52" s="178">
        <f t="shared" si="20"/>
        <v>0.5741634549662153</v>
      </c>
      <c r="H52" s="178">
        <f t="shared" si="20"/>
        <v>1.3918125757832402</v>
      </c>
      <c r="I52" s="178">
        <f t="shared" si="20"/>
        <v>0.8852764966340019</v>
      </c>
      <c r="J52" s="178">
        <f t="shared" si="20"/>
        <v>0.6317373708322712</v>
      </c>
      <c r="K52" s="178">
        <f t="shared" si="20"/>
        <v>0.6264367994400425</v>
      </c>
      <c r="L52" s="178">
        <f t="shared" si="20"/>
        <v>0.28419389207310214</v>
      </c>
      <c r="M52" s="178">
        <f t="shared" si="20"/>
        <v>0.3705573130529092</v>
      </c>
      <c r="N52" s="178">
        <f t="shared" si="20"/>
        <v>2.4786882375154184</v>
      </c>
      <c r="O52" s="178">
        <f t="shared" si="20"/>
        <v>-0.23483536426706333</v>
      </c>
      <c r="P52" s="178">
        <f t="shared" si="20"/>
        <v>0.19092883087183288</v>
      </c>
      <c r="Q52" s="178">
        <f t="shared" si="20"/>
        <v>0.7130812518142736</v>
      </c>
      <c r="R52" s="178">
        <f t="shared" si="20"/>
        <v>0.7306952788148275</v>
      </c>
      <c r="S52" s="178">
        <f t="shared" si="20"/>
        <v>1.0940268762984704</v>
      </c>
    </row>
    <row r="53" spans="1:19" s="7" customFormat="1" ht="12.75">
      <c r="A53" s="7" t="s">
        <v>38</v>
      </c>
      <c r="B53" s="176"/>
      <c r="C53" s="178">
        <f aca="true" t="shared" si="21" ref="C53:R53">C51/(SUM(C50:C51))</f>
        <v>-117.34278343488442</v>
      </c>
      <c r="D53" s="178">
        <f t="shared" si="21"/>
        <v>0.5493078239819048</v>
      </c>
      <c r="E53" s="178">
        <f t="shared" si="21"/>
        <v>0.4020453370933364</v>
      </c>
      <c r="F53" s="178">
        <f t="shared" si="21"/>
        <v>0.47710172603006934</v>
      </c>
      <c r="G53" s="178">
        <f t="shared" si="21"/>
        <v>0.42583654503378465</v>
      </c>
      <c r="H53" s="178">
        <f t="shared" si="21"/>
        <v>-0.3918125757832402</v>
      </c>
      <c r="I53" s="178">
        <f t="shared" si="21"/>
        <v>0.11472350336599807</v>
      </c>
      <c r="J53" s="178">
        <f t="shared" si="21"/>
        <v>0.36826262916772873</v>
      </c>
      <c r="K53" s="178">
        <f t="shared" si="21"/>
        <v>0.3735632005599575</v>
      </c>
      <c r="L53" s="178">
        <f t="shared" si="21"/>
        <v>0.7158061079268979</v>
      </c>
      <c r="M53" s="178">
        <f t="shared" si="21"/>
        <v>0.6294426869470908</v>
      </c>
      <c r="N53" s="178">
        <f t="shared" si="21"/>
        <v>-1.4786882375154184</v>
      </c>
      <c r="O53" s="178">
        <f t="shared" si="21"/>
        <v>1.2348353642670633</v>
      </c>
      <c r="P53" s="178">
        <f t="shared" si="21"/>
        <v>0.8090711691281671</v>
      </c>
      <c r="Q53" s="178">
        <f t="shared" si="21"/>
        <v>0.2869187481857263</v>
      </c>
      <c r="R53" s="178">
        <f t="shared" si="21"/>
        <v>0.2693047211851725</v>
      </c>
      <c r="S53" s="178">
        <f>S51/(SUM(S50:S51))</f>
        <v>-0.0940268762984703</v>
      </c>
    </row>
    <row r="55" ht="12.75">
      <c r="A55" s="3" t="s">
        <v>39</v>
      </c>
    </row>
    <row r="56" spans="2:19" ht="12.75">
      <c r="B56">
        <v>1990</v>
      </c>
      <c r="C56">
        <v>1991</v>
      </c>
      <c r="D56">
        <v>1992</v>
      </c>
      <c r="E56">
        <v>1993</v>
      </c>
      <c r="F56">
        <v>1994</v>
      </c>
      <c r="G56">
        <v>1995</v>
      </c>
      <c r="H56">
        <v>1996</v>
      </c>
      <c r="I56">
        <v>1997</v>
      </c>
      <c r="J56">
        <v>1998</v>
      </c>
      <c r="K56">
        <v>1999</v>
      </c>
      <c r="L56">
        <v>2000</v>
      </c>
      <c r="M56">
        <v>2001</v>
      </c>
      <c r="N56">
        <v>2002</v>
      </c>
      <c r="O56">
        <v>2003</v>
      </c>
      <c r="P56">
        <v>2004</v>
      </c>
      <c r="Q56">
        <v>2005</v>
      </c>
      <c r="R56">
        <v>2006</v>
      </c>
      <c r="S56">
        <v>2007</v>
      </c>
    </row>
    <row r="57" spans="1:19" ht="12.75">
      <c r="A57" t="s">
        <v>40</v>
      </c>
      <c r="B57">
        <f aca="true" t="shared" si="22" ref="B57:R57">$B32*B35/$B35</f>
        <v>3750.339984312</v>
      </c>
      <c r="C57">
        <f t="shared" si="22"/>
        <v>3806.1392998127867</v>
      </c>
      <c r="D57">
        <f t="shared" si="22"/>
        <v>3873.454899162233</v>
      </c>
      <c r="E57">
        <f t="shared" si="22"/>
        <v>3883.6533247811367</v>
      </c>
      <c r="F57">
        <f t="shared" si="22"/>
        <v>3924.2822949780325</v>
      </c>
      <c r="G57">
        <f t="shared" si="22"/>
        <v>4014.2111434971484</v>
      </c>
      <c r="H57">
        <f t="shared" si="22"/>
        <v>4138.598989592031</v>
      </c>
      <c r="I57">
        <f t="shared" si="22"/>
        <v>4151.732644904481</v>
      </c>
      <c r="J57">
        <f t="shared" si="22"/>
        <v>4228.30320318562</v>
      </c>
      <c r="K57">
        <f t="shared" si="22"/>
        <v>4244.686577087354</v>
      </c>
      <c r="L57">
        <f t="shared" si="22"/>
        <v>4377.74533130756</v>
      </c>
      <c r="M57">
        <f t="shared" si="22"/>
        <v>4552.975548879946</v>
      </c>
      <c r="N57">
        <f t="shared" si="22"/>
        <v>4556.345072762843</v>
      </c>
      <c r="O57">
        <f t="shared" si="22"/>
        <v>4649.883055752084</v>
      </c>
      <c r="P57">
        <f t="shared" si="22"/>
        <v>4767.666635036488</v>
      </c>
      <c r="Q57">
        <f t="shared" si="22"/>
        <v>4833.110276673214</v>
      </c>
      <c r="R57">
        <f t="shared" si="22"/>
        <v>4911.313182079844</v>
      </c>
      <c r="S57">
        <f>$B32*S35/$B35</f>
        <v>4947.164916193877</v>
      </c>
    </row>
    <row r="58" spans="1:22" ht="12.75">
      <c r="A58" t="s">
        <v>41</v>
      </c>
      <c r="B58">
        <f aca="true" t="shared" si="23" ref="B58:S58">B41/$B41*B57</f>
        <v>3750.339984312</v>
      </c>
      <c r="C58">
        <f t="shared" si="23"/>
        <v>3805.901163569011</v>
      </c>
      <c r="D58">
        <f t="shared" si="23"/>
        <v>3845.41756492557</v>
      </c>
      <c r="E58">
        <f t="shared" si="23"/>
        <v>3737.6018554628095</v>
      </c>
      <c r="F58">
        <f t="shared" si="23"/>
        <v>3806.2529025386816</v>
      </c>
      <c r="G58">
        <f t="shared" si="23"/>
        <v>3890.6023655043414</v>
      </c>
      <c r="H58">
        <f t="shared" si="23"/>
        <v>4055.888390963346</v>
      </c>
      <c r="I58">
        <f t="shared" si="23"/>
        <v>4002.996194085428</v>
      </c>
      <c r="J58">
        <f t="shared" si="23"/>
        <v>4093.796019740334</v>
      </c>
      <c r="K58">
        <f t="shared" si="23"/>
        <v>4085.800007259187</v>
      </c>
      <c r="L58">
        <f t="shared" si="23"/>
        <v>4246.880166345917</v>
      </c>
      <c r="M58">
        <f t="shared" si="23"/>
        <v>4473.001422303181</v>
      </c>
      <c r="N58">
        <f t="shared" si="23"/>
        <v>4534.2582018691455</v>
      </c>
      <c r="O58">
        <f t="shared" si="23"/>
        <v>4740.181024277486</v>
      </c>
      <c r="P58">
        <f t="shared" si="23"/>
        <v>4819.226184959416</v>
      </c>
      <c r="Q58">
        <f t="shared" si="23"/>
        <v>4940.184176295227</v>
      </c>
      <c r="R58">
        <f t="shared" si="23"/>
        <v>5080.369020834994</v>
      </c>
      <c r="S58">
        <f t="shared" si="23"/>
        <v>5192.264215541097</v>
      </c>
      <c r="U58" s="13">
        <f>S57-S58</f>
        <v>-245.09929934722004</v>
      </c>
      <c r="V58" s="14">
        <f>U58/SUM($U$58:$U$61)</f>
        <v>-0.09185765313371964</v>
      </c>
    </row>
    <row r="59" spans="1:22" ht="12.75">
      <c r="A59" t="s">
        <v>42</v>
      </c>
      <c r="B59" s="15">
        <f aca="true" t="shared" si="24" ref="B59:S59">B43/$B43*B58</f>
        <v>3750.339984312</v>
      </c>
      <c r="C59" s="15">
        <f t="shared" si="24"/>
        <v>3805.085754837575</v>
      </c>
      <c r="D59" s="15">
        <f t="shared" si="24"/>
        <v>3845.5462956428887</v>
      </c>
      <c r="E59" s="15">
        <f t="shared" si="24"/>
        <v>3709.797943814549</v>
      </c>
      <c r="F59" s="15">
        <f t="shared" si="24"/>
        <v>3762.7531261879276</v>
      </c>
      <c r="G59" s="15">
        <f t="shared" si="24"/>
        <v>3827.5880923291165</v>
      </c>
      <c r="H59" s="15">
        <f t="shared" si="24"/>
        <v>3964.7640280277233</v>
      </c>
      <c r="I59" s="15">
        <f t="shared" si="24"/>
        <v>3875.639213901159</v>
      </c>
      <c r="J59" s="15">
        <f t="shared" si="24"/>
        <v>3951.7631312297435</v>
      </c>
      <c r="K59" s="15">
        <f t="shared" si="24"/>
        <v>3886.4852029230005</v>
      </c>
      <c r="L59" s="15">
        <f t="shared" si="24"/>
        <v>4026.4564219514205</v>
      </c>
      <c r="M59" s="15">
        <f t="shared" si="24"/>
        <v>4234.971730818795</v>
      </c>
      <c r="N59" s="15">
        <f t="shared" si="24"/>
        <v>4264.6291534166285</v>
      </c>
      <c r="O59" s="15">
        <f t="shared" si="24"/>
        <v>4443.937214514777</v>
      </c>
      <c r="P59" s="15">
        <f t="shared" si="24"/>
        <v>4495.764937633504</v>
      </c>
      <c r="Q59" s="15">
        <f t="shared" si="24"/>
        <v>4561.09471506205</v>
      </c>
      <c r="R59" s="15">
        <f t="shared" si="24"/>
        <v>4672.083192422676</v>
      </c>
      <c r="S59" s="15">
        <f t="shared" si="24"/>
        <v>4745.541885680248</v>
      </c>
      <c r="U59" s="13">
        <f>S58-S59</f>
        <v>446.72232986084873</v>
      </c>
      <c r="V59" s="14">
        <f>U59/SUM($U$58:$U$61)</f>
        <v>0.1674213877099374</v>
      </c>
    </row>
    <row r="60" spans="1:22" ht="12.75">
      <c r="A60" t="s">
        <v>43</v>
      </c>
      <c r="B60" s="15">
        <f aca="true" t="shared" si="25" ref="B60:S60">B42/$B42*B59</f>
        <v>3750.339984312</v>
      </c>
      <c r="C60" s="15">
        <f t="shared" si="25"/>
        <v>3756.5960257604825</v>
      </c>
      <c r="D60" s="15">
        <f t="shared" si="25"/>
        <v>3637.7645705716245</v>
      </c>
      <c r="E60" s="15">
        <f t="shared" si="25"/>
        <v>3430.826401349928</v>
      </c>
      <c r="F60" s="15">
        <f t="shared" si="25"/>
        <v>3481.6628467209694</v>
      </c>
      <c r="G60" s="15">
        <f t="shared" si="25"/>
        <v>3554.1094118541932</v>
      </c>
      <c r="H60" s="15">
        <f t="shared" si="25"/>
        <v>3695.965381377553</v>
      </c>
      <c r="I60" s="15">
        <f t="shared" si="25"/>
        <v>3536.438407287781</v>
      </c>
      <c r="J60" s="15">
        <f t="shared" si="25"/>
        <v>3607.3579762670656</v>
      </c>
      <c r="K60" s="15">
        <f t="shared" si="25"/>
        <v>3554.339687436984</v>
      </c>
      <c r="L60" s="15">
        <f t="shared" si="25"/>
        <v>3795.2602508974646</v>
      </c>
      <c r="M60" s="15">
        <f t="shared" si="25"/>
        <v>3881.069426159707</v>
      </c>
      <c r="N60" s="15">
        <f t="shared" si="25"/>
        <v>3910.6306822658194</v>
      </c>
      <c r="O60" s="15">
        <f t="shared" si="25"/>
        <v>4013.2480585731923</v>
      </c>
      <c r="P60" s="15">
        <f t="shared" si="25"/>
        <v>3976.3498425879334</v>
      </c>
      <c r="Q60" s="15">
        <f t="shared" si="25"/>
        <v>3987.2948633551136</v>
      </c>
      <c r="R60" s="15">
        <f t="shared" si="25"/>
        <v>4111.484607080001</v>
      </c>
      <c r="S60" s="15">
        <f t="shared" si="25"/>
        <v>4212.789322648261</v>
      </c>
      <c r="U60" s="13">
        <f>S59-S60</f>
        <v>532.7525630319869</v>
      </c>
      <c r="V60" s="14">
        <f>U60/SUM($U$58:$U$61)</f>
        <v>0.19966356603804555</v>
      </c>
    </row>
    <row r="61" spans="1:22" ht="12.75">
      <c r="A61" t="s">
        <v>44</v>
      </c>
      <c r="B61">
        <f aca="true" t="shared" si="26" ref="B61:S61">B62</f>
        <v>3750.339984312</v>
      </c>
      <c r="C61">
        <f t="shared" si="26"/>
        <v>3725.995303993</v>
      </c>
      <c r="D61">
        <f t="shared" si="26"/>
        <v>3477.5989132679997</v>
      </c>
      <c r="E61">
        <f t="shared" si="26"/>
        <v>3221.26567758</v>
      </c>
      <c r="F61">
        <f t="shared" si="26"/>
        <v>2878.2044822129997</v>
      </c>
      <c r="G61">
        <f t="shared" si="26"/>
        <v>2817.6835695580003</v>
      </c>
      <c r="H61">
        <f t="shared" si="26"/>
        <v>2734.867465105</v>
      </c>
      <c r="I61">
        <f t="shared" si="26"/>
        <v>2546.3008792784</v>
      </c>
      <c r="J61">
        <f t="shared" si="26"/>
        <v>2413.9033901976</v>
      </c>
      <c r="K61">
        <f t="shared" si="26"/>
        <v>2293.4522463773</v>
      </c>
      <c r="L61">
        <f t="shared" si="26"/>
        <v>2302.2199526236</v>
      </c>
      <c r="M61">
        <f t="shared" si="26"/>
        <v>2329.3496777678997</v>
      </c>
      <c r="N61">
        <f t="shared" si="26"/>
        <v>2343.047289277</v>
      </c>
      <c r="O61">
        <f t="shared" si="26"/>
        <v>2443.739135484</v>
      </c>
      <c r="P61">
        <f t="shared" si="26"/>
        <v>2381.868556171</v>
      </c>
      <c r="Q61">
        <f t="shared" si="26"/>
        <v>2320.644015407</v>
      </c>
      <c r="R61">
        <f t="shared" si="26"/>
        <v>2349.138591951</v>
      </c>
      <c r="S61">
        <f t="shared" si="26"/>
        <v>2278.9136493079</v>
      </c>
      <c r="U61" s="13">
        <f>S60-S61</f>
        <v>1933.8756733403611</v>
      </c>
      <c r="V61" s="14">
        <f>U61/SUM($U$58:$U$61)</f>
        <v>0.7247726993857367</v>
      </c>
    </row>
    <row r="62" spans="1:22" ht="12.75">
      <c r="A62" t="s">
        <v>45</v>
      </c>
      <c r="B62">
        <f aca="true" t="shared" si="27" ref="B62:R62">B32</f>
        <v>3750.339984312</v>
      </c>
      <c r="C62">
        <f t="shared" si="27"/>
        <v>3725.995303993</v>
      </c>
      <c r="D62">
        <f t="shared" si="27"/>
        <v>3477.5989132679997</v>
      </c>
      <c r="E62">
        <f t="shared" si="27"/>
        <v>3221.26567758</v>
      </c>
      <c r="F62">
        <f t="shared" si="27"/>
        <v>2878.2044822129997</v>
      </c>
      <c r="G62">
        <f t="shared" si="27"/>
        <v>2817.6835695580003</v>
      </c>
      <c r="H62">
        <f t="shared" si="27"/>
        <v>2734.867465105</v>
      </c>
      <c r="I62">
        <f t="shared" si="27"/>
        <v>2546.3008792784</v>
      </c>
      <c r="J62">
        <f t="shared" si="27"/>
        <v>2413.9033901976</v>
      </c>
      <c r="K62">
        <f t="shared" si="27"/>
        <v>2293.4522463773</v>
      </c>
      <c r="L62">
        <f t="shared" si="27"/>
        <v>2302.2199526236</v>
      </c>
      <c r="M62">
        <f t="shared" si="27"/>
        <v>2329.3496777678997</v>
      </c>
      <c r="N62">
        <f t="shared" si="27"/>
        <v>2343.047289277</v>
      </c>
      <c r="O62">
        <f t="shared" si="27"/>
        <v>2443.739135484</v>
      </c>
      <c r="P62">
        <f t="shared" si="27"/>
        <v>2381.868556171</v>
      </c>
      <c r="Q62">
        <f t="shared" si="27"/>
        <v>2320.644015407</v>
      </c>
      <c r="R62">
        <f t="shared" si="27"/>
        <v>2349.138591951</v>
      </c>
      <c r="S62">
        <f>S32</f>
        <v>2278.9136493079</v>
      </c>
      <c r="T62" s="16">
        <f>S62/B62-1</f>
        <v>-0.39234478504861026</v>
      </c>
      <c r="U62" s="13">
        <f>SUM(U58:U61)</f>
        <v>2668.2512668859767</v>
      </c>
      <c r="V62" s="17">
        <f>SUM(V58:V61)</f>
        <v>1</v>
      </c>
    </row>
    <row r="64" ht="12.75">
      <c r="A64" s="3" t="s">
        <v>46</v>
      </c>
    </row>
    <row r="65" spans="2:19" ht="12.75">
      <c r="B65">
        <f aca="true" t="shared" si="28" ref="B65:M65">B56</f>
        <v>1990</v>
      </c>
      <c r="C65">
        <f t="shared" si="28"/>
        <v>1991</v>
      </c>
      <c r="D65">
        <f t="shared" si="28"/>
        <v>1992</v>
      </c>
      <c r="E65">
        <f t="shared" si="28"/>
        <v>1993</v>
      </c>
      <c r="F65">
        <f t="shared" si="28"/>
        <v>1994</v>
      </c>
      <c r="G65">
        <f t="shared" si="28"/>
        <v>1995</v>
      </c>
      <c r="H65">
        <f t="shared" si="28"/>
        <v>1996</v>
      </c>
      <c r="I65">
        <f t="shared" si="28"/>
        <v>1997</v>
      </c>
      <c r="J65">
        <f t="shared" si="28"/>
        <v>1998</v>
      </c>
      <c r="K65">
        <f t="shared" si="28"/>
        <v>1999</v>
      </c>
      <c r="L65">
        <f t="shared" si="28"/>
        <v>2000</v>
      </c>
      <c r="M65">
        <f t="shared" si="28"/>
        <v>2001</v>
      </c>
      <c r="N65">
        <v>2002</v>
      </c>
      <c r="O65">
        <v>2003</v>
      </c>
      <c r="P65">
        <v>2004</v>
      </c>
      <c r="Q65">
        <v>2005</v>
      </c>
      <c r="R65">
        <f aca="true" t="shared" si="29" ref="R65:S70">R56</f>
        <v>2006</v>
      </c>
      <c r="S65">
        <v>2007</v>
      </c>
    </row>
    <row r="66" spans="1:19" ht="12.75">
      <c r="A66" t="s">
        <v>47</v>
      </c>
      <c r="B66">
        <f aca="true" t="shared" si="30" ref="B66:M66">B57</f>
        <v>3750.339984312</v>
      </c>
      <c r="C66">
        <f t="shared" si="30"/>
        <v>3806.1392998127867</v>
      </c>
      <c r="D66">
        <f t="shared" si="30"/>
        <v>3873.454899162233</v>
      </c>
      <c r="E66">
        <f t="shared" si="30"/>
        <v>3883.6533247811367</v>
      </c>
      <c r="F66">
        <f t="shared" si="30"/>
        <v>3924.2822949780325</v>
      </c>
      <c r="G66">
        <f t="shared" si="30"/>
        <v>4014.2111434971484</v>
      </c>
      <c r="H66">
        <f t="shared" si="30"/>
        <v>4138.598989592031</v>
      </c>
      <c r="I66">
        <f t="shared" si="30"/>
        <v>4151.732644904481</v>
      </c>
      <c r="J66">
        <f t="shared" si="30"/>
        <v>4228.30320318562</v>
      </c>
      <c r="K66">
        <f t="shared" si="30"/>
        <v>4244.686577087354</v>
      </c>
      <c r="L66">
        <f t="shared" si="30"/>
        <v>4377.74533130756</v>
      </c>
      <c r="M66">
        <f t="shared" si="30"/>
        <v>4552.975548879946</v>
      </c>
      <c r="N66">
        <f aca="true" t="shared" si="31" ref="N66:Q70">N57</f>
        <v>4556.345072762843</v>
      </c>
      <c r="O66">
        <f t="shared" si="31"/>
        <v>4649.883055752084</v>
      </c>
      <c r="P66">
        <f t="shared" si="31"/>
        <v>4767.666635036488</v>
      </c>
      <c r="Q66">
        <f t="shared" si="31"/>
        <v>4833.110276673214</v>
      </c>
      <c r="R66">
        <f t="shared" si="29"/>
        <v>4911.313182079844</v>
      </c>
      <c r="S66">
        <f t="shared" si="29"/>
        <v>4947.164916193877</v>
      </c>
    </row>
    <row r="67" spans="1:19" ht="12.75">
      <c r="A67" t="s">
        <v>42</v>
      </c>
      <c r="B67">
        <f aca="true" t="shared" si="32" ref="B67:M67">B58</f>
        <v>3750.339984312</v>
      </c>
      <c r="C67">
        <f t="shared" si="32"/>
        <v>3805.901163569011</v>
      </c>
      <c r="D67">
        <f t="shared" si="32"/>
        <v>3845.41756492557</v>
      </c>
      <c r="E67">
        <f t="shared" si="32"/>
        <v>3737.6018554628095</v>
      </c>
      <c r="F67">
        <f t="shared" si="32"/>
        <v>3806.2529025386816</v>
      </c>
      <c r="G67">
        <f t="shared" si="32"/>
        <v>3890.6023655043414</v>
      </c>
      <c r="H67">
        <f t="shared" si="32"/>
        <v>4055.888390963346</v>
      </c>
      <c r="I67">
        <f t="shared" si="32"/>
        <v>4002.996194085428</v>
      </c>
      <c r="J67">
        <f t="shared" si="32"/>
        <v>4093.796019740334</v>
      </c>
      <c r="K67">
        <f t="shared" si="32"/>
        <v>4085.800007259187</v>
      </c>
      <c r="L67">
        <f t="shared" si="32"/>
        <v>4246.880166345917</v>
      </c>
      <c r="M67">
        <f t="shared" si="32"/>
        <v>4473.001422303181</v>
      </c>
      <c r="N67">
        <f t="shared" si="31"/>
        <v>4534.2582018691455</v>
      </c>
      <c r="O67">
        <f t="shared" si="31"/>
        <v>4740.181024277486</v>
      </c>
      <c r="P67">
        <f t="shared" si="31"/>
        <v>4819.226184959416</v>
      </c>
      <c r="Q67">
        <f t="shared" si="31"/>
        <v>4940.184176295227</v>
      </c>
      <c r="R67">
        <f t="shared" si="29"/>
        <v>5080.369020834994</v>
      </c>
      <c r="S67">
        <f t="shared" si="29"/>
        <v>5192.264215541097</v>
      </c>
    </row>
    <row r="68" spans="1:19" ht="12.75">
      <c r="A68" t="s">
        <v>43</v>
      </c>
      <c r="B68">
        <f aca="true" t="shared" si="33" ref="B68:M68">B59</f>
        <v>3750.339984312</v>
      </c>
      <c r="C68">
        <f t="shared" si="33"/>
        <v>3805.085754837575</v>
      </c>
      <c r="D68">
        <f t="shared" si="33"/>
        <v>3845.5462956428887</v>
      </c>
      <c r="E68">
        <f t="shared" si="33"/>
        <v>3709.797943814549</v>
      </c>
      <c r="F68">
        <f t="shared" si="33"/>
        <v>3762.7531261879276</v>
      </c>
      <c r="G68">
        <f t="shared" si="33"/>
        <v>3827.5880923291165</v>
      </c>
      <c r="H68">
        <f t="shared" si="33"/>
        <v>3964.7640280277233</v>
      </c>
      <c r="I68">
        <f t="shared" si="33"/>
        <v>3875.639213901159</v>
      </c>
      <c r="J68">
        <f t="shared" si="33"/>
        <v>3951.7631312297435</v>
      </c>
      <c r="K68">
        <f t="shared" si="33"/>
        <v>3886.4852029230005</v>
      </c>
      <c r="L68">
        <f t="shared" si="33"/>
        <v>4026.4564219514205</v>
      </c>
      <c r="M68">
        <f t="shared" si="33"/>
        <v>4234.971730818795</v>
      </c>
      <c r="N68">
        <f t="shared" si="31"/>
        <v>4264.6291534166285</v>
      </c>
      <c r="O68">
        <f t="shared" si="31"/>
        <v>4443.937214514777</v>
      </c>
      <c r="P68">
        <f t="shared" si="31"/>
        <v>4495.764937633504</v>
      </c>
      <c r="Q68">
        <f t="shared" si="31"/>
        <v>4561.09471506205</v>
      </c>
      <c r="R68">
        <f t="shared" si="29"/>
        <v>4672.083192422676</v>
      </c>
      <c r="S68">
        <f t="shared" si="29"/>
        <v>4745.541885680248</v>
      </c>
    </row>
    <row r="69" spans="1:19" ht="12.75">
      <c r="A69" t="s">
        <v>44</v>
      </c>
      <c r="B69" s="7">
        <f aca="true" t="shared" si="34" ref="B69:M69">B60</f>
        <v>3750.339984312</v>
      </c>
      <c r="C69" s="7">
        <f t="shared" si="34"/>
        <v>3756.5960257604825</v>
      </c>
      <c r="D69" s="7">
        <f t="shared" si="34"/>
        <v>3637.7645705716245</v>
      </c>
      <c r="E69" s="7">
        <f t="shared" si="34"/>
        <v>3430.826401349928</v>
      </c>
      <c r="F69" s="7">
        <f t="shared" si="34"/>
        <v>3481.6628467209694</v>
      </c>
      <c r="G69" s="7">
        <f t="shared" si="34"/>
        <v>3554.1094118541932</v>
      </c>
      <c r="H69" s="7">
        <f t="shared" si="34"/>
        <v>3695.965381377553</v>
      </c>
      <c r="I69" s="7">
        <f t="shared" si="34"/>
        <v>3536.438407287781</v>
      </c>
      <c r="J69" s="7">
        <f t="shared" si="34"/>
        <v>3607.3579762670656</v>
      </c>
      <c r="K69" s="7">
        <f t="shared" si="34"/>
        <v>3554.339687436984</v>
      </c>
      <c r="L69" s="7">
        <f t="shared" si="34"/>
        <v>3795.2602508974646</v>
      </c>
      <c r="M69" s="7">
        <f t="shared" si="34"/>
        <v>3881.069426159707</v>
      </c>
      <c r="N69" s="7">
        <f t="shared" si="31"/>
        <v>3910.6306822658194</v>
      </c>
      <c r="O69" s="7">
        <f t="shared" si="31"/>
        <v>4013.2480585731923</v>
      </c>
      <c r="P69" s="7">
        <f t="shared" si="31"/>
        <v>3976.3498425879334</v>
      </c>
      <c r="Q69" s="7">
        <f t="shared" si="31"/>
        <v>3987.2948633551136</v>
      </c>
      <c r="R69" s="7">
        <f t="shared" si="29"/>
        <v>4111.484607080001</v>
      </c>
      <c r="S69" s="7">
        <f t="shared" si="29"/>
        <v>4212.789322648261</v>
      </c>
    </row>
    <row r="70" spans="1:19" ht="12.75">
      <c r="A70" t="s">
        <v>48</v>
      </c>
      <c r="B70" s="7">
        <f aca="true" t="shared" si="35" ref="B70:M70">B61</f>
        <v>3750.339984312</v>
      </c>
      <c r="C70" s="7">
        <f t="shared" si="35"/>
        <v>3725.995303993</v>
      </c>
      <c r="D70" s="7">
        <f t="shared" si="35"/>
        <v>3477.5989132679997</v>
      </c>
      <c r="E70" s="7">
        <f t="shared" si="35"/>
        <v>3221.26567758</v>
      </c>
      <c r="F70" s="7">
        <f t="shared" si="35"/>
        <v>2878.2044822129997</v>
      </c>
      <c r="G70" s="7">
        <f t="shared" si="35"/>
        <v>2817.6835695580003</v>
      </c>
      <c r="H70" s="7">
        <f t="shared" si="35"/>
        <v>2734.867465105</v>
      </c>
      <c r="I70" s="7">
        <f t="shared" si="35"/>
        <v>2546.3008792784</v>
      </c>
      <c r="J70" s="7">
        <f t="shared" si="35"/>
        <v>2413.9033901976</v>
      </c>
      <c r="K70" s="7">
        <f t="shared" si="35"/>
        <v>2293.4522463773</v>
      </c>
      <c r="L70" s="7">
        <f t="shared" si="35"/>
        <v>2302.2199526236</v>
      </c>
      <c r="M70" s="7">
        <f t="shared" si="35"/>
        <v>2329.3496777678997</v>
      </c>
      <c r="N70" s="7">
        <f t="shared" si="31"/>
        <v>2343.047289277</v>
      </c>
      <c r="O70" s="7">
        <f t="shared" si="31"/>
        <v>2443.739135484</v>
      </c>
      <c r="P70" s="7">
        <f t="shared" si="31"/>
        <v>2381.868556171</v>
      </c>
      <c r="Q70" s="7">
        <f t="shared" si="31"/>
        <v>2320.644015407</v>
      </c>
      <c r="R70" s="7">
        <f t="shared" si="29"/>
        <v>2349.138591951</v>
      </c>
      <c r="S70" s="7">
        <f t="shared" si="29"/>
        <v>2278.9136493079</v>
      </c>
    </row>
    <row r="73" ht="12.75">
      <c r="A73" s="3" t="s">
        <v>49</v>
      </c>
    </row>
    <row r="75" spans="1:6" ht="12.75">
      <c r="A75" t="s">
        <v>50</v>
      </c>
      <c r="B75" s="16">
        <f>(S40/B40-1)</f>
        <v>0.3191243825595278</v>
      </c>
      <c r="D75" s="6">
        <f>1+B75</f>
        <v>1.3191243825595278</v>
      </c>
      <c r="F75" s="18">
        <f>D75*D76*D78*D77*D79</f>
        <v>0.6076552149513897</v>
      </c>
    </row>
    <row r="76" spans="1:4" ht="12.75">
      <c r="A76" t="s">
        <v>41</v>
      </c>
      <c r="B76" s="16">
        <f>(S41/B41-1)</f>
        <v>0.04954338565607963</v>
      </c>
      <c r="D76" s="6">
        <f>1+B76</f>
        <v>1.0495433856560796</v>
      </c>
    </row>
    <row r="77" spans="1:4" ht="12.75">
      <c r="A77" t="s">
        <v>42</v>
      </c>
      <c r="B77" s="16">
        <f>(S42/B42-1)</f>
        <v>-0.11226379955460442</v>
      </c>
      <c r="D77" s="6">
        <f>1+B77</f>
        <v>0.8877362004453956</v>
      </c>
    </row>
    <row r="78" spans="1:4" ht="12.75">
      <c r="A78" t="s">
        <v>43</v>
      </c>
      <c r="B78" s="16">
        <f>(S43/B43-1)</f>
        <v>-0.08603613208352401</v>
      </c>
      <c r="D78" s="6">
        <f>1+B78</f>
        <v>0.913963867916476</v>
      </c>
    </row>
    <row r="79" spans="1:4" ht="12.75">
      <c r="A79" t="s">
        <v>44</v>
      </c>
      <c r="B79" s="16">
        <f>(D79-1)</f>
        <v>-0.45904875018166813</v>
      </c>
      <c r="D79" s="6">
        <f>D80/(D75*D76*D78*D77)</f>
        <v>0.5409512498183319</v>
      </c>
    </row>
    <row r="80" spans="1:4" ht="12.75">
      <c r="A80" t="s">
        <v>48</v>
      </c>
      <c r="B80" s="16">
        <f>(S62/B62-1)</f>
        <v>-0.39234478504861026</v>
      </c>
      <c r="D80" s="6">
        <f>1+B80</f>
        <v>0.6076552149513897</v>
      </c>
    </row>
    <row r="81" ht="12.75">
      <c r="D81" s="6"/>
    </row>
    <row r="82" ht="12.75">
      <c r="D82" s="6">
        <f>D75*D76*D77*D78*D79</f>
        <v>0.6076552149513897</v>
      </c>
    </row>
    <row r="86" spans="2:19" ht="12.75">
      <c r="B86" s="2">
        <v>1990</v>
      </c>
      <c r="C86" s="2">
        <v>1991</v>
      </c>
      <c r="D86" s="2">
        <v>1992</v>
      </c>
      <c r="E86" s="2">
        <v>1993</v>
      </c>
      <c r="F86" s="2">
        <v>1994</v>
      </c>
      <c r="G86" s="2">
        <v>1995</v>
      </c>
      <c r="H86" s="2">
        <v>1996</v>
      </c>
      <c r="I86" s="2">
        <v>1997</v>
      </c>
      <c r="J86" s="2">
        <v>1998</v>
      </c>
      <c r="K86" s="2">
        <v>1999</v>
      </c>
      <c r="L86" s="2">
        <v>2000</v>
      </c>
      <c r="M86" s="2">
        <v>2001</v>
      </c>
      <c r="N86" s="2">
        <v>2002</v>
      </c>
      <c r="O86" s="2">
        <v>2003</v>
      </c>
      <c r="P86" s="2">
        <v>2004</v>
      </c>
      <c r="Q86" s="2">
        <v>2005</v>
      </c>
      <c r="R86" s="2">
        <v>2006</v>
      </c>
      <c r="S86" s="2">
        <v>2007</v>
      </c>
    </row>
    <row r="87" spans="1:19" ht="12.75">
      <c r="A87" s="174" t="s">
        <v>51</v>
      </c>
      <c r="B87">
        <f>(SUM('New Cronos data-transformation'!B13:B43))-(VLOOKUP("HR - Croatia ",'New Cronos data-transformation'!$A$13:$S$43,B$5-1988,0))</f>
        <v>143503</v>
      </c>
      <c r="C87">
        <f>(SUM('New Cronos data-transformation'!C13:C43))-(VLOOKUP("HR - Croatia ",'New Cronos data-transformation'!$A$13:$S$43,C$5-1988,0))</f>
        <v>148453</v>
      </c>
      <c r="D87">
        <f>(SUM('New Cronos data-transformation'!D13:D43))-(VLOOKUP("HR - Croatia ",'New Cronos data-transformation'!$A$13:$S$43,D$5-1988,0))</f>
        <v>140307</v>
      </c>
      <c r="E87">
        <f>(SUM('New Cronos data-transformation'!E13:E43))-(VLOOKUP("HR - Croatia ",'New Cronos data-transformation'!$A$13:$S$43,E$5-1988,0))</f>
        <v>129233</v>
      </c>
      <c r="F87">
        <f>(SUM('New Cronos data-transformation'!F13:F43))-(VLOOKUP("HR - Croatia ",'New Cronos data-transformation'!$A$13:$S$43,F$5-1988,0))</f>
        <v>130656</v>
      </c>
      <c r="G87">
        <f>(SUM('New Cronos data-transformation'!G13:G43))-(VLOOKUP("HR - Croatia ",'New Cronos data-transformation'!$A$13:$S$43,G$5-1988,0))</f>
        <v>132708</v>
      </c>
      <c r="H87">
        <f>(SUM('New Cronos data-transformation'!H13:H43))-(VLOOKUP("HR - Croatia ",'New Cronos data-transformation'!$A$13:$S$43,H$5-1988,0))</f>
        <v>134437</v>
      </c>
      <c r="I87">
        <f>(SUM('New Cronos data-transformation'!I13:I43))-(VLOOKUP("HR - Croatia ",'New Cronos data-transformation'!$A$13:$S$43,I$5-1988,0))</f>
        <v>124093</v>
      </c>
      <c r="J87">
        <f>(SUM('New Cronos data-transformation'!J13:J43))-(VLOOKUP("HR - Croatia ",'New Cronos data-transformation'!$A$13:$S$43,J$5-1988,0))</f>
        <v>127228</v>
      </c>
      <c r="K87">
        <f>(SUM('New Cronos data-transformation'!K13:K43))-(VLOOKUP("HR - Croatia ",'New Cronos data-transformation'!$A$13:$S$43,K$5-1988,0))</f>
        <v>122392</v>
      </c>
      <c r="L87">
        <f>(SUM('New Cronos data-transformation'!L13:L43))-(VLOOKUP("HR - Croatia ",'New Cronos data-transformation'!$A$13:$S$43,L$5-1988,0))</f>
        <v>130171</v>
      </c>
      <c r="M87">
        <f>(SUM('New Cronos data-transformation'!M13:M43))-(VLOOKUP("HR - Croatia ",'New Cronos data-transformation'!$A$13:$S$43,M$5-1988,0))</f>
        <v>131809</v>
      </c>
      <c r="N87">
        <f>(SUM('New Cronos data-transformation'!N13:N43))-(VLOOKUP("HR - Croatia ",'New Cronos data-transformation'!$A$13:$S$43,N$5-1988,0))</f>
        <v>132533</v>
      </c>
      <c r="O87">
        <f>(SUM('New Cronos data-transformation'!O13:O43))-(VLOOKUP("HR - Croatia ",'New Cronos data-transformation'!$A$13:$S$43,O$5-1988,0))</f>
        <v>139946</v>
      </c>
      <c r="P87">
        <f>(SUM('New Cronos data-transformation'!P13:P43))-(VLOOKUP("HR - Croatia ",'New Cronos data-transformation'!$A$13:$S$43,P$5-1988,0))</f>
        <v>140440</v>
      </c>
      <c r="Q87">
        <f>(SUM('New Cronos data-transformation'!Q13:Q43))-(VLOOKUP("HR - Croatia ",'New Cronos data-transformation'!$A$13:$S$43,Q$5-1988,0))</f>
        <v>136814</v>
      </c>
      <c r="R87">
        <f>(SUM('New Cronos data-transformation'!R13:R43))-(VLOOKUP("HR - Croatia ",'New Cronos data-transformation'!$A$13:$S$43,R$5-1988,0))</f>
        <v>141661</v>
      </c>
      <c r="S87">
        <f>(SUM('New Cronos data-transformation'!S13:S43))-(VLOOKUP("HR - Croatia ",'New Cronos data-transformation'!$A$13:$S$43,S$5-1988,0))</f>
        <v>142126</v>
      </c>
    </row>
    <row r="88" spans="1:19" ht="12.75">
      <c r="A88" s="183" t="s">
        <v>52</v>
      </c>
      <c r="B88">
        <f>(SUM('New Cronos data-transformation'!B62:B92))-(VLOOKUP("HR - Croatia ",'New Cronos data-transformation'!$A$62:$S$92,B$5-1988,0))</f>
        <v>97741</v>
      </c>
      <c r="C88">
        <f>(SUM('New Cronos data-transformation'!C62:C92))-(VLOOKUP("HR - Croatia ",'New Cronos data-transformation'!$A$62:$S$92,C$5-1988,0))</f>
        <v>93109</v>
      </c>
      <c r="D88">
        <f>(SUM('New Cronos data-transformation'!D62:D92))-(VLOOKUP("HR - Croatia ",'New Cronos data-transformation'!$A$62:$S$92,D$5-1988,0))</f>
        <v>93177</v>
      </c>
      <c r="E88">
        <f>(SUM('New Cronos data-transformation'!E62:E92))-(VLOOKUP("HR - Croatia ",'New Cronos data-transformation'!$A$62:$S$92,E$5-1988,0))</f>
        <v>89024</v>
      </c>
      <c r="F88">
        <f>(SUM('New Cronos data-transformation'!F62:F92))-(VLOOKUP("HR - Croatia ",'New Cronos data-transformation'!$A$62:$S$92,F$5-1988,0))</f>
        <v>89488</v>
      </c>
      <c r="G88">
        <f>(SUM('New Cronos data-transformation'!G62:G92))-(VLOOKUP("HR - Croatia ",'New Cronos data-transformation'!$A$62:$S$92,G$5-1988,0))</f>
        <v>89381</v>
      </c>
      <c r="H88">
        <f>(SUM('New Cronos data-transformation'!H62:H92))-(VLOOKUP("HR - Croatia ",'New Cronos data-transformation'!$A$62:$S$92,H$5-1988,0))</f>
        <v>95036</v>
      </c>
      <c r="I88">
        <f>(SUM('New Cronos data-transformation'!I62:I92))-(VLOOKUP("HR - Croatia ",'New Cronos data-transformation'!$A$62:$S$92,I$5-1988,0))</f>
        <v>92392</v>
      </c>
      <c r="J88">
        <f>(SUM('New Cronos data-transformation'!J62:J92))-(VLOOKUP("HR - Croatia ",'New Cronos data-transformation'!$A$62:$S$92,J$5-1988,0))</f>
        <v>93001</v>
      </c>
      <c r="K88">
        <f>(SUM('New Cronos data-transformation'!K62:K92))-(VLOOKUP("HR - Croatia ",'New Cronos data-transformation'!$A$62:$S$92,K$5-1988,0))</f>
        <v>89089</v>
      </c>
      <c r="L88">
        <f>(SUM('New Cronos data-transformation'!L62:L92))-(VLOOKUP("HR - Croatia ",'New Cronos data-transformation'!$A$62:$S$92,L$5-1988,0))</f>
        <v>94576</v>
      </c>
      <c r="M88">
        <f>(SUM('New Cronos data-transformation'!M62:M92))-(VLOOKUP("HR - Croatia ",'New Cronos data-transformation'!$A$62:$S$92,M$5-1988,0))</f>
        <v>98094</v>
      </c>
      <c r="N88">
        <f>(SUM('New Cronos data-transformation'!N62:N92))-(VLOOKUP("HR - Croatia ",'New Cronos data-transformation'!$A$62:$S$92,N$5-1988,0))</f>
        <v>96392</v>
      </c>
      <c r="O88">
        <f>(SUM('New Cronos data-transformation'!O62:O92))-(VLOOKUP("HR - Croatia ",'New Cronos data-transformation'!$A$62:$S$92,O$5-1988,0))</f>
        <v>96588</v>
      </c>
      <c r="P88">
        <f>(SUM('New Cronos data-transformation'!P62:P92))-(VLOOKUP("HR - Croatia ",'New Cronos data-transformation'!$A$62:$S$92,P$5-1988,0))</f>
        <v>94538</v>
      </c>
      <c r="Q88">
        <f>(SUM('New Cronos data-transformation'!Q62:Q92))-(VLOOKUP("HR - Croatia ",'New Cronos data-transformation'!$A$62:$S$92,Q$5-1988,0))</f>
        <v>93957</v>
      </c>
      <c r="R88">
        <f>(SUM('New Cronos data-transformation'!R62:R92))-(VLOOKUP("HR - Croatia ",'New Cronos data-transformation'!$A$62:$S$92,R$5-1988,0))</f>
        <v>95698</v>
      </c>
      <c r="S88">
        <f>(SUM('New Cronos data-transformation'!S62:S92))-(VLOOKUP("HR - Croatia ",'New Cronos data-transformation'!$A$62:$S$92,S$5-1988,0))</f>
        <v>100239</v>
      </c>
    </row>
    <row r="89" spans="1:19" ht="12.75">
      <c r="A89" s="184" t="s">
        <v>53</v>
      </c>
      <c r="B89">
        <f>(SUM('New Cronos data-transformation'!B114:B145))-(VLOOKUP("HR - Croatia ",'New Cronos data-transformation'!$A$114:$S$145,B$5-1988,0))</f>
        <v>46894</v>
      </c>
      <c r="C89">
        <f>(SUM('New Cronos data-transformation'!C114:C145))-(VLOOKUP("HR - Croatia ",'New Cronos data-transformation'!$A$114:$S$145,C$5-1988,0))</f>
        <v>46930</v>
      </c>
      <c r="D89">
        <f>(SUM('New Cronos data-transformation'!D114:D145))-(VLOOKUP("HR - Croatia ",'New Cronos data-transformation'!$A$114:$S$145,D$5-1988,0))</f>
        <v>47746</v>
      </c>
      <c r="E89">
        <f>(SUM('New Cronos data-transformation'!E114:E145))-(VLOOKUP("HR - Croatia ",'New Cronos data-transformation'!$A$114:$S$145,E$5-1988,0))</f>
        <v>43216</v>
      </c>
      <c r="F89">
        <f>(SUM('New Cronos data-transformation'!F114:F145))-(VLOOKUP("HR - Croatia ",'New Cronos data-transformation'!$A$114:$S$145,F$5-1988,0))</f>
        <v>42531</v>
      </c>
      <c r="G89">
        <f>(SUM('New Cronos data-transformation'!G114:G145))-(VLOOKUP("HR - Croatia ",'New Cronos data-transformation'!$A$114:$S$145,G$5-1988,0))</f>
        <v>45125</v>
      </c>
      <c r="H89">
        <f>(SUM('New Cronos data-transformation'!H114:H145))-(VLOOKUP("HR - Croatia ",'New Cronos data-transformation'!$A$114:$S$145,H$5-1988,0))</f>
        <v>43815</v>
      </c>
      <c r="I89">
        <f>(SUM('New Cronos data-transformation'!I114:I145))-(VLOOKUP("HR - Croatia ",'New Cronos data-transformation'!$A$114:$S$145,I$5-1988,0))</f>
        <v>39967</v>
      </c>
      <c r="J89">
        <f>(SUM('New Cronos data-transformation'!J114:J145))-(VLOOKUP("HR - Croatia ",'New Cronos data-transformation'!$A$114:$S$145,J$5-1988,0))</f>
        <v>39362</v>
      </c>
      <c r="K89">
        <f>(SUM('New Cronos data-transformation'!K114:K145))-(VLOOKUP("HR - Croatia ",'New Cronos data-transformation'!$A$114:$S$145,K$5-1988,0))</f>
        <v>37376</v>
      </c>
      <c r="L89">
        <f>(SUM('New Cronos data-transformation'!L114:L145))-(VLOOKUP("HR - Croatia ",'New Cronos data-transformation'!$A$114:$S$145,L$5-1988,0))</f>
        <v>36650</v>
      </c>
      <c r="M89">
        <f>(SUM('New Cronos data-transformation'!M114:M145))-(VLOOKUP("HR - Croatia ",'New Cronos data-transformation'!$A$114:$S$145,M$5-1988,0))</f>
        <v>36079</v>
      </c>
      <c r="N89">
        <f>(SUM('New Cronos data-transformation'!N114:N145))-(VLOOKUP("HR - Croatia ",'New Cronos data-transformation'!$A$114:$S$145,N$5-1988,0))</f>
        <v>35756</v>
      </c>
      <c r="O89">
        <f>(SUM('New Cronos data-transformation'!O114:O145))-(VLOOKUP("HR - Croatia ",'New Cronos data-transformation'!$A$114:$S$145,O$5-1988,0))</f>
        <v>30839</v>
      </c>
      <c r="P89">
        <f>(SUM('New Cronos data-transformation'!P114:P145))-(VLOOKUP("HR - Croatia ",'New Cronos data-transformation'!$A$114:$S$145,P$5-1988,0))</f>
        <v>23675</v>
      </c>
      <c r="Q89">
        <f>(SUM('New Cronos data-transformation'!Q114:Q145))-(VLOOKUP("HR - Croatia ",'New Cronos data-transformation'!$A$114:$S$145,Q$5-1988,0))</f>
        <v>23306</v>
      </c>
      <c r="R89">
        <f>(SUM('New Cronos data-transformation'!R114:R145))-(VLOOKUP("HR - Croatia ",'New Cronos data-transformation'!$A$114:$S$145,R$5-1988,0))</f>
        <v>21741</v>
      </c>
      <c r="S89">
        <f>(SUM('New Cronos data-transformation'!S114:S145))-(VLOOKUP("HR - Croatia ",'New Cronos data-transformation'!$A$114:$S$145,S$5-1988,0))</f>
        <v>17538</v>
      </c>
    </row>
    <row r="90" spans="1:19" ht="12.75">
      <c r="A90" s="194" t="s">
        <v>54</v>
      </c>
      <c r="B90">
        <f>(SUM('New Cronos data-transformation'!B165:B193))-(VLOOKUP("HR - Croatia ",'New Cronos data-transformation'!$A$165:$S$193,B$5-1988,0))</f>
        <v>45076</v>
      </c>
      <c r="C90">
        <f>(SUM('New Cronos data-transformation'!C165:C193))-(VLOOKUP("HR - Croatia ",'New Cronos data-transformation'!$A$165:$S$193,C$5-1988,0))</f>
        <v>45174</v>
      </c>
      <c r="D90">
        <f>(SUM('New Cronos data-transformation'!D165:D193))-(VLOOKUP("HR - Croatia ",'New Cronos data-transformation'!$A$165:$S$193,D$5-1988,0))</f>
        <v>41553</v>
      </c>
      <c r="E90">
        <f>(SUM('New Cronos data-transformation'!E165:E193))-(VLOOKUP("HR - Croatia ",'New Cronos data-transformation'!$A$165:$S$193,E$5-1988,0))</f>
        <v>44869</v>
      </c>
      <c r="F90">
        <f>(SUM('New Cronos data-transformation'!F165:F193))-(VLOOKUP("HR - Croatia ",'New Cronos data-transformation'!$A$165:$S$193,F$5-1988,0))</f>
        <v>49282</v>
      </c>
      <c r="G90">
        <f>(SUM('New Cronos data-transformation'!G165:G193))-(VLOOKUP("HR - Croatia ",'New Cronos data-transformation'!$A$165:$S$193,G$5-1988,0))</f>
        <v>52348</v>
      </c>
      <c r="H90">
        <f>(SUM('New Cronos data-transformation'!H165:H193))-(VLOOKUP("HR - Croatia ",'New Cronos data-transformation'!$A$165:$S$193,H$5-1988,0))</f>
        <v>60833</v>
      </c>
      <c r="I90">
        <f>(SUM('New Cronos data-transformation'!I165:I193))-(VLOOKUP("HR - Croatia ",'New Cronos data-transformation'!$A$165:$S$193,I$5-1988,0))</f>
        <v>65688</v>
      </c>
      <c r="J90">
        <f>(SUM('New Cronos data-transformation'!J165:J193))-(VLOOKUP("HR - Croatia ",'New Cronos data-transformation'!$A$165:$S$193,J$5-1988,0))</f>
        <v>69743</v>
      </c>
      <c r="K90">
        <f>(SUM('New Cronos data-transformation'!K165:K193))-(VLOOKUP("HR - Croatia ",'New Cronos data-transformation'!$A$165:$S$193,K$5-1988,0))</f>
        <v>79854</v>
      </c>
      <c r="L90">
        <f>(SUM('New Cronos data-transformation'!L165:L193))-(VLOOKUP("HR - Croatia ",'New Cronos data-transformation'!$A$165:$S$193,L$5-1988,0))</f>
        <v>90139</v>
      </c>
      <c r="M90">
        <f>(SUM('New Cronos data-transformation'!M165:M193))-(VLOOKUP("HR - Croatia ",'New Cronos data-transformation'!$A$165:$S$193,M$5-1988,0))</f>
        <v>93368</v>
      </c>
      <c r="N90">
        <f>(SUM('New Cronos data-transformation'!N165:N193))-(VLOOKUP("HR - Croatia ",'New Cronos data-transformation'!$A$165:$S$193,N$5-1988,0))</f>
        <v>98902</v>
      </c>
      <c r="O90">
        <f>(SUM('New Cronos data-transformation'!O165:O193))-(VLOOKUP("HR - Croatia ",'New Cronos data-transformation'!$A$165:$S$193,O$5-1988,0))</f>
        <v>104887</v>
      </c>
      <c r="P90">
        <f>(SUM('New Cronos data-transformation'!P165:P193))-(VLOOKUP("HR - Croatia ",'New Cronos data-transformation'!$A$165:$S$193,P$5-1988,0))</f>
        <v>109640</v>
      </c>
      <c r="Q90">
        <f>(SUM('New Cronos data-transformation'!Q165:Q193))-(VLOOKUP("HR - Croatia ",'New Cronos data-transformation'!$A$165:$S$193,Q$5-1988,0))</f>
        <v>117789</v>
      </c>
      <c r="R90">
        <f>(SUM('New Cronos data-transformation'!R165:R193))-(VLOOKUP("HR - Croatia ",'New Cronos data-transformation'!$A$165:$S$193,R$5-1988,0))</f>
        <v>124167</v>
      </c>
      <c r="S90">
        <f>(SUM('New Cronos data-transformation'!S165:S193))-(VLOOKUP("HR - Croatia ",'New Cronos data-transformation'!$A$165:$S$193,S$5-1988,0))</f>
        <v>130951</v>
      </c>
    </row>
    <row r="91" spans="1:19" ht="12.75">
      <c r="A91" s="195" t="s">
        <v>55</v>
      </c>
      <c r="B91" s="4">
        <f>B12</f>
        <v>1915</v>
      </c>
      <c r="C91" s="4">
        <f aca="true" t="shared" si="36" ref="C91:S91">C12</f>
        <v>2065</v>
      </c>
      <c r="D91" s="4">
        <f t="shared" si="36"/>
        <v>2242</v>
      </c>
      <c r="E91" s="4">
        <f t="shared" si="36"/>
        <v>2515</v>
      </c>
      <c r="F91" s="4">
        <f t="shared" si="36"/>
        <v>2762</v>
      </c>
      <c r="G91" s="4">
        <f t="shared" si="36"/>
        <v>3173</v>
      </c>
      <c r="H91" s="4">
        <f t="shared" si="36"/>
        <v>3620</v>
      </c>
      <c r="I91" s="4">
        <f t="shared" si="36"/>
        <v>3935</v>
      </c>
      <c r="J91" s="4">
        <f t="shared" si="36"/>
        <v>4200</v>
      </c>
      <c r="K91" s="4">
        <f t="shared" si="36"/>
        <v>4769</v>
      </c>
      <c r="L91" s="4">
        <f t="shared" si="36"/>
        <v>5687</v>
      </c>
      <c r="M91" s="4">
        <f t="shared" si="36"/>
        <v>6442</v>
      </c>
      <c r="N91" s="4">
        <f t="shared" si="36"/>
        <v>7336</v>
      </c>
      <c r="O91" s="4">
        <f t="shared" si="36"/>
        <v>9732</v>
      </c>
      <c r="P91" s="4">
        <f t="shared" si="36"/>
        <v>12447</v>
      </c>
      <c r="Q91" s="4">
        <f t="shared" si="36"/>
        <v>13893</v>
      </c>
      <c r="R91" s="4">
        <f t="shared" si="36"/>
        <v>16046</v>
      </c>
      <c r="S91" s="4">
        <f t="shared" si="36"/>
        <v>20645</v>
      </c>
    </row>
    <row r="92" spans="1:19" ht="12.75">
      <c r="A92" s="19" t="s">
        <v>56</v>
      </c>
      <c r="B92" s="4">
        <f>B93-SUM(B87:B91)</f>
        <v>3278</v>
      </c>
      <c r="C92" s="4">
        <f aca="true" t="shared" si="37" ref="C92:S92">C93-SUM(C87:C91)</f>
        <v>3362</v>
      </c>
      <c r="D92" s="4">
        <f t="shared" si="37"/>
        <v>3534</v>
      </c>
      <c r="E92" s="4">
        <f t="shared" si="37"/>
        <v>3793</v>
      </c>
      <c r="F92" s="4">
        <f t="shared" si="37"/>
        <v>3584</v>
      </c>
      <c r="G92" s="4">
        <f t="shared" si="37"/>
        <v>3763</v>
      </c>
      <c r="H92" s="4">
        <f t="shared" si="37"/>
        <v>4143</v>
      </c>
      <c r="I92" s="4">
        <f t="shared" si="37"/>
        <v>4497</v>
      </c>
      <c r="J92" s="4">
        <f t="shared" si="37"/>
        <v>4934</v>
      </c>
      <c r="K92" s="4">
        <f t="shared" si="37"/>
        <v>5429</v>
      </c>
      <c r="L92" s="4">
        <f t="shared" si="37"/>
        <v>4613</v>
      </c>
      <c r="M92" s="4">
        <f t="shared" si="37"/>
        <v>4885</v>
      </c>
      <c r="N92" s="4">
        <f t="shared" si="37"/>
        <v>5312</v>
      </c>
      <c r="O92" s="4">
        <f t="shared" si="37"/>
        <v>6497</v>
      </c>
      <c r="P92" s="4">
        <f t="shared" si="37"/>
        <v>6236</v>
      </c>
      <c r="Q92" s="4">
        <f t="shared" si="37"/>
        <v>6316</v>
      </c>
      <c r="R92" s="4">
        <f t="shared" si="37"/>
        <v>7141</v>
      </c>
      <c r="S92" s="4">
        <f t="shared" si="37"/>
        <v>7533</v>
      </c>
    </row>
    <row r="93" spans="1:19" ht="12.75">
      <c r="A93" s="196" t="s">
        <v>57</v>
      </c>
      <c r="B93" s="4">
        <f>B8</f>
        <v>338407</v>
      </c>
      <c r="C93" s="4">
        <f aca="true" t="shared" si="38" ref="C93:S93">C8</f>
        <v>339093</v>
      </c>
      <c r="D93" s="4">
        <f t="shared" si="38"/>
        <v>328559</v>
      </c>
      <c r="E93" s="4">
        <f t="shared" si="38"/>
        <v>312650</v>
      </c>
      <c r="F93" s="4">
        <f t="shared" si="38"/>
        <v>318303</v>
      </c>
      <c r="G93" s="4">
        <f t="shared" si="38"/>
        <v>326498</v>
      </c>
      <c r="H93" s="4">
        <f t="shared" si="38"/>
        <v>341884</v>
      </c>
      <c r="I93" s="4">
        <f t="shared" si="38"/>
        <v>330572</v>
      </c>
      <c r="J93" s="4">
        <f t="shared" si="38"/>
        <v>338468</v>
      </c>
      <c r="K93" s="4">
        <f t="shared" si="38"/>
        <v>338909</v>
      </c>
      <c r="L93" s="4">
        <f t="shared" si="38"/>
        <v>361836</v>
      </c>
      <c r="M93" s="4">
        <f t="shared" si="38"/>
        <v>370677</v>
      </c>
      <c r="N93" s="4">
        <f t="shared" si="38"/>
        <v>376231</v>
      </c>
      <c r="O93" s="4">
        <f t="shared" si="38"/>
        <v>388489</v>
      </c>
      <c r="P93" s="4">
        <f t="shared" si="38"/>
        <v>386976</v>
      </c>
      <c r="Q93" s="4">
        <f t="shared" si="38"/>
        <v>392075</v>
      </c>
      <c r="R93" s="4">
        <f t="shared" si="38"/>
        <v>406454</v>
      </c>
      <c r="S93" s="4">
        <f t="shared" si="38"/>
        <v>419032</v>
      </c>
    </row>
    <row r="95" spans="1:19" ht="12.75">
      <c r="A95" t="s">
        <v>58</v>
      </c>
      <c r="B95" s="4">
        <f>B9</f>
        <v>5179</v>
      </c>
      <c r="C95" s="4">
        <f aca="true" t="shared" si="39" ref="C95:S95">C9</f>
        <v>5384</v>
      </c>
      <c r="D95" s="4">
        <f t="shared" si="39"/>
        <v>5729</v>
      </c>
      <c r="E95" s="4">
        <f t="shared" si="39"/>
        <v>6277</v>
      </c>
      <c r="F95" s="4">
        <f t="shared" si="39"/>
        <v>6335</v>
      </c>
      <c r="G95" s="4">
        <f t="shared" si="39"/>
        <v>6835</v>
      </c>
      <c r="H95" s="4">
        <f t="shared" si="39"/>
        <v>7629</v>
      </c>
      <c r="I95" s="4">
        <f t="shared" si="39"/>
        <v>8094</v>
      </c>
      <c r="J95" s="4">
        <f t="shared" si="39"/>
        <v>8716</v>
      </c>
      <c r="K95" s="4">
        <f t="shared" si="39"/>
        <v>9761</v>
      </c>
      <c r="L95" s="4">
        <f t="shared" si="39"/>
        <v>9799</v>
      </c>
      <c r="M95" s="4">
        <f t="shared" si="39"/>
        <v>10800</v>
      </c>
      <c r="N95" s="4">
        <f t="shared" si="39"/>
        <v>12005</v>
      </c>
      <c r="O95" s="4">
        <f t="shared" si="39"/>
        <v>15676</v>
      </c>
      <c r="P95" s="4">
        <f t="shared" si="39"/>
        <v>18517</v>
      </c>
      <c r="Q95" s="4">
        <f t="shared" si="39"/>
        <v>20035</v>
      </c>
      <c r="R95" s="4">
        <f t="shared" si="39"/>
        <v>22976</v>
      </c>
      <c r="S95" s="4">
        <f t="shared" si="39"/>
        <v>27769</v>
      </c>
    </row>
    <row r="96" spans="1:19" ht="12.75">
      <c r="A96" t="s">
        <v>59</v>
      </c>
      <c r="B96" s="4">
        <f>B95-B91</f>
        <v>3264</v>
      </c>
      <c r="C96" s="4">
        <f aca="true" t="shared" si="40" ref="C96:S96">C95-C91</f>
        <v>3319</v>
      </c>
      <c r="D96" s="4">
        <f t="shared" si="40"/>
        <v>3487</v>
      </c>
      <c r="E96" s="4">
        <f t="shared" si="40"/>
        <v>3762</v>
      </c>
      <c r="F96" s="4">
        <f t="shared" si="40"/>
        <v>3573</v>
      </c>
      <c r="G96" s="4">
        <f t="shared" si="40"/>
        <v>3662</v>
      </c>
      <c r="H96" s="4">
        <f t="shared" si="40"/>
        <v>4009</v>
      </c>
      <c r="I96" s="4">
        <f t="shared" si="40"/>
        <v>4159</v>
      </c>
      <c r="J96" s="4">
        <f t="shared" si="40"/>
        <v>4516</v>
      </c>
      <c r="K96" s="4">
        <f t="shared" si="40"/>
        <v>4992</v>
      </c>
      <c r="L96" s="4">
        <f t="shared" si="40"/>
        <v>4112</v>
      </c>
      <c r="M96" s="4">
        <f t="shared" si="40"/>
        <v>4358</v>
      </c>
      <c r="N96" s="4">
        <f t="shared" si="40"/>
        <v>4669</v>
      </c>
      <c r="O96" s="4">
        <f t="shared" si="40"/>
        <v>5944</v>
      </c>
      <c r="P96" s="4">
        <f t="shared" si="40"/>
        <v>6070</v>
      </c>
      <c r="Q96" s="4">
        <f t="shared" si="40"/>
        <v>6142</v>
      </c>
      <c r="R96" s="4">
        <f t="shared" si="40"/>
        <v>6930</v>
      </c>
      <c r="S96" s="4">
        <f t="shared" si="40"/>
        <v>7124</v>
      </c>
    </row>
    <row r="99" spans="1:3" ht="12.75">
      <c r="A99" s="18" t="s">
        <v>60</v>
      </c>
      <c r="B99" t="s">
        <v>61</v>
      </c>
      <c r="C99" t="s">
        <v>62</v>
      </c>
    </row>
    <row r="100" spans="1:5" ht="12.75">
      <c r="A100" s="19" t="s">
        <v>63</v>
      </c>
      <c r="B100" s="94">
        <v>0.2681850539406358</v>
      </c>
      <c r="C100" s="94">
        <v>0.01123052989701155</v>
      </c>
      <c r="D100" s="7"/>
      <c r="E100" s="166" t="s">
        <v>207</v>
      </c>
    </row>
    <row r="101" spans="1:4" ht="12.75">
      <c r="A101" s="19" t="s">
        <v>64</v>
      </c>
      <c r="B101" s="94">
        <v>0.2664930120723338</v>
      </c>
      <c r="C101" s="94">
        <v>0.011159673872375786</v>
      </c>
      <c r="D101" s="7"/>
    </row>
    <row r="102" spans="1:4" ht="12.75">
      <c r="A102" s="19" t="s">
        <v>65</v>
      </c>
      <c r="B102" s="94">
        <v>0.1941034850219047</v>
      </c>
      <c r="C102" s="94">
        <v>0.008128286642458321</v>
      </c>
      <c r="D102" s="7"/>
    </row>
    <row r="103" spans="1:4" ht="12.75">
      <c r="A103" s="19" t="s">
        <v>66</v>
      </c>
      <c r="B103" s="94">
        <v>0.1515613783201723</v>
      </c>
      <c r="C103" s="94">
        <v>0.006346791386941889</v>
      </c>
      <c r="D103" s="7"/>
    </row>
    <row r="104" spans="1:4" ht="12.75">
      <c r="A104" s="19" t="s">
        <v>67</v>
      </c>
      <c r="B104" s="94">
        <v>0.13029353753335654</v>
      </c>
      <c r="C104" s="94">
        <v>0.005456178288666522</v>
      </c>
      <c r="D104" s="7"/>
    </row>
    <row r="105" spans="1:4" ht="12.75">
      <c r="A105" s="19" t="s">
        <v>68</v>
      </c>
      <c r="B105" s="94">
        <v>0.15103945693678403</v>
      </c>
      <c r="C105" s="94">
        <v>0.006324935382612397</v>
      </c>
      <c r="D105" s="7"/>
    </row>
    <row r="108" ht="12.75">
      <c r="A108" t="s">
        <v>69</v>
      </c>
    </row>
    <row r="109" spans="2:19" ht="12.75">
      <c r="B109" s="2">
        <v>1990</v>
      </c>
      <c r="C109" s="2">
        <v>1991</v>
      </c>
      <c r="D109" s="2">
        <v>1992</v>
      </c>
      <c r="E109" s="2">
        <v>1993</v>
      </c>
      <c r="F109" s="2">
        <v>1994</v>
      </c>
      <c r="G109" s="2">
        <v>1995</v>
      </c>
      <c r="H109" s="2">
        <v>1996</v>
      </c>
      <c r="I109" s="2">
        <v>1997</v>
      </c>
      <c r="J109" s="2">
        <v>1998</v>
      </c>
      <c r="K109" s="2">
        <v>1999</v>
      </c>
      <c r="L109" s="2">
        <v>2000</v>
      </c>
      <c r="M109" s="2">
        <v>2001</v>
      </c>
      <c r="N109" s="2">
        <v>2002</v>
      </c>
      <c r="O109" s="2">
        <v>2003</v>
      </c>
      <c r="P109" s="2">
        <v>2004</v>
      </c>
      <c r="Q109" s="2">
        <v>2005</v>
      </c>
      <c r="R109" s="2">
        <v>2006</v>
      </c>
      <c r="S109" s="2">
        <v>2007</v>
      </c>
    </row>
    <row r="110" spans="1:20" ht="12.75">
      <c r="A110" s="19" t="s">
        <v>70</v>
      </c>
      <c r="B110" s="20">
        <f aca="true" t="shared" si="41" ref="B110:R110">IF(ISERROR($C100*B87)=TRUE,0,$C100*B87)</f>
        <v>1611.6147318108483</v>
      </c>
      <c r="C110" s="20">
        <f t="shared" si="41"/>
        <v>1667.2058548010555</v>
      </c>
      <c r="D110" s="20">
        <f t="shared" si="41"/>
        <v>1575.7219582599994</v>
      </c>
      <c r="E110" s="20">
        <f t="shared" si="41"/>
        <v>1451.3550701804936</v>
      </c>
      <c r="F110" s="20">
        <f t="shared" si="41"/>
        <v>1467.336114223941</v>
      </c>
      <c r="G110" s="20">
        <f t="shared" si="41"/>
        <v>1490.3811615726088</v>
      </c>
      <c r="H110" s="20">
        <f t="shared" si="41"/>
        <v>1509.7987477645418</v>
      </c>
      <c r="I110" s="20">
        <f t="shared" si="41"/>
        <v>1393.6301465098543</v>
      </c>
      <c r="J110" s="20">
        <f t="shared" si="41"/>
        <v>1428.8378577369854</v>
      </c>
      <c r="K110" s="20">
        <f t="shared" si="41"/>
        <v>1374.5270151550376</v>
      </c>
      <c r="L110" s="20">
        <f t="shared" si="41"/>
        <v>1461.8893072238905</v>
      </c>
      <c r="M110" s="20">
        <f t="shared" si="41"/>
        <v>1480.2849151951953</v>
      </c>
      <c r="N110" s="20">
        <f t="shared" si="41"/>
        <v>1488.4158188406318</v>
      </c>
      <c r="O110" s="20">
        <f t="shared" si="41"/>
        <v>1571.6677369671784</v>
      </c>
      <c r="P110" s="20">
        <f t="shared" si="41"/>
        <v>1577.215618736302</v>
      </c>
      <c r="Q110" s="20">
        <f t="shared" si="41"/>
        <v>1536.493717329738</v>
      </c>
      <c r="R110" s="20">
        <f t="shared" si="41"/>
        <v>1590.928095740553</v>
      </c>
      <c r="S110" s="20">
        <f aca="true" t="shared" si="42" ref="S110:S115">IF(ISERROR($C100*S87)=TRUE,0,$C100*S87)</f>
        <v>1596.1502921426636</v>
      </c>
      <c r="T110" s="21">
        <f aca="true" t="shared" si="43" ref="T110:T116">S110/B110-1</f>
        <v>-0.009595618210072154</v>
      </c>
    </row>
    <row r="111" spans="1:20" ht="12.75">
      <c r="A111" s="19" t="s">
        <v>71</v>
      </c>
      <c r="B111" s="20">
        <f aca="true" t="shared" si="44" ref="B111:R111">IF(ISERROR($C101*B88)=TRUE,0,$C101*B88)</f>
        <v>1090.7576839598817</v>
      </c>
      <c r="C111" s="20">
        <f t="shared" si="44"/>
        <v>1039.066074583037</v>
      </c>
      <c r="D111" s="20">
        <f t="shared" si="44"/>
        <v>1039.8249324063586</v>
      </c>
      <c r="E111" s="20">
        <f t="shared" si="44"/>
        <v>993.478806814382</v>
      </c>
      <c r="F111" s="20">
        <f t="shared" si="44"/>
        <v>998.6568954911644</v>
      </c>
      <c r="G111" s="20">
        <f t="shared" si="44"/>
        <v>997.4628103868201</v>
      </c>
      <c r="H111" s="20">
        <f t="shared" si="44"/>
        <v>1060.5707661351053</v>
      </c>
      <c r="I111" s="20">
        <f t="shared" si="44"/>
        <v>1031.0645884165438</v>
      </c>
      <c r="J111" s="20">
        <f t="shared" si="44"/>
        <v>1037.8608298048205</v>
      </c>
      <c r="K111" s="20">
        <f t="shared" si="44"/>
        <v>994.2041856160864</v>
      </c>
      <c r="L111" s="20">
        <f t="shared" si="44"/>
        <v>1055.4373161538124</v>
      </c>
      <c r="M111" s="20">
        <f t="shared" si="44"/>
        <v>1094.6970488368304</v>
      </c>
      <c r="N111" s="20">
        <f t="shared" si="44"/>
        <v>1075.7032839060469</v>
      </c>
      <c r="O111" s="20">
        <f t="shared" si="44"/>
        <v>1077.8905799850324</v>
      </c>
      <c r="P111" s="20">
        <f t="shared" si="44"/>
        <v>1055.013248546662</v>
      </c>
      <c r="Q111" s="20">
        <f t="shared" si="44"/>
        <v>1048.5294780268118</v>
      </c>
      <c r="R111" s="20">
        <f t="shared" si="44"/>
        <v>1067.958470238618</v>
      </c>
      <c r="S111" s="20">
        <f t="shared" si="42"/>
        <v>1118.6345492930764</v>
      </c>
      <c r="T111" s="21">
        <f t="shared" si="43"/>
        <v>0.025557340317778676</v>
      </c>
    </row>
    <row r="112" spans="1:20" ht="12.75">
      <c r="A112" s="19" t="s">
        <v>72</v>
      </c>
      <c r="B112" s="20">
        <f aca="true" t="shared" si="45" ref="B112:R112">IF(ISERROR($C102*B89)=TRUE,0,$C102*B89)</f>
        <v>381.16787381144053</v>
      </c>
      <c r="C112" s="20">
        <f t="shared" si="45"/>
        <v>381.46049213056904</v>
      </c>
      <c r="D112" s="20">
        <f t="shared" si="45"/>
        <v>388.093174030815</v>
      </c>
      <c r="E112" s="20">
        <f t="shared" si="45"/>
        <v>351.2720355404788</v>
      </c>
      <c r="F112" s="20">
        <f t="shared" si="45"/>
        <v>345.7041591903949</v>
      </c>
      <c r="G112" s="20">
        <f t="shared" si="45"/>
        <v>366.7889347409317</v>
      </c>
      <c r="H112" s="20">
        <f t="shared" si="45"/>
        <v>356.14087923931135</v>
      </c>
      <c r="I112" s="20">
        <f t="shared" si="45"/>
        <v>324.8632322391317</v>
      </c>
      <c r="J112" s="20">
        <f t="shared" si="45"/>
        <v>319.94561882044445</v>
      </c>
      <c r="K112" s="20">
        <f t="shared" si="45"/>
        <v>303.8028415485222</v>
      </c>
      <c r="L112" s="20">
        <f t="shared" si="45"/>
        <v>297.9017054460975</v>
      </c>
      <c r="M112" s="20">
        <f t="shared" si="45"/>
        <v>293.26045377325374</v>
      </c>
      <c r="N112" s="20">
        <f t="shared" si="45"/>
        <v>290.6350171877397</v>
      </c>
      <c r="O112" s="20">
        <f t="shared" si="45"/>
        <v>250.66823176677215</v>
      </c>
      <c r="P112" s="20">
        <f t="shared" si="45"/>
        <v>192.43718626020075</v>
      </c>
      <c r="Q112" s="20">
        <f t="shared" si="45"/>
        <v>189.43784848913364</v>
      </c>
      <c r="R112" s="20">
        <f t="shared" si="45"/>
        <v>176.71707989368636</v>
      </c>
      <c r="S112" s="20">
        <f t="shared" si="42"/>
        <v>142.55389113543404</v>
      </c>
      <c r="T112" s="21">
        <f t="shared" si="43"/>
        <v>-0.6260075915895424</v>
      </c>
    </row>
    <row r="113" spans="1:20" ht="12.75">
      <c r="A113" s="19" t="s">
        <v>73</v>
      </c>
      <c r="B113" s="20">
        <f aca="true" t="shared" si="46" ref="B113:R113">IF(ISERROR($C103*B90)=TRUE,0,$C103*B90)</f>
        <v>286.0879685577926</v>
      </c>
      <c r="C113" s="20">
        <f t="shared" si="46"/>
        <v>286.7099541137129</v>
      </c>
      <c r="D113" s="20">
        <f t="shared" si="46"/>
        <v>263.72822250159635</v>
      </c>
      <c r="E113" s="20">
        <f t="shared" si="46"/>
        <v>284.7741827406956</v>
      </c>
      <c r="F113" s="20">
        <f t="shared" si="46"/>
        <v>312.78257313127017</v>
      </c>
      <c r="G113" s="20">
        <f t="shared" si="46"/>
        <v>332.241835523634</v>
      </c>
      <c r="H113" s="20">
        <f t="shared" si="46"/>
        <v>386.09436044183593</v>
      </c>
      <c r="I113" s="20">
        <f t="shared" si="46"/>
        <v>416.9080326254388</v>
      </c>
      <c r="J113" s="20">
        <f t="shared" si="46"/>
        <v>442.6442716994882</v>
      </c>
      <c r="K113" s="20">
        <f t="shared" si="46"/>
        <v>506.81667941285764</v>
      </c>
      <c r="L113" s="20">
        <f t="shared" si="46"/>
        <v>572.0934288275549</v>
      </c>
      <c r="M113" s="20">
        <f t="shared" si="46"/>
        <v>592.5872182159903</v>
      </c>
      <c r="N113" s="20">
        <f t="shared" si="46"/>
        <v>627.7103617513267</v>
      </c>
      <c r="O113" s="20">
        <f t="shared" si="46"/>
        <v>665.6959082021739</v>
      </c>
      <c r="P113" s="20">
        <f t="shared" si="46"/>
        <v>695.8622076643087</v>
      </c>
      <c r="Q113" s="20">
        <f t="shared" si="46"/>
        <v>747.5822106764982</v>
      </c>
      <c r="R113" s="20">
        <f t="shared" si="46"/>
        <v>788.0620461424136</v>
      </c>
      <c r="S113" s="20">
        <f t="shared" si="42"/>
        <v>831.1186789114273</v>
      </c>
      <c r="T113" s="21">
        <f t="shared" si="43"/>
        <v>1.9051158044192031</v>
      </c>
    </row>
    <row r="114" spans="1:20" ht="12.75">
      <c r="A114" s="19" t="s">
        <v>74</v>
      </c>
      <c r="B114" s="20">
        <f aca="true" t="shared" si="47" ref="B114:R114">IF(ISERROR($C104*B91)=TRUE,0,$C104*B91)</f>
        <v>10.448581422796389</v>
      </c>
      <c r="C114" s="20">
        <f t="shared" si="47"/>
        <v>11.267008166096367</v>
      </c>
      <c r="D114" s="20">
        <f t="shared" si="47"/>
        <v>12.232751723190342</v>
      </c>
      <c r="E114" s="20">
        <f t="shared" si="47"/>
        <v>13.722288395996303</v>
      </c>
      <c r="F114" s="20">
        <f t="shared" si="47"/>
        <v>15.069964433296933</v>
      </c>
      <c r="G114" s="20">
        <f t="shared" si="47"/>
        <v>17.312453709938875</v>
      </c>
      <c r="H114" s="20">
        <f t="shared" si="47"/>
        <v>19.75136540497281</v>
      </c>
      <c r="I114" s="20">
        <f t="shared" si="47"/>
        <v>21.470061565902764</v>
      </c>
      <c r="J114" s="20">
        <f t="shared" si="47"/>
        <v>22.915948812399392</v>
      </c>
      <c r="K114" s="20">
        <f t="shared" si="47"/>
        <v>26.020514258650643</v>
      </c>
      <c r="L114" s="20">
        <f t="shared" si="47"/>
        <v>31.029285927646512</v>
      </c>
      <c r="M114" s="20">
        <f t="shared" si="47"/>
        <v>35.14870053558973</v>
      </c>
      <c r="N114" s="20">
        <f t="shared" si="47"/>
        <v>40.02652392565761</v>
      </c>
      <c r="O114" s="20">
        <f t="shared" si="47"/>
        <v>53.09952710530259</v>
      </c>
      <c r="P114" s="20">
        <f t="shared" si="47"/>
        <v>67.9130511590322</v>
      </c>
      <c r="Q114" s="20">
        <f t="shared" si="47"/>
        <v>75.80268496444398</v>
      </c>
      <c r="R114" s="20">
        <f t="shared" si="47"/>
        <v>87.54983681994301</v>
      </c>
      <c r="S114" s="20">
        <f t="shared" si="42"/>
        <v>112.64280076952035</v>
      </c>
      <c r="T114" s="21">
        <f t="shared" si="43"/>
        <v>9.780678851174935</v>
      </c>
    </row>
    <row r="115" spans="1:20" ht="12.75">
      <c r="A115" s="19" t="s">
        <v>75</v>
      </c>
      <c r="B115" s="20">
        <f aca="true" t="shared" si="48" ref="B115:R115">IF(ISERROR($C105*B92)=TRUE,0,$C105*B92)</f>
        <v>20.733138184203437</v>
      </c>
      <c r="C115" s="20">
        <f t="shared" si="48"/>
        <v>21.264432756342877</v>
      </c>
      <c r="D115" s="20">
        <f t="shared" si="48"/>
        <v>22.352321642152212</v>
      </c>
      <c r="E115" s="20">
        <f t="shared" si="48"/>
        <v>23.990479906248822</v>
      </c>
      <c r="F115" s="20">
        <f t="shared" si="48"/>
        <v>22.66856841128283</v>
      </c>
      <c r="G115" s="20">
        <f t="shared" si="48"/>
        <v>23.80073184477045</v>
      </c>
      <c r="H115" s="20">
        <f t="shared" si="48"/>
        <v>26.20420729016316</v>
      </c>
      <c r="I115" s="20">
        <f t="shared" si="48"/>
        <v>28.44323441560795</v>
      </c>
      <c r="J115" s="20">
        <f t="shared" si="48"/>
        <v>31.207231177809565</v>
      </c>
      <c r="K115" s="20">
        <f t="shared" si="48"/>
        <v>34.338074192202704</v>
      </c>
      <c r="L115" s="20">
        <f t="shared" si="48"/>
        <v>29.176926919990986</v>
      </c>
      <c r="M115" s="20">
        <f t="shared" si="48"/>
        <v>30.897309344061558</v>
      </c>
      <c r="N115" s="20">
        <f t="shared" si="48"/>
        <v>33.59805675243705</v>
      </c>
      <c r="O115" s="20">
        <f t="shared" si="48"/>
        <v>41.093105180832744</v>
      </c>
      <c r="P115" s="20">
        <f t="shared" si="48"/>
        <v>39.44229704597091</v>
      </c>
      <c r="Q115" s="20">
        <f t="shared" si="48"/>
        <v>39.9482918765799</v>
      </c>
      <c r="R115" s="20">
        <f t="shared" si="48"/>
        <v>45.16636356723512</v>
      </c>
      <c r="S115" s="20">
        <f t="shared" si="42"/>
        <v>47.645738237219184</v>
      </c>
      <c r="T115" s="21">
        <f t="shared" si="43"/>
        <v>1.2980475899938986</v>
      </c>
    </row>
    <row r="116" spans="1:20" ht="12.75">
      <c r="A116" s="19" t="s">
        <v>57</v>
      </c>
      <c r="B116" s="20">
        <f aca="true" t="shared" si="49" ref="B116:S116">SUM(B110:B115)</f>
        <v>3400.8099777469633</v>
      </c>
      <c r="C116" s="20">
        <f t="shared" si="49"/>
        <v>3406.9738165508143</v>
      </c>
      <c r="D116" s="20">
        <f t="shared" si="49"/>
        <v>3301.9533605641122</v>
      </c>
      <c r="E116" s="20">
        <f t="shared" si="49"/>
        <v>3118.592863578295</v>
      </c>
      <c r="F116" s="20">
        <f t="shared" si="49"/>
        <v>3162.2182748813498</v>
      </c>
      <c r="G116" s="20">
        <f t="shared" si="49"/>
        <v>3227.987927778704</v>
      </c>
      <c r="H116" s="20">
        <f t="shared" si="49"/>
        <v>3358.56032627593</v>
      </c>
      <c r="I116" s="20">
        <f t="shared" si="49"/>
        <v>3216.3792957724795</v>
      </c>
      <c r="J116" s="20">
        <f t="shared" si="49"/>
        <v>3283.4117580519483</v>
      </c>
      <c r="K116" s="20">
        <f t="shared" si="49"/>
        <v>3239.7093101833575</v>
      </c>
      <c r="L116" s="20">
        <f t="shared" si="49"/>
        <v>3447.5279704989925</v>
      </c>
      <c r="M116" s="20">
        <f t="shared" si="49"/>
        <v>3526.875645900921</v>
      </c>
      <c r="N116" s="20">
        <f t="shared" si="49"/>
        <v>3556.0890623638397</v>
      </c>
      <c r="O116" s="20">
        <f t="shared" si="49"/>
        <v>3660.1150892072924</v>
      </c>
      <c r="P116" s="20">
        <f t="shared" si="49"/>
        <v>3627.8836094124763</v>
      </c>
      <c r="Q116" s="20">
        <f t="shared" si="49"/>
        <v>3637.794231363205</v>
      </c>
      <c r="R116" s="20">
        <f t="shared" si="49"/>
        <v>3756.381892402449</v>
      </c>
      <c r="S116" s="20">
        <f t="shared" si="49"/>
        <v>3848.745950489341</v>
      </c>
      <c r="T116" s="21">
        <f t="shared" si="43"/>
        <v>0.1317144961563348</v>
      </c>
    </row>
    <row r="117" spans="1:20" ht="12.75">
      <c r="A117" s="19"/>
      <c r="B117" s="20"/>
      <c r="C117" s="20"/>
      <c r="D117" s="20"/>
      <c r="E117" s="20"/>
      <c r="F117" s="20"/>
      <c r="G117" s="20"/>
      <c r="H117" s="20"/>
      <c r="I117" s="20"/>
      <c r="J117" s="20"/>
      <c r="K117" s="20"/>
      <c r="L117" s="20"/>
      <c r="M117" s="20"/>
      <c r="R117" s="20"/>
      <c r="S117" s="20"/>
      <c r="T117" s="21"/>
    </row>
    <row r="118" spans="1:20" ht="12.75">
      <c r="A118" s="19"/>
      <c r="B118" s="10">
        <f aca="true" t="shared" si="50" ref="B118:R118">B116/B93</f>
        <v>0.010049466996093354</v>
      </c>
      <c r="C118" s="10">
        <f t="shared" si="50"/>
        <v>0.010047313912557363</v>
      </c>
      <c r="D118" s="10">
        <f t="shared" si="50"/>
        <v>0.01004980341601999</v>
      </c>
      <c r="E118" s="10">
        <f t="shared" si="50"/>
        <v>0.009974709302985111</v>
      </c>
      <c r="F118" s="10">
        <f t="shared" si="50"/>
        <v>0.009934616622781908</v>
      </c>
      <c r="G118" s="10">
        <f t="shared" si="50"/>
        <v>0.009886700463031027</v>
      </c>
      <c r="H118" s="10">
        <f t="shared" si="50"/>
        <v>0.009823683840939998</v>
      </c>
      <c r="I118" s="10">
        <f t="shared" si="50"/>
        <v>0.009729739045570947</v>
      </c>
      <c r="J118" s="10">
        <f t="shared" si="50"/>
        <v>0.009700804087984531</v>
      </c>
      <c r="K118" s="10">
        <f t="shared" si="50"/>
        <v>0.009559230678982728</v>
      </c>
      <c r="L118" s="10">
        <f t="shared" si="50"/>
        <v>0.009527874425151153</v>
      </c>
      <c r="M118" s="10">
        <f t="shared" si="50"/>
        <v>0.009514687034536593</v>
      </c>
      <c r="N118" s="10">
        <f t="shared" si="50"/>
        <v>0.00945187680537712</v>
      </c>
      <c r="O118" s="10">
        <f t="shared" si="50"/>
        <v>0.009421412418903218</v>
      </c>
      <c r="P118" s="10">
        <f t="shared" si="50"/>
        <v>0.00937495764443396</v>
      </c>
      <c r="Q118" s="10">
        <f t="shared" si="50"/>
        <v>0.009278312137634904</v>
      </c>
      <c r="R118" s="10">
        <f t="shared" si="50"/>
        <v>0.009241837680038698</v>
      </c>
      <c r="S118" s="10">
        <f>S116/S93</f>
        <v>0.00918484972624845</v>
      </c>
      <c r="T118" s="21">
        <f>S118/B118-1</f>
        <v>-0.08603613208352401</v>
      </c>
    </row>
    <row r="120" ht="12.75">
      <c r="B120" s="6"/>
    </row>
    <row r="121" ht="12.75">
      <c r="A121" s="3" t="s">
        <v>76</v>
      </c>
    </row>
    <row r="122" spans="2:19" ht="12.75">
      <c r="B122" s="2">
        <v>1990</v>
      </c>
      <c r="C122" s="2">
        <v>1991</v>
      </c>
      <c r="D122" s="2">
        <v>1992</v>
      </c>
      <c r="E122" s="2">
        <v>1993</v>
      </c>
      <c r="F122" s="2">
        <v>1994</v>
      </c>
      <c r="G122" s="2">
        <v>1995</v>
      </c>
      <c r="H122" s="2">
        <v>1996</v>
      </c>
      <c r="I122" s="2">
        <v>1997</v>
      </c>
      <c r="J122" s="2">
        <v>1998</v>
      </c>
      <c r="K122" s="2">
        <v>1999</v>
      </c>
      <c r="L122" s="2">
        <v>2000</v>
      </c>
      <c r="M122" s="2">
        <v>2001</v>
      </c>
      <c r="N122" s="2">
        <v>2002</v>
      </c>
      <c r="O122" s="2">
        <v>2003</v>
      </c>
      <c r="P122" s="2">
        <v>2004</v>
      </c>
      <c r="Q122" s="2">
        <v>2005</v>
      </c>
      <c r="R122" s="2">
        <v>2006</v>
      </c>
      <c r="S122" s="2">
        <v>2007</v>
      </c>
    </row>
    <row r="123" spans="1:19" ht="12.75">
      <c r="A123" t="s">
        <v>77</v>
      </c>
      <c r="B123" s="4">
        <f aca="true" t="shared" si="51" ref="B123:R123">B32</f>
        <v>3750.339984312</v>
      </c>
      <c r="C123" s="4">
        <f t="shared" si="51"/>
        <v>3725.995303993</v>
      </c>
      <c r="D123" s="4">
        <f t="shared" si="51"/>
        <v>3477.5989132679997</v>
      </c>
      <c r="E123" s="4">
        <f t="shared" si="51"/>
        <v>3221.26567758</v>
      </c>
      <c r="F123" s="4">
        <f t="shared" si="51"/>
        <v>2878.2044822129997</v>
      </c>
      <c r="G123" s="4">
        <f t="shared" si="51"/>
        <v>2817.6835695580003</v>
      </c>
      <c r="H123" s="4">
        <f t="shared" si="51"/>
        <v>2734.867465105</v>
      </c>
      <c r="I123" s="4">
        <f t="shared" si="51"/>
        <v>2546.3008792784</v>
      </c>
      <c r="J123" s="4">
        <f t="shared" si="51"/>
        <v>2413.9033901976</v>
      </c>
      <c r="K123" s="4">
        <f t="shared" si="51"/>
        <v>2293.4522463773</v>
      </c>
      <c r="L123" s="4">
        <f t="shared" si="51"/>
        <v>2302.2199526236</v>
      </c>
      <c r="M123" s="4">
        <f t="shared" si="51"/>
        <v>2329.3496777678997</v>
      </c>
      <c r="N123" s="4">
        <f t="shared" si="51"/>
        <v>2343.047289277</v>
      </c>
      <c r="O123" s="4">
        <f t="shared" si="51"/>
        <v>2443.739135484</v>
      </c>
      <c r="P123" s="4">
        <f t="shared" si="51"/>
        <v>2381.868556171</v>
      </c>
      <c r="Q123" s="4">
        <f t="shared" si="51"/>
        <v>2320.644015407</v>
      </c>
      <c r="R123" s="4">
        <f t="shared" si="51"/>
        <v>2349.138591951</v>
      </c>
      <c r="S123" s="4">
        <f>S32</f>
        <v>2278.9136493079</v>
      </c>
    </row>
    <row r="124" spans="1:19" ht="12.75">
      <c r="A124" t="s">
        <v>78</v>
      </c>
      <c r="B124" s="4">
        <f aca="true" t="shared" si="52" ref="B124:R124">B33</f>
        <v>335143</v>
      </c>
      <c r="C124" s="4">
        <f t="shared" si="52"/>
        <v>335774</v>
      </c>
      <c r="D124" s="4">
        <f t="shared" si="52"/>
        <v>325072</v>
      </c>
      <c r="E124" s="4">
        <f t="shared" si="52"/>
        <v>308888</v>
      </c>
      <c r="F124" s="4">
        <f t="shared" si="52"/>
        <v>314730</v>
      </c>
      <c r="G124" s="4">
        <f t="shared" si="52"/>
        <v>322836</v>
      </c>
      <c r="H124" s="4">
        <f t="shared" si="52"/>
        <v>337875</v>
      </c>
      <c r="I124" s="4">
        <f t="shared" si="52"/>
        <v>326413</v>
      </c>
      <c r="J124" s="4">
        <f t="shared" si="52"/>
        <v>333952</v>
      </c>
      <c r="K124" s="4">
        <f t="shared" si="52"/>
        <v>333917</v>
      </c>
      <c r="L124" s="4">
        <f t="shared" si="52"/>
        <v>357724</v>
      </c>
      <c r="M124" s="4">
        <f t="shared" si="52"/>
        <v>366319</v>
      </c>
      <c r="N124" s="4">
        <f t="shared" si="52"/>
        <v>371562</v>
      </c>
      <c r="O124" s="4">
        <f t="shared" si="52"/>
        <v>382545</v>
      </c>
      <c r="P124" s="4">
        <f t="shared" si="52"/>
        <v>380906</v>
      </c>
      <c r="Q124" s="4">
        <f t="shared" si="52"/>
        <v>385933</v>
      </c>
      <c r="R124" s="4">
        <f t="shared" si="52"/>
        <v>399524</v>
      </c>
      <c r="S124" s="4">
        <f>S33</f>
        <v>411908</v>
      </c>
    </row>
    <row r="125" spans="1:19" ht="12.75">
      <c r="A125" t="s">
        <v>79</v>
      </c>
      <c r="B125" s="4">
        <f aca="true" t="shared" si="53" ref="B125:R125">B34</f>
        <v>139145.90444258173</v>
      </c>
      <c r="C125" s="4">
        <f t="shared" si="53"/>
        <v>141207.34702430846</v>
      </c>
      <c r="D125" s="4">
        <f t="shared" si="53"/>
        <v>142673.49287510477</v>
      </c>
      <c r="E125" s="4">
        <f t="shared" si="53"/>
        <v>138673.29170159262</v>
      </c>
      <c r="F125" s="4">
        <f t="shared" si="53"/>
        <v>141220.3973176865</v>
      </c>
      <c r="G125" s="4">
        <f t="shared" si="53"/>
        <v>144349.948868399</v>
      </c>
      <c r="H125" s="4">
        <f t="shared" si="53"/>
        <v>150482.4258172674</v>
      </c>
      <c r="I125" s="4">
        <f t="shared" si="53"/>
        <v>148520.0083822297</v>
      </c>
      <c r="J125" s="4">
        <f t="shared" si="53"/>
        <v>151888.88264878458</v>
      </c>
      <c r="K125" s="4">
        <f t="shared" si="53"/>
        <v>151592.2129086337</v>
      </c>
      <c r="L125" s="4">
        <f t="shared" si="53"/>
        <v>157568.64291701594</v>
      </c>
      <c r="M125" s="4">
        <f t="shared" si="53"/>
        <v>165958.24140821458</v>
      </c>
      <c r="N125" s="4">
        <f t="shared" si="53"/>
        <v>168231.00335289186</v>
      </c>
      <c r="O125" s="4">
        <f t="shared" si="53"/>
        <v>175871.19530595138</v>
      </c>
      <c r="P125" s="4">
        <f t="shared" si="53"/>
        <v>178803.94551550713</v>
      </c>
      <c r="Q125" s="4">
        <f t="shared" si="53"/>
        <v>183291.7544006706</v>
      </c>
      <c r="R125" s="4">
        <f t="shared" si="53"/>
        <v>188492.92204526404</v>
      </c>
      <c r="S125" s="4">
        <f>S34</f>
        <v>192644.48113998323</v>
      </c>
    </row>
    <row r="126" spans="1:19" ht="12.75">
      <c r="A126" t="s">
        <v>80</v>
      </c>
      <c r="B126" s="4">
        <f aca="true" t="shared" si="54" ref="B126:R126">B35</f>
        <v>250429</v>
      </c>
      <c r="C126" s="4">
        <f t="shared" si="54"/>
        <v>254155</v>
      </c>
      <c r="D126" s="4">
        <f t="shared" si="54"/>
        <v>258650</v>
      </c>
      <c r="E126" s="4">
        <f t="shared" si="54"/>
        <v>259331</v>
      </c>
      <c r="F126" s="4">
        <f t="shared" si="54"/>
        <v>262044</v>
      </c>
      <c r="G126" s="4">
        <f t="shared" si="54"/>
        <v>268049</v>
      </c>
      <c r="H126" s="4">
        <f t="shared" si="54"/>
        <v>276355</v>
      </c>
      <c r="I126" s="4">
        <f t="shared" si="54"/>
        <v>277232</v>
      </c>
      <c r="J126" s="4">
        <f t="shared" si="54"/>
        <v>282345</v>
      </c>
      <c r="K126" s="4">
        <f t="shared" si="54"/>
        <v>283439</v>
      </c>
      <c r="L126" s="4">
        <f t="shared" si="54"/>
        <v>292324</v>
      </c>
      <c r="M126" s="4">
        <f t="shared" si="54"/>
        <v>304025</v>
      </c>
      <c r="N126" s="4">
        <f t="shared" si="54"/>
        <v>304250</v>
      </c>
      <c r="O126" s="4">
        <f t="shared" si="54"/>
        <v>310496</v>
      </c>
      <c r="P126" s="4">
        <f t="shared" si="54"/>
        <v>318361</v>
      </c>
      <c r="Q126" s="4">
        <f t="shared" si="54"/>
        <v>322731</v>
      </c>
      <c r="R126" s="4">
        <f t="shared" si="54"/>
        <v>327953</v>
      </c>
      <c r="S126" s="4">
        <f>S35</f>
        <v>330347</v>
      </c>
    </row>
    <row r="129" spans="2:19" ht="12.75">
      <c r="B129" s="2">
        <v>1990</v>
      </c>
      <c r="C129" s="2">
        <v>1991</v>
      </c>
      <c r="D129" s="2">
        <v>1992</v>
      </c>
      <c r="E129" s="2">
        <v>1993</v>
      </c>
      <c r="F129" s="2">
        <v>1994</v>
      </c>
      <c r="G129" s="2">
        <v>1995</v>
      </c>
      <c r="H129" s="2">
        <v>1996</v>
      </c>
      <c r="I129" s="2">
        <v>1997</v>
      </c>
      <c r="J129" s="2">
        <v>1998</v>
      </c>
      <c r="K129" s="2">
        <v>1999</v>
      </c>
      <c r="L129" s="2">
        <v>2000</v>
      </c>
      <c r="M129" s="2">
        <v>2001</v>
      </c>
      <c r="N129" s="2">
        <v>2002</v>
      </c>
      <c r="O129" s="2">
        <v>2003</v>
      </c>
      <c r="P129" s="2">
        <v>2004</v>
      </c>
      <c r="Q129" s="2">
        <v>2005</v>
      </c>
      <c r="R129" s="2">
        <v>2006</v>
      </c>
      <c r="S129" s="2">
        <v>2007</v>
      </c>
    </row>
    <row r="130" spans="1:19" ht="12.75">
      <c r="A130" t="s">
        <v>81</v>
      </c>
      <c r="B130" s="4">
        <f aca="true" t="shared" si="55" ref="B130:R130">B57</f>
        <v>3750.339984312</v>
      </c>
      <c r="C130" s="4">
        <f t="shared" si="55"/>
        <v>3806.1392998127867</v>
      </c>
      <c r="D130" s="4">
        <f t="shared" si="55"/>
        <v>3873.454899162233</v>
      </c>
      <c r="E130" s="4">
        <f t="shared" si="55"/>
        <v>3883.6533247811367</v>
      </c>
      <c r="F130" s="4">
        <f t="shared" si="55"/>
        <v>3924.2822949780325</v>
      </c>
      <c r="G130" s="4">
        <f t="shared" si="55"/>
        <v>4014.2111434971484</v>
      </c>
      <c r="H130" s="4">
        <f t="shared" si="55"/>
        <v>4138.598989592031</v>
      </c>
      <c r="I130" s="4">
        <f t="shared" si="55"/>
        <v>4151.732644904481</v>
      </c>
      <c r="J130" s="4">
        <f t="shared" si="55"/>
        <v>4228.30320318562</v>
      </c>
      <c r="K130" s="4">
        <f t="shared" si="55"/>
        <v>4244.686577087354</v>
      </c>
      <c r="L130" s="4">
        <f t="shared" si="55"/>
        <v>4377.74533130756</v>
      </c>
      <c r="M130" s="4">
        <f t="shared" si="55"/>
        <v>4552.975548879946</v>
      </c>
      <c r="N130" s="4">
        <f t="shared" si="55"/>
        <v>4556.345072762843</v>
      </c>
      <c r="O130" s="4">
        <f t="shared" si="55"/>
        <v>4649.883055752084</v>
      </c>
      <c r="P130" s="4">
        <f t="shared" si="55"/>
        <v>4767.666635036488</v>
      </c>
      <c r="Q130" s="4">
        <f t="shared" si="55"/>
        <v>4833.110276673214</v>
      </c>
      <c r="R130" s="4">
        <f t="shared" si="55"/>
        <v>4911.313182079844</v>
      </c>
      <c r="S130" s="4">
        <f>S57</f>
        <v>4947.164916193877</v>
      </c>
    </row>
    <row r="131" spans="1:19" ht="12.75">
      <c r="A131" t="s">
        <v>41</v>
      </c>
      <c r="B131" s="4">
        <f aca="true" t="shared" si="56" ref="B131:R131">B58-B57</f>
        <v>0</v>
      </c>
      <c r="C131" s="4">
        <f t="shared" si="56"/>
        <v>-0.23813624377589804</v>
      </c>
      <c r="D131" s="4">
        <f t="shared" si="56"/>
        <v>-28.0373342366629</v>
      </c>
      <c r="E131" s="4">
        <f t="shared" si="56"/>
        <v>-146.05146931832724</v>
      </c>
      <c r="F131" s="4">
        <f t="shared" si="56"/>
        <v>-118.02939243935089</v>
      </c>
      <c r="G131" s="4">
        <f t="shared" si="56"/>
        <v>-123.60877799280706</v>
      </c>
      <c r="H131" s="4">
        <f t="shared" si="56"/>
        <v>-82.71059862868515</v>
      </c>
      <c r="I131" s="4">
        <f t="shared" si="56"/>
        <v>-148.73645081905306</v>
      </c>
      <c r="J131" s="4">
        <f t="shared" si="56"/>
        <v>-134.50718344528605</v>
      </c>
      <c r="K131" s="4">
        <f t="shared" si="56"/>
        <v>-158.88656982816656</v>
      </c>
      <c r="L131" s="4">
        <f t="shared" si="56"/>
        <v>-130.86516496164313</v>
      </c>
      <c r="M131" s="4">
        <f t="shared" si="56"/>
        <v>-79.97412657676432</v>
      </c>
      <c r="N131" s="4">
        <f t="shared" si="56"/>
        <v>-22.08687089369778</v>
      </c>
      <c r="O131" s="4">
        <f t="shared" si="56"/>
        <v>90.29796852540221</v>
      </c>
      <c r="P131" s="4">
        <f t="shared" si="56"/>
        <v>51.559549922928454</v>
      </c>
      <c r="Q131" s="4">
        <f t="shared" si="56"/>
        <v>107.07389962201341</v>
      </c>
      <c r="R131" s="4">
        <f t="shared" si="56"/>
        <v>169.05583875515003</v>
      </c>
      <c r="S131" s="4">
        <f>S58-S57</f>
        <v>245.09929934722004</v>
      </c>
    </row>
    <row r="132" spans="1:19" ht="12.75">
      <c r="A132" s="22" t="s">
        <v>82</v>
      </c>
      <c r="B132" s="4">
        <f aca="true" t="shared" si="57" ref="B132:S132">B131*B52</f>
        <v>0</v>
      </c>
      <c r="C132" s="4">
        <f t="shared" si="57"/>
        <v>-28.181705925167947</v>
      </c>
      <c r="D132" s="4">
        <f t="shared" si="57"/>
        <v>-12.636207176868242</v>
      </c>
      <c r="E132" s="4">
        <f t="shared" si="57"/>
        <v>-87.3321571032633</v>
      </c>
      <c r="F132" s="4">
        <f t="shared" si="57"/>
        <v>-61.71736558425616</v>
      </c>
      <c r="G132" s="4">
        <f t="shared" si="57"/>
        <v>-70.97164303650199</v>
      </c>
      <c r="H132" s="4">
        <f t="shared" si="57"/>
        <v>-115.11765132196402</v>
      </c>
      <c r="I132" s="4">
        <f t="shared" si="57"/>
        <v>-131.67288410286682</v>
      </c>
      <c r="J132" s="4">
        <f t="shared" si="57"/>
        <v>-84.973214427779</v>
      </c>
      <c r="K132" s="4">
        <f t="shared" si="57"/>
        <v>-99.53239427716348</v>
      </c>
      <c r="L132" s="4">
        <f t="shared" si="57"/>
        <v>-37.19108056723792</v>
      </c>
      <c r="M132" s="4">
        <f t="shared" si="57"/>
        <v>-29.634997458039038</v>
      </c>
      <c r="N132" s="4">
        <f t="shared" si="57"/>
        <v>-54.74646708773034</v>
      </c>
      <c r="O132" s="4">
        <f t="shared" si="57"/>
        <v>-21.205156331238648</v>
      </c>
      <c r="P132" s="4">
        <f t="shared" si="57"/>
        <v>9.844204587062631</v>
      </c>
      <c r="Q132" s="4">
        <f t="shared" si="57"/>
        <v>76.35239037910121</v>
      </c>
      <c r="R132" s="4">
        <f t="shared" si="57"/>
        <v>123.52830323446888</v>
      </c>
      <c r="S132" s="4">
        <f t="shared" si="57"/>
        <v>268.14522084778287</v>
      </c>
    </row>
    <row r="133" spans="1:19" ht="12.75">
      <c r="A133" s="22" t="s">
        <v>83</v>
      </c>
      <c r="B133" s="4">
        <f aca="true" t="shared" si="58" ref="B133:R133">B131*B53</f>
        <v>0</v>
      </c>
      <c r="C133" s="4">
        <f t="shared" si="58"/>
        <v>27.94356968139205</v>
      </c>
      <c r="D133" s="4">
        <f t="shared" si="58"/>
        <v>-15.401127059794657</v>
      </c>
      <c r="E133" s="4">
        <f t="shared" si="58"/>
        <v>-58.71931221506395</v>
      </c>
      <c r="F133" s="4">
        <f t="shared" si="58"/>
        <v>-56.31202685509472</v>
      </c>
      <c r="G133" s="4">
        <f t="shared" si="58"/>
        <v>-52.637134956305076</v>
      </c>
      <c r="H133" s="4">
        <f t="shared" si="58"/>
        <v>32.407052693278864</v>
      </c>
      <c r="I133" s="4">
        <f t="shared" si="58"/>
        <v>-17.06356671618624</v>
      </c>
      <c r="J133" s="4">
        <f t="shared" si="58"/>
        <v>-49.53396901750703</v>
      </c>
      <c r="K133" s="4">
        <f t="shared" si="58"/>
        <v>-59.354175551003074</v>
      </c>
      <c r="L133" s="4">
        <f t="shared" si="58"/>
        <v>-93.67408439440523</v>
      </c>
      <c r="M133" s="4">
        <f t="shared" si="58"/>
        <v>-50.33912911872528</v>
      </c>
      <c r="N133" s="4">
        <f t="shared" si="58"/>
        <v>32.65959619403256</v>
      </c>
      <c r="O133" s="4">
        <f t="shared" si="58"/>
        <v>111.50312485664085</v>
      </c>
      <c r="P133" s="4">
        <f t="shared" si="58"/>
        <v>41.71534533586583</v>
      </c>
      <c r="Q133" s="4">
        <f t="shared" si="58"/>
        <v>30.721509242912205</v>
      </c>
      <c r="R133" s="4">
        <f t="shared" si="58"/>
        <v>45.52753552068116</v>
      </c>
      <c r="S133" s="4">
        <f>S131*S53</f>
        <v>-23.0459215005628</v>
      </c>
    </row>
    <row r="134" spans="1:19" ht="12.75">
      <c r="A134" t="s">
        <v>42</v>
      </c>
      <c r="B134" s="4">
        <f aca="true" t="shared" si="59" ref="B134:R134">B59-B58</f>
        <v>0</v>
      </c>
      <c r="C134" s="4">
        <f t="shared" si="59"/>
        <v>-0.815408731435582</v>
      </c>
      <c r="D134" s="4">
        <f t="shared" si="59"/>
        <v>0.128730717318831</v>
      </c>
      <c r="E134" s="4">
        <f t="shared" si="59"/>
        <v>-27.80391164826051</v>
      </c>
      <c r="F134" s="4">
        <f t="shared" si="59"/>
        <v>-43.49977635075402</v>
      </c>
      <c r="G134" s="4">
        <f t="shared" si="59"/>
        <v>-63.014273175224844</v>
      </c>
      <c r="H134" s="4">
        <f t="shared" si="59"/>
        <v>-91.12436293562268</v>
      </c>
      <c r="I134" s="4">
        <f t="shared" si="59"/>
        <v>-127.3569801842691</v>
      </c>
      <c r="J134" s="4">
        <f t="shared" si="59"/>
        <v>-142.0328885105905</v>
      </c>
      <c r="K134" s="4">
        <f t="shared" si="59"/>
        <v>-199.31480433618663</v>
      </c>
      <c r="L134" s="4">
        <f t="shared" si="59"/>
        <v>-220.42374439449668</v>
      </c>
      <c r="M134" s="4">
        <f t="shared" si="59"/>
        <v>-238.0296914843866</v>
      </c>
      <c r="N134" s="4">
        <f t="shared" si="59"/>
        <v>-269.62904845251705</v>
      </c>
      <c r="O134" s="4">
        <f t="shared" si="59"/>
        <v>-296.24380976270913</v>
      </c>
      <c r="P134" s="4">
        <f t="shared" si="59"/>
        <v>-323.46124732591215</v>
      </c>
      <c r="Q134" s="4">
        <f t="shared" si="59"/>
        <v>-379.08946123317673</v>
      </c>
      <c r="R134" s="4">
        <f t="shared" si="59"/>
        <v>-408.28582841231855</v>
      </c>
      <c r="S134" s="4">
        <f>S59-S58</f>
        <v>-446.72232986084873</v>
      </c>
    </row>
    <row r="135" spans="1:19" ht="12.75">
      <c r="A135" t="s">
        <v>43</v>
      </c>
      <c r="B135" s="4">
        <f aca="true" t="shared" si="60" ref="B135:R135">B60-B59</f>
        <v>0</v>
      </c>
      <c r="C135" s="4">
        <f t="shared" si="60"/>
        <v>-48.48972907709276</v>
      </c>
      <c r="D135" s="4">
        <f t="shared" si="60"/>
        <v>-207.7817250712642</v>
      </c>
      <c r="E135" s="4">
        <f t="shared" si="60"/>
        <v>-278.97154246462105</v>
      </c>
      <c r="F135" s="4">
        <f t="shared" si="60"/>
        <v>-281.09027946695824</v>
      </c>
      <c r="G135" s="4">
        <f t="shared" si="60"/>
        <v>-273.4786804749233</v>
      </c>
      <c r="H135" s="4">
        <f t="shared" si="60"/>
        <v>-268.7986466501702</v>
      </c>
      <c r="I135" s="4">
        <f t="shared" si="60"/>
        <v>-339.20080661337806</v>
      </c>
      <c r="J135" s="4">
        <f t="shared" si="60"/>
        <v>-344.4051549626779</v>
      </c>
      <c r="K135" s="4">
        <f t="shared" si="60"/>
        <v>-332.1455154860164</v>
      </c>
      <c r="L135" s="4">
        <f t="shared" si="60"/>
        <v>-231.19617105395582</v>
      </c>
      <c r="M135" s="4">
        <f t="shared" si="60"/>
        <v>-353.9023046590878</v>
      </c>
      <c r="N135" s="4">
        <f t="shared" si="60"/>
        <v>-353.9984711508091</v>
      </c>
      <c r="O135" s="4">
        <f t="shared" si="60"/>
        <v>-430.6891559415849</v>
      </c>
      <c r="P135" s="4">
        <f t="shared" si="60"/>
        <v>-519.4150950455705</v>
      </c>
      <c r="Q135" s="4">
        <f t="shared" si="60"/>
        <v>-573.7998517069368</v>
      </c>
      <c r="R135" s="4">
        <f t="shared" si="60"/>
        <v>-560.5985853426746</v>
      </c>
      <c r="S135" s="4">
        <f>S60-S59</f>
        <v>-532.7525630319869</v>
      </c>
    </row>
    <row r="136" spans="1:19" ht="12.75">
      <c r="A136" t="s">
        <v>44</v>
      </c>
      <c r="B136" s="4">
        <f aca="true" t="shared" si="61" ref="B136:R136">B61-B60</f>
        <v>0</v>
      </c>
      <c r="C136" s="4">
        <f t="shared" si="61"/>
        <v>-30.600721767482355</v>
      </c>
      <c r="D136" s="4">
        <f t="shared" si="61"/>
        <v>-160.1656573036248</v>
      </c>
      <c r="E136" s="4">
        <f t="shared" si="61"/>
        <v>-209.5607237699278</v>
      </c>
      <c r="F136" s="4">
        <f t="shared" si="61"/>
        <v>-603.4583645079697</v>
      </c>
      <c r="G136" s="4">
        <f t="shared" si="61"/>
        <v>-736.425842296193</v>
      </c>
      <c r="H136" s="4">
        <f t="shared" si="61"/>
        <v>-961.097916272553</v>
      </c>
      <c r="I136" s="4">
        <f t="shared" si="61"/>
        <v>-990.1375280093812</v>
      </c>
      <c r="J136" s="4">
        <f t="shared" si="61"/>
        <v>-1193.4545860694657</v>
      </c>
      <c r="K136" s="4">
        <f t="shared" si="61"/>
        <v>-1260.887441059684</v>
      </c>
      <c r="L136" s="4">
        <f t="shared" si="61"/>
        <v>-1493.0402982738647</v>
      </c>
      <c r="M136" s="4">
        <f t="shared" si="61"/>
        <v>-1551.7197483918071</v>
      </c>
      <c r="N136" s="4">
        <f t="shared" si="61"/>
        <v>-1567.5833929888195</v>
      </c>
      <c r="O136" s="4">
        <f t="shared" si="61"/>
        <v>-1569.5089230891922</v>
      </c>
      <c r="P136" s="4">
        <f t="shared" si="61"/>
        <v>-1594.4812864169335</v>
      </c>
      <c r="Q136" s="4">
        <f t="shared" si="61"/>
        <v>-1666.6508479481136</v>
      </c>
      <c r="R136" s="4">
        <f t="shared" si="61"/>
        <v>-1762.3460151290014</v>
      </c>
      <c r="S136" s="4">
        <f>S61-S60</f>
        <v>-1933.8756733403611</v>
      </c>
    </row>
    <row r="137" spans="1:19" ht="12.75">
      <c r="A137" t="s">
        <v>48</v>
      </c>
      <c r="B137" s="4">
        <f aca="true" t="shared" si="62" ref="B137:R137">B62</f>
        <v>3750.339984312</v>
      </c>
      <c r="C137" s="4">
        <f t="shared" si="62"/>
        <v>3725.995303993</v>
      </c>
      <c r="D137" s="4">
        <f t="shared" si="62"/>
        <v>3477.5989132679997</v>
      </c>
      <c r="E137" s="4">
        <f t="shared" si="62"/>
        <v>3221.26567758</v>
      </c>
      <c r="F137" s="4">
        <f t="shared" si="62"/>
        <v>2878.2044822129997</v>
      </c>
      <c r="G137" s="4">
        <f t="shared" si="62"/>
        <v>2817.6835695580003</v>
      </c>
      <c r="H137" s="4">
        <f t="shared" si="62"/>
        <v>2734.867465105</v>
      </c>
      <c r="I137" s="4">
        <f t="shared" si="62"/>
        <v>2546.3008792784</v>
      </c>
      <c r="J137" s="4">
        <f t="shared" si="62"/>
        <v>2413.9033901976</v>
      </c>
      <c r="K137" s="4">
        <f t="shared" si="62"/>
        <v>2293.4522463773</v>
      </c>
      <c r="L137" s="4">
        <f t="shared" si="62"/>
        <v>2302.2199526236</v>
      </c>
      <c r="M137" s="4">
        <f t="shared" si="62"/>
        <v>2329.3496777678997</v>
      </c>
      <c r="N137" s="4">
        <f t="shared" si="62"/>
        <v>2343.047289277</v>
      </c>
      <c r="O137" s="4">
        <f t="shared" si="62"/>
        <v>2443.739135484</v>
      </c>
      <c r="P137" s="4">
        <f t="shared" si="62"/>
        <v>2381.868556171</v>
      </c>
      <c r="Q137" s="4">
        <f t="shared" si="62"/>
        <v>2320.644015407</v>
      </c>
      <c r="R137" s="4">
        <f t="shared" si="62"/>
        <v>2349.138591951</v>
      </c>
      <c r="S137" s="4">
        <f>S62</f>
        <v>2278.9136493079</v>
      </c>
    </row>
    <row r="139" ht="12.75">
      <c r="C139" s="4"/>
    </row>
    <row r="142" ht="12.75">
      <c r="A142" t="s">
        <v>84</v>
      </c>
    </row>
    <row r="143" spans="2:3" ht="12.75">
      <c r="B143" t="s">
        <v>85</v>
      </c>
      <c r="C143" t="s">
        <v>86</v>
      </c>
    </row>
    <row r="144" spans="1:3" ht="12.75">
      <c r="A144" t="s">
        <v>87</v>
      </c>
      <c r="B144">
        <f>B57</f>
        <v>3750.339984312</v>
      </c>
      <c r="C144">
        <v>0</v>
      </c>
    </row>
    <row r="145" spans="1:3" ht="12.75">
      <c r="A145" t="str">
        <f>A75</f>
        <v>Change due to electricity consumption</v>
      </c>
      <c r="B145">
        <f>Q57</f>
        <v>4833.110276673214</v>
      </c>
      <c r="C145">
        <f>B144</f>
        <v>3750.339984312</v>
      </c>
    </row>
    <row r="146" spans="1:3" ht="12.75">
      <c r="A146" t="str">
        <f>A76</f>
        <v>Change due to share of nuclear and renewables</v>
      </c>
      <c r="B146">
        <f>Q58</f>
        <v>4940.184176295227</v>
      </c>
      <c r="C146">
        <f>B145</f>
        <v>4833.110276673214</v>
      </c>
    </row>
    <row r="147" spans="1:3" ht="12.75">
      <c r="A147" t="s">
        <v>42</v>
      </c>
      <c r="B147">
        <f>Q59</f>
        <v>4561.09471506205</v>
      </c>
      <c r="C147">
        <f>B146</f>
        <v>4940.184176295227</v>
      </c>
    </row>
    <row r="148" spans="1:3" ht="12.75">
      <c r="A148" t="s">
        <v>43</v>
      </c>
      <c r="B148">
        <f>Q60</f>
        <v>3987.2948633551136</v>
      </c>
      <c r="C148">
        <f>B147</f>
        <v>4561.09471506205</v>
      </c>
    </row>
    <row r="149" spans="1:3" ht="12.75">
      <c r="A149" t="str">
        <f>A79</f>
        <v>Change due to abatement</v>
      </c>
      <c r="B149">
        <f>Q61</f>
        <v>2320.644015407</v>
      </c>
      <c r="C149">
        <f>B148</f>
        <v>3987.2948633551136</v>
      </c>
    </row>
    <row r="150" spans="1:3" ht="12.75">
      <c r="A150" t="s">
        <v>88</v>
      </c>
      <c r="B150">
        <f>B149</f>
        <v>2320.644015407</v>
      </c>
      <c r="C150">
        <f>B144</f>
        <v>3750.339984312</v>
      </c>
    </row>
    <row r="153" s="23" customFormat="1" ht="12.75">
      <c r="A153" s="23" t="s">
        <v>89</v>
      </c>
    </row>
    <row r="154" spans="2:19" s="23" customFormat="1" ht="12.75">
      <c r="B154" s="24">
        <v>1990</v>
      </c>
      <c r="C154" s="24">
        <v>1991</v>
      </c>
      <c r="D154" s="24">
        <v>1992</v>
      </c>
      <c r="E154" s="24">
        <v>1993</v>
      </c>
      <c r="F154" s="24">
        <v>1994</v>
      </c>
      <c r="G154" s="24">
        <v>1995</v>
      </c>
      <c r="H154" s="24">
        <v>1996</v>
      </c>
      <c r="I154" s="24">
        <v>1997</v>
      </c>
      <c r="J154" s="24">
        <v>1998</v>
      </c>
      <c r="K154" s="24">
        <v>1999</v>
      </c>
      <c r="L154" s="24">
        <v>2000</v>
      </c>
      <c r="M154" s="24">
        <v>2001</v>
      </c>
      <c r="N154" s="24">
        <v>2002</v>
      </c>
      <c r="O154" s="24">
        <v>2003</v>
      </c>
      <c r="P154" s="24">
        <v>2004</v>
      </c>
      <c r="Q154" s="24">
        <v>2005</v>
      </c>
      <c r="R154" s="24">
        <v>2006</v>
      </c>
      <c r="S154" s="24">
        <v>2007</v>
      </c>
    </row>
    <row r="155" spans="1:19" s="23" customFormat="1" ht="12.75">
      <c r="A155" s="23" t="s">
        <v>90</v>
      </c>
      <c r="B155" s="25">
        <f aca="true" t="shared" si="63" ref="B155:R155">B66</f>
        <v>3750.339984312</v>
      </c>
      <c r="C155" s="25">
        <f t="shared" si="63"/>
        <v>3806.1392998127867</v>
      </c>
      <c r="D155" s="25">
        <f t="shared" si="63"/>
        <v>3873.454899162233</v>
      </c>
      <c r="E155" s="25">
        <f t="shared" si="63"/>
        <v>3883.6533247811367</v>
      </c>
      <c r="F155" s="25">
        <f t="shared" si="63"/>
        <v>3924.2822949780325</v>
      </c>
      <c r="G155" s="25">
        <f t="shared" si="63"/>
        <v>4014.2111434971484</v>
      </c>
      <c r="H155" s="25">
        <f t="shared" si="63"/>
        <v>4138.598989592031</v>
      </c>
      <c r="I155" s="25">
        <f t="shared" si="63"/>
        <v>4151.732644904481</v>
      </c>
      <c r="J155" s="25">
        <f t="shared" si="63"/>
        <v>4228.30320318562</v>
      </c>
      <c r="K155" s="25">
        <f t="shared" si="63"/>
        <v>4244.686577087354</v>
      </c>
      <c r="L155" s="25">
        <f t="shared" si="63"/>
        <v>4377.74533130756</v>
      </c>
      <c r="M155" s="25">
        <f t="shared" si="63"/>
        <v>4552.975548879946</v>
      </c>
      <c r="N155" s="25">
        <f t="shared" si="63"/>
        <v>4556.345072762843</v>
      </c>
      <c r="O155" s="25">
        <f t="shared" si="63"/>
        <v>4649.883055752084</v>
      </c>
      <c r="P155" s="25">
        <f t="shared" si="63"/>
        <v>4767.666635036488</v>
      </c>
      <c r="Q155" s="25">
        <f t="shared" si="63"/>
        <v>4833.110276673214</v>
      </c>
      <c r="R155" s="25">
        <f t="shared" si="63"/>
        <v>4911.313182079844</v>
      </c>
      <c r="S155" s="25">
        <f>S66</f>
        <v>4947.164916193877</v>
      </c>
    </row>
    <row r="156" spans="1:19" s="23" customFormat="1" ht="12.75">
      <c r="A156" s="23" t="s">
        <v>91</v>
      </c>
      <c r="B156" s="25">
        <f aca="true" t="shared" si="64" ref="B156:K160">B155+B132</f>
        <v>3750.339984312</v>
      </c>
      <c r="C156" s="25">
        <f t="shared" si="64"/>
        <v>3777.9575938876187</v>
      </c>
      <c r="D156" s="25">
        <f t="shared" si="64"/>
        <v>3860.8186919853647</v>
      </c>
      <c r="E156" s="25">
        <f t="shared" si="64"/>
        <v>3796.3211676778733</v>
      </c>
      <c r="F156" s="25">
        <f t="shared" si="64"/>
        <v>3862.5649293937763</v>
      </c>
      <c r="G156" s="25">
        <f t="shared" si="64"/>
        <v>3943.2395004606465</v>
      </c>
      <c r="H156" s="25">
        <f t="shared" si="64"/>
        <v>4023.481338270067</v>
      </c>
      <c r="I156" s="25">
        <f t="shared" si="64"/>
        <v>4020.0597608016146</v>
      </c>
      <c r="J156" s="25">
        <f t="shared" si="64"/>
        <v>4143.329988757841</v>
      </c>
      <c r="K156" s="25">
        <f t="shared" si="64"/>
        <v>4145.15418281019</v>
      </c>
      <c r="L156" s="25">
        <f aca="true" t="shared" si="65" ref="L156:S160">L155+L132</f>
        <v>4340.5542507403225</v>
      </c>
      <c r="M156" s="25">
        <f t="shared" si="65"/>
        <v>4523.340551421907</v>
      </c>
      <c r="N156" s="25">
        <f t="shared" si="65"/>
        <v>4501.598605675113</v>
      </c>
      <c r="O156" s="25">
        <f t="shared" si="65"/>
        <v>4628.677899420845</v>
      </c>
      <c r="P156" s="25">
        <f t="shared" si="65"/>
        <v>4777.51083962355</v>
      </c>
      <c r="Q156" s="25">
        <f t="shared" si="65"/>
        <v>4909.462667052315</v>
      </c>
      <c r="R156" s="25">
        <f t="shared" si="65"/>
        <v>5034.841485314313</v>
      </c>
      <c r="S156" s="25">
        <f t="shared" si="65"/>
        <v>5215.31013704166</v>
      </c>
    </row>
    <row r="157" spans="1:19" s="23" customFormat="1" ht="12.75">
      <c r="A157" s="23" t="s">
        <v>42</v>
      </c>
      <c r="B157" s="25">
        <f t="shared" si="64"/>
        <v>3750.339984312</v>
      </c>
      <c r="C157" s="25">
        <f t="shared" si="64"/>
        <v>3805.901163569011</v>
      </c>
      <c r="D157" s="25">
        <f t="shared" si="64"/>
        <v>3845.41756492557</v>
      </c>
      <c r="E157" s="25">
        <f t="shared" si="64"/>
        <v>3737.6018554628095</v>
      </c>
      <c r="F157" s="25">
        <f t="shared" si="64"/>
        <v>3806.2529025386816</v>
      </c>
      <c r="G157" s="25">
        <f t="shared" si="64"/>
        <v>3890.6023655043414</v>
      </c>
      <c r="H157" s="25">
        <f t="shared" si="64"/>
        <v>4055.888390963346</v>
      </c>
      <c r="I157" s="25">
        <f t="shared" si="64"/>
        <v>4002.996194085428</v>
      </c>
      <c r="J157" s="25">
        <f t="shared" si="64"/>
        <v>4093.7960197403345</v>
      </c>
      <c r="K157" s="25">
        <f t="shared" si="64"/>
        <v>4085.8000072591867</v>
      </c>
      <c r="L157" s="25">
        <f t="shared" si="65"/>
        <v>4246.880166345917</v>
      </c>
      <c r="M157" s="25">
        <f t="shared" si="65"/>
        <v>4473.001422303181</v>
      </c>
      <c r="N157" s="25">
        <f t="shared" si="65"/>
        <v>4534.2582018691455</v>
      </c>
      <c r="O157" s="25">
        <f t="shared" si="65"/>
        <v>4740.181024277486</v>
      </c>
      <c r="P157" s="25">
        <f t="shared" si="65"/>
        <v>4819.226184959416</v>
      </c>
      <c r="Q157" s="25">
        <f t="shared" si="65"/>
        <v>4940.184176295227</v>
      </c>
      <c r="R157" s="25">
        <f t="shared" si="65"/>
        <v>5080.369020834994</v>
      </c>
      <c r="S157" s="25">
        <f t="shared" si="65"/>
        <v>5192.264215541097</v>
      </c>
    </row>
    <row r="158" spans="1:19" s="23" customFormat="1" ht="12.75">
      <c r="A158" s="23" t="s">
        <v>43</v>
      </c>
      <c r="B158" s="25">
        <f t="shared" si="64"/>
        <v>3750.339984312</v>
      </c>
      <c r="C158" s="25">
        <f t="shared" si="64"/>
        <v>3805.085754837575</v>
      </c>
      <c r="D158" s="25">
        <f t="shared" si="64"/>
        <v>3845.5462956428887</v>
      </c>
      <c r="E158" s="25">
        <f t="shared" si="64"/>
        <v>3709.797943814549</v>
      </c>
      <c r="F158" s="25">
        <f t="shared" si="64"/>
        <v>3762.7531261879276</v>
      </c>
      <c r="G158" s="25">
        <f t="shared" si="64"/>
        <v>3827.5880923291165</v>
      </c>
      <c r="H158" s="25">
        <f t="shared" si="64"/>
        <v>3964.7640280277233</v>
      </c>
      <c r="I158" s="25">
        <f t="shared" si="64"/>
        <v>3875.639213901159</v>
      </c>
      <c r="J158" s="25">
        <f t="shared" si="64"/>
        <v>3951.763131229744</v>
      </c>
      <c r="K158" s="25">
        <f t="shared" si="64"/>
        <v>3886.485202923</v>
      </c>
      <c r="L158" s="25">
        <f t="shared" si="65"/>
        <v>4026.4564219514205</v>
      </c>
      <c r="M158" s="25">
        <f t="shared" si="65"/>
        <v>4234.971730818795</v>
      </c>
      <c r="N158" s="25">
        <f t="shared" si="65"/>
        <v>4264.6291534166285</v>
      </c>
      <c r="O158" s="25">
        <f t="shared" si="65"/>
        <v>4443.937214514777</v>
      </c>
      <c r="P158" s="25">
        <f t="shared" si="65"/>
        <v>4495.764937633504</v>
      </c>
      <c r="Q158" s="25">
        <f t="shared" si="65"/>
        <v>4561.09471506205</v>
      </c>
      <c r="R158" s="25">
        <f t="shared" si="65"/>
        <v>4672.083192422676</v>
      </c>
      <c r="S158" s="25">
        <f t="shared" si="65"/>
        <v>4745.541885680248</v>
      </c>
    </row>
    <row r="159" spans="1:19" s="23" customFormat="1" ht="12.75">
      <c r="A159" s="23" t="s">
        <v>44</v>
      </c>
      <c r="B159" s="25">
        <f t="shared" si="64"/>
        <v>3750.339984312</v>
      </c>
      <c r="C159" s="25">
        <f t="shared" si="64"/>
        <v>3756.5960257604825</v>
      </c>
      <c r="D159" s="25">
        <f t="shared" si="64"/>
        <v>3637.7645705716245</v>
      </c>
      <c r="E159" s="25">
        <f t="shared" si="64"/>
        <v>3430.826401349928</v>
      </c>
      <c r="F159" s="25">
        <f t="shared" si="64"/>
        <v>3481.6628467209694</v>
      </c>
      <c r="G159" s="25">
        <f t="shared" si="64"/>
        <v>3554.1094118541932</v>
      </c>
      <c r="H159" s="25">
        <f t="shared" si="64"/>
        <v>3695.965381377553</v>
      </c>
      <c r="I159" s="25">
        <f t="shared" si="64"/>
        <v>3536.438407287781</v>
      </c>
      <c r="J159" s="25">
        <f t="shared" si="64"/>
        <v>3607.357976267066</v>
      </c>
      <c r="K159" s="25">
        <f t="shared" si="64"/>
        <v>3554.3396874369837</v>
      </c>
      <c r="L159" s="25">
        <f t="shared" si="65"/>
        <v>3795.2602508974646</v>
      </c>
      <c r="M159" s="25">
        <f t="shared" si="65"/>
        <v>3881.069426159707</v>
      </c>
      <c r="N159" s="25">
        <f t="shared" si="65"/>
        <v>3910.6306822658194</v>
      </c>
      <c r="O159" s="25">
        <f t="shared" si="65"/>
        <v>4013.2480585731923</v>
      </c>
      <c r="P159" s="25">
        <f t="shared" si="65"/>
        <v>3976.3498425879334</v>
      </c>
      <c r="Q159" s="25">
        <f t="shared" si="65"/>
        <v>3987.2948633551136</v>
      </c>
      <c r="R159" s="25">
        <f t="shared" si="65"/>
        <v>4111.484607080001</v>
      </c>
      <c r="S159" s="25">
        <f t="shared" si="65"/>
        <v>4212.789322648261</v>
      </c>
    </row>
    <row r="160" spans="1:19" s="23" customFormat="1" ht="12.75">
      <c r="A160" s="23" t="s">
        <v>48</v>
      </c>
      <c r="B160" s="25">
        <f t="shared" si="64"/>
        <v>3750.339984312</v>
      </c>
      <c r="C160" s="25">
        <f t="shared" si="64"/>
        <v>3725.995303993</v>
      </c>
      <c r="D160" s="25">
        <f t="shared" si="64"/>
        <v>3477.5989132679997</v>
      </c>
      <c r="E160" s="25">
        <f t="shared" si="64"/>
        <v>3221.26567758</v>
      </c>
      <c r="F160" s="25">
        <f t="shared" si="64"/>
        <v>2878.2044822129997</v>
      </c>
      <c r="G160" s="25">
        <f t="shared" si="64"/>
        <v>2817.6835695580003</v>
      </c>
      <c r="H160" s="25">
        <f t="shared" si="64"/>
        <v>2734.867465105</v>
      </c>
      <c r="I160" s="25">
        <f t="shared" si="64"/>
        <v>2546.3008792784</v>
      </c>
      <c r="J160" s="25">
        <f t="shared" si="64"/>
        <v>2413.9033901976004</v>
      </c>
      <c r="K160" s="25">
        <f t="shared" si="64"/>
        <v>2293.4522463772996</v>
      </c>
      <c r="L160" s="25">
        <f t="shared" si="65"/>
        <v>2302.2199526236</v>
      </c>
      <c r="M160" s="25">
        <f t="shared" si="65"/>
        <v>2329.3496777678997</v>
      </c>
      <c r="N160" s="25">
        <f t="shared" si="65"/>
        <v>2343.047289277</v>
      </c>
      <c r="O160" s="25">
        <f t="shared" si="65"/>
        <v>2443.739135484</v>
      </c>
      <c r="P160" s="25">
        <f t="shared" si="65"/>
        <v>2381.868556171</v>
      </c>
      <c r="Q160" s="25">
        <f t="shared" si="65"/>
        <v>2320.644015407</v>
      </c>
      <c r="R160" s="25">
        <f t="shared" si="65"/>
        <v>2349.138591951</v>
      </c>
      <c r="S160" s="25">
        <f t="shared" si="65"/>
        <v>2278.9136493079</v>
      </c>
    </row>
    <row r="162" spans="2:19" s="28" customFormat="1" ht="12.75">
      <c r="B162" s="29">
        <v>1990</v>
      </c>
      <c r="C162" s="29">
        <v>1991</v>
      </c>
      <c r="D162" s="29">
        <v>1992</v>
      </c>
      <c r="E162" s="29">
        <v>1993</v>
      </c>
      <c r="F162" s="29">
        <v>1994</v>
      </c>
      <c r="G162" s="29">
        <v>1995</v>
      </c>
      <c r="H162" s="29">
        <v>1996</v>
      </c>
      <c r="I162" s="29">
        <v>1997</v>
      </c>
      <c r="J162" s="29">
        <v>1998</v>
      </c>
      <c r="K162" s="29">
        <v>1999</v>
      </c>
      <c r="L162" s="29">
        <v>2000</v>
      </c>
      <c r="M162" s="29">
        <v>2001</v>
      </c>
      <c r="N162" s="29">
        <v>2002</v>
      </c>
      <c r="O162" s="29">
        <v>2003</v>
      </c>
      <c r="P162" s="29">
        <v>2004</v>
      </c>
      <c r="Q162" s="29">
        <v>2005</v>
      </c>
      <c r="R162" s="29">
        <v>2006</v>
      </c>
      <c r="S162" s="29">
        <v>2007</v>
      </c>
    </row>
    <row r="163" spans="1:19" s="28" customFormat="1" ht="12.75">
      <c r="A163" s="28" t="s">
        <v>90</v>
      </c>
      <c r="B163" s="30">
        <f aca="true" t="shared" si="66" ref="B163:R163">B155-B156</f>
        <v>0</v>
      </c>
      <c r="C163" s="30">
        <f t="shared" si="66"/>
        <v>28.18170592516799</v>
      </c>
      <c r="D163" s="30">
        <f t="shared" si="66"/>
        <v>12.636207176868083</v>
      </c>
      <c r="E163" s="30">
        <f t="shared" si="66"/>
        <v>87.3321571032634</v>
      </c>
      <c r="F163" s="30">
        <f t="shared" si="66"/>
        <v>61.717365584256186</v>
      </c>
      <c r="G163" s="30">
        <f t="shared" si="66"/>
        <v>70.97164303650197</v>
      </c>
      <c r="H163" s="30">
        <f t="shared" si="66"/>
        <v>115.11765132196388</v>
      </c>
      <c r="I163" s="30">
        <f t="shared" si="66"/>
        <v>131.67288410286665</v>
      </c>
      <c r="J163" s="30">
        <f t="shared" si="66"/>
        <v>84.97321442777866</v>
      </c>
      <c r="K163" s="30">
        <f t="shared" si="66"/>
        <v>99.5323942771638</v>
      </c>
      <c r="L163" s="30">
        <f t="shared" si="66"/>
        <v>37.191080567237805</v>
      </c>
      <c r="M163" s="30">
        <f t="shared" si="66"/>
        <v>29.634997458038924</v>
      </c>
      <c r="N163" s="30">
        <f t="shared" si="66"/>
        <v>54.74646708773071</v>
      </c>
      <c r="O163" s="30">
        <f t="shared" si="66"/>
        <v>21.205156331238868</v>
      </c>
      <c r="P163" s="30">
        <f t="shared" si="66"/>
        <v>-9.84420458706245</v>
      </c>
      <c r="Q163" s="30">
        <f t="shared" si="66"/>
        <v>-76.35239037910105</v>
      </c>
      <c r="R163" s="30">
        <f t="shared" si="66"/>
        <v>-123.5283032344687</v>
      </c>
      <c r="S163" s="30">
        <f aca="true" t="shared" si="67" ref="S163:S168">S155-S156</f>
        <v>-268.1452208477831</v>
      </c>
    </row>
    <row r="164" spans="1:19" s="28" customFormat="1" ht="12.75">
      <c r="A164" s="28" t="s">
        <v>91</v>
      </c>
      <c r="B164" s="30">
        <f aca="true" t="shared" si="68" ref="B164:R164">B156-B157</f>
        <v>0</v>
      </c>
      <c r="C164" s="30">
        <f t="shared" si="68"/>
        <v>-27.94356968139209</v>
      </c>
      <c r="D164" s="30">
        <f t="shared" si="68"/>
        <v>15.401127059794817</v>
      </c>
      <c r="E164" s="30">
        <f t="shared" si="68"/>
        <v>58.71931221506384</v>
      </c>
      <c r="F164" s="30">
        <f t="shared" si="68"/>
        <v>56.3120268550947</v>
      </c>
      <c r="G164" s="30">
        <f t="shared" si="68"/>
        <v>52.63713495630509</v>
      </c>
      <c r="H164" s="30">
        <f t="shared" si="68"/>
        <v>-32.40705269327873</v>
      </c>
      <c r="I164" s="30">
        <f t="shared" si="68"/>
        <v>17.063566716186415</v>
      </c>
      <c r="J164" s="30">
        <f t="shared" si="68"/>
        <v>49.533969017506934</v>
      </c>
      <c r="K164" s="30">
        <f t="shared" si="68"/>
        <v>59.35417555100321</v>
      </c>
      <c r="L164" s="30">
        <f t="shared" si="68"/>
        <v>93.67408439440533</v>
      </c>
      <c r="M164" s="30">
        <f t="shared" si="68"/>
        <v>50.339129118725396</v>
      </c>
      <c r="N164" s="30">
        <f t="shared" si="68"/>
        <v>-32.65959619403293</v>
      </c>
      <c r="O164" s="30">
        <f t="shared" si="68"/>
        <v>-111.50312485664108</v>
      </c>
      <c r="P164" s="30">
        <f t="shared" si="68"/>
        <v>-41.715345335866004</v>
      </c>
      <c r="Q164" s="30">
        <f t="shared" si="68"/>
        <v>-30.72150924291236</v>
      </c>
      <c r="R164" s="30">
        <f t="shared" si="68"/>
        <v>-45.52753552068134</v>
      </c>
      <c r="S164" s="30">
        <f t="shared" si="67"/>
        <v>23.045921500563054</v>
      </c>
    </row>
    <row r="165" spans="1:19" s="28" customFormat="1" ht="12.75">
      <c r="A165" s="28" t="s">
        <v>42</v>
      </c>
      <c r="B165" s="30">
        <f aca="true" t="shared" si="69" ref="B165:R165">B157-B158</f>
        <v>0</v>
      </c>
      <c r="C165" s="30">
        <f t="shared" si="69"/>
        <v>0.815408731435582</v>
      </c>
      <c r="D165" s="30">
        <f t="shared" si="69"/>
        <v>-0.128730717318831</v>
      </c>
      <c r="E165" s="30">
        <f t="shared" si="69"/>
        <v>27.80391164826051</v>
      </c>
      <c r="F165" s="30">
        <f t="shared" si="69"/>
        <v>43.49977635075402</v>
      </c>
      <c r="G165" s="30">
        <f t="shared" si="69"/>
        <v>63.014273175224844</v>
      </c>
      <c r="H165" s="30">
        <f t="shared" si="69"/>
        <v>91.12436293562268</v>
      </c>
      <c r="I165" s="30">
        <f t="shared" si="69"/>
        <v>127.3569801842691</v>
      </c>
      <c r="J165" s="30">
        <f t="shared" si="69"/>
        <v>142.0328885105905</v>
      </c>
      <c r="K165" s="30">
        <f t="shared" si="69"/>
        <v>199.31480433618663</v>
      </c>
      <c r="L165" s="30">
        <f t="shared" si="69"/>
        <v>220.42374439449668</v>
      </c>
      <c r="M165" s="30">
        <f t="shared" si="69"/>
        <v>238.0296914843866</v>
      </c>
      <c r="N165" s="30">
        <f t="shared" si="69"/>
        <v>269.62904845251705</v>
      </c>
      <c r="O165" s="30">
        <f t="shared" si="69"/>
        <v>296.24380976270913</v>
      </c>
      <c r="P165" s="30">
        <f t="shared" si="69"/>
        <v>323.46124732591215</v>
      </c>
      <c r="Q165" s="30">
        <f t="shared" si="69"/>
        <v>379.08946123317673</v>
      </c>
      <c r="R165" s="30">
        <f t="shared" si="69"/>
        <v>408.28582841231855</v>
      </c>
      <c r="S165" s="30">
        <f t="shared" si="67"/>
        <v>446.72232986084873</v>
      </c>
    </row>
    <row r="166" spans="1:19" s="28" customFormat="1" ht="12.75">
      <c r="A166" s="28" t="s">
        <v>43</v>
      </c>
      <c r="B166" s="30">
        <f aca="true" t="shared" si="70" ref="B166:R166">B158-B159</f>
        <v>0</v>
      </c>
      <c r="C166" s="30">
        <f t="shared" si="70"/>
        <v>48.48972907709276</v>
      </c>
      <c r="D166" s="30">
        <f t="shared" si="70"/>
        <v>207.7817250712642</v>
      </c>
      <c r="E166" s="30">
        <f t="shared" si="70"/>
        <v>278.97154246462105</v>
      </c>
      <c r="F166" s="30">
        <f t="shared" si="70"/>
        <v>281.09027946695824</v>
      </c>
      <c r="G166" s="30">
        <f t="shared" si="70"/>
        <v>273.4786804749233</v>
      </c>
      <c r="H166" s="30">
        <f t="shared" si="70"/>
        <v>268.7986466501702</v>
      </c>
      <c r="I166" s="30">
        <f t="shared" si="70"/>
        <v>339.20080661337806</v>
      </c>
      <c r="J166" s="30">
        <f t="shared" si="70"/>
        <v>344.4051549626779</v>
      </c>
      <c r="K166" s="30">
        <f t="shared" si="70"/>
        <v>332.1455154860164</v>
      </c>
      <c r="L166" s="30">
        <f t="shared" si="70"/>
        <v>231.19617105395582</v>
      </c>
      <c r="M166" s="30">
        <f t="shared" si="70"/>
        <v>353.9023046590878</v>
      </c>
      <c r="N166" s="30">
        <f t="shared" si="70"/>
        <v>353.9984711508091</v>
      </c>
      <c r="O166" s="30">
        <f t="shared" si="70"/>
        <v>430.6891559415849</v>
      </c>
      <c r="P166" s="30">
        <f t="shared" si="70"/>
        <v>519.4150950455705</v>
      </c>
      <c r="Q166" s="30">
        <f t="shared" si="70"/>
        <v>573.7998517069368</v>
      </c>
      <c r="R166" s="30">
        <f t="shared" si="70"/>
        <v>560.5985853426746</v>
      </c>
      <c r="S166" s="30">
        <f t="shared" si="67"/>
        <v>532.7525630319869</v>
      </c>
    </row>
    <row r="167" spans="1:19" s="28" customFormat="1" ht="12.75">
      <c r="A167" s="28" t="s">
        <v>44</v>
      </c>
      <c r="B167" s="30">
        <f aca="true" t="shared" si="71" ref="B167:R167">B159-B160</f>
        <v>0</v>
      </c>
      <c r="C167" s="30">
        <f t="shared" si="71"/>
        <v>30.600721767482355</v>
      </c>
      <c r="D167" s="30">
        <f t="shared" si="71"/>
        <v>160.1656573036248</v>
      </c>
      <c r="E167" s="30">
        <f t="shared" si="71"/>
        <v>209.5607237699278</v>
      </c>
      <c r="F167" s="30">
        <f t="shared" si="71"/>
        <v>603.4583645079697</v>
      </c>
      <c r="G167" s="30">
        <f t="shared" si="71"/>
        <v>736.425842296193</v>
      </c>
      <c r="H167" s="30">
        <f t="shared" si="71"/>
        <v>961.097916272553</v>
      </c>
      <c r="I167" s="30">
        <f t="shared" si="71"/>
        <v>990.1375280093812</v>
      </c>
      <c r="J167" s="30">
        <f t="shared" si="71"/>
        <v>1193.4545860694657</v>
      </c>
      <c r="K167" s="30">
        <f t="shared" si="71"/>
        <v>1260.887441059684</v>
      </c>
      <c r="L167" s="30">
        <f t="shared" si="71"/>
        <v>1493.0402982738647</v>
      </c>
      <c r="M167" s="30">
        <f t="shared" si="71"/>
        <v>1551.7197483918071</v>
      </c>
      <c r="N167" s="30">
        <f t="shared" si="71"/>
        <v>1567.5833929888195</v>
      </c>
      <c r="O167" s="30">
        <f t="shared" si="71"/>
        <v>1569.5089230891922</v>
      </c>
      <c r="P167" s="30">
        <f t="shared" si="71"/>
        <v>1594.4812864169335</v>
      </c>
      <c r="Q167" s="30">
        <f t="shared" si="71"/>
        <v>1666.6508479481136</v>
      </c>
      <c r="R167" s="30">
        <f t="shared" si="71"/>
        <v>1762.3460151290014</v>
      </c>
      <c r="S167" s="30">
        <f t="shared" si="67"/>
        <v>1933.8756733403611</v>
      </c>
    </row>
    <row r="168" spans="1:19" s="28" customFormat="1" ht="12.75">
      <c r="A168" s="28" t="s">
        <v>48</v>
      </c>
      <c r="B168" s="31">
        <f aca="true" t="shared" si="72" ref="B168:R168">B160-B161</f>
        <v>3750.339984312</v>
      </c>
      <c r="C168" s="31">
        <f t="shared" si="72"/>
        <v>3725.995303993</v>
      </c>
      <c r="D168" s="31">
        <f t="shared" si="72"/>
        <v>3477.5989132679997</v>
      </c>
      <c r="E168" s="31">
        <f t="shared" si="72"/>
        <v>3221.26567758</v>
      </c>
      <c r="F168" s="31">
        <f t="shared" si="72"/>
        <v>2878.2044822129997</v>
      </c>
      <c r="G168" s="31">
        <f t="shared" si="72"/>
        <v>2817.6835695580003</v>
      </c>
      <c r="H168" s="31">
        <f t="shared" si="72"/>
        <v>2734.867465105</v>
      </c>
      <c r="I168" s="31">
        <f t="shared" si="72"/>
        <v>2546.3008792784</v>
      </c>
      <c r="J168" s="31">
        <f t="shared" si="72"/>
        <v>2413.9033901976004</v>
      </c>
      <c r="K168" s="31">
        <f t="shared" si="72"/>
        <v>2293.4522463772996</v>
      </c>
      <c r="L168" s="31">
        <f t="shared" si="72"/>
        <v>2302.2199526236</v>
      </c>
      <c r="M168" s="31">
        <f t="shared" si="72"/>
        <v>2329.3496777678997</v>
      </c>
      <c r="N168" s="31">
        <f t="shared" si="72"/>
        <v>2343.047289277</v>
      </c>
      <c r="O168" s="31">
        <f t="shared" si="72"/>
        <v>2443.739135484</v>
      </c>
      <c r="P168" s="31">
        <f t="shared" si="72"/>
        <v>2381.868556171</v>
      </c>
      <c r="Q168" s="31">
        <f t="shared" si="72"/>
        <v>2320.644015407</v>
      </c>
      <c r="R168" s="31">
        <f t="shared" si="72"/>
        <v>2349.138591951</v>
      </c>
      <c r="S168" s="31">
        <f t="shared" si="67"/>
        <v>2278.9136493079</v>
      </c>
    </row>
    <row r="169" spans="1:20" s="28" customFormat="1" ht="12.75">
      <c r="A169" s="32" t="s">
        <v>92</v>
      </c>
      <c r="B169" s="33">
        <f aca="true" t="shared" si="73" ref="B169:S169">B130</f>
        <v>3750.339984312</v>
      </c>
      <c r="C169" s="33">
        <f t="shared" si="73"/>
        <v>3806.1392998127867</v>
      </c>
      <c r="D169" s="33">
        <f t="shared" si="73"/>
        <v>3873.454899162233</v>
      </c>
      <c r="E169" s="33">
        <f t="shared" si="73"/>
        <v>3883.6533247811367</v>
      </c>
      <c r="F169" s="33">
        <f t="shared" si="73"/>
        <v>3924.2822949780325</v>
      </c>
      <c r="G169" s="33">
        <f t="shared" si="73"/>
        <v>4014.2111434971484</v>
      </c>
      <c r="H169" s="33">
        <f t="shared" si="73"/>
        <v>4138.598989592031</v>
      </c>
      <c r="I169" s="33">
        <f t="shared" si="73"/>
        <v>4151.732644904481</v>
      </c>
      <c r="J169" s="33">
        <f t="shared" si="73"/>
        <v>4228.30320318562</v>
      </c>
      <c r="K169" s="33">
        <f t="shared" si="73"/>
        <v>4244.686577087354</v>
      </c>
      <c r="L169" s="33">
        <f t="shared" si="73"/>
        <v>4377.74533130756</v>
      </c>
      <c r="M169" s="33">
        <f t="shared" si="73"/>
        <v>4552.975548879946</v>
      </c>
      <c r="N169" s="33">
        <f t="shared" si="73"/>
        <v>4556.345072762843</v>
      </c>
      <c r="O169" s="33">
        <f t="shared" si="73"/>
        <v>4649.883055752084</v>
      </c>
      <c r="P169" s="33">
        <f t="shared" si="73"/>
        <v>4767.666635036488</v>
      </c>
      <c r="Q169" s="33">
        <f t="shared" si="73"/>
        <v>4833.110276673214</v>
      </c>
      <c r="R169" s="33">
        <f t="shared" si="73"/>
        <v>4911.313182079844</v>
      </c>
      <c r="S169" s="33">
        <f t="shared" si="73"/>
        <v>4947.164916193877</v>
      </c>
      <c r="T169" s="34">
        <f>S169/B169-1</f>
        <v>0.319124382559528</v>
      </c>
    </row>
    <row r="171" spans="15:19" ht="12.75">
      <c r="O171" s="26" t="s">
        <v>93</v>
      </c>
      <c r="P171" s="27">
        <f>S169/B169</f>
        <v>1.319124382559528</v>
      </c>
      <c r="Q171" s="27"/>
      <c r="R171" s="27"/>
      <c r="S171" s="27"/>
    </row>
    <row r="172" spans="3:19" s="28" customFormat="1" ht="12.75">
      <c r="C172" s="28" t="s">
        <v>208</v>
      </c>
      <c r="P172" s="28">
        <f>S169/B169-1</f>
        <v>0.319124382559528</v>
      </c>
      <c r="Q172" s="35">
        <f>P172</f>
        <v>0.319124382559528</v>
      </c>
      <c r="R172" s="35"/>
      <c r="S172" s="35"/>
    </row>
    <row r="173" s="28" customFormat="1" ht="12.75">
      <c r="C173" s="36" t="s">
        <v>95</v>
      </c>
    </row>
    <row r="174" s="28" customFormat="1" ht="12.75">
      <c r="C174" s="28" t="s">
        <v>94</v>
      </c>
    </row>
  </sheetData>
  <sheetProtection/>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wardj</cp:lastModifiedBy>
  <dcterms:created xsi:type="dcterms:W3CDTF">2009-03-23T10:03:16Z</dcterms:created>
  <dcterms:modified xsi:type="dcterms:W3CDTF">2009-11-10T14:28:48Z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