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0" windowWidth="9330" windowHeight="8295" activeTab="1"/>
  </bookViews>
  <sheets>
    <sheet name="Fig 3 percountry" sheetId="1" r:id="rId1"/>
    <sheet name="Data" sheetId="3" r:id="rId2"/>
  </sheets>
  <externalReferences>
    <externalReference r:id="rId3"/>
    <externalReference r:id="rId4"/>
    <externalReference r:id="rId5"/>
    <externalReference r:id="rId6"/>
  </externalReferences>
  <definedNames>
    <definedName name="GDP">'[1]New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[2]OUT_FILE_SO2!$A$12:$L$203</definedName>
    <definedName name="NO2_EM_FACT">[2]OUT_FILE_NO2!$A$17:$P$256</definedName>
    <definedName name="population">'[3]New Cronos Data'!$A$244:$N$275</definedName>
    <definedName name="populationxxxx">'[3]New Cronos Data'!$A$244:$N$275</definedName>
    <definedName name="SO2_EM_FACT">[2]OUT_FILE_SO2!$A$12:$L$203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[2]OUT_FILE_SO2!$A$12:$L$203</definedName>
    <definedName name="Winter">#REF!</definedName>
    <definedName name="www">#REF!</definedName>
  </definedNames>
  <calcPr calcId="145621"/>
</workbook>
</file>

<file path=xl/calcChain.xml><?xml version="1.0" encoding="utf-8"?>
<calcChain xmlns="http://schemas.openxmlformats.org/spreadsheetml/2006/main">
  <c r="K71" i="3" l="1"/>
  <c r="K47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42" i="3"/>
  <c r="G47" i="3"/>
  <c r="F44" i="3"/>
  <c r="F42" i="3"/>
  <c r="K9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J80" i="3"/>
  <c r="I81" i="3"/>
  <c r="I80" i="3"/>
  <c r="I43" i="3"/>
  <c r="I42" i="3"/>
  <c r="G71" i="3" l="1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G43" i="3"/>
  <c r="G44" i="3"/>
  <c r="G45" i="3"/>
  <c r="G46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2" i="3"/>
  <c r="G73" i="3"/>
  <c r="G74" i="3"/>
  <c r="G75" i="3"/>
  <c r="G42" i="3"/>
  <c r="F43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H7" i="3"/>
  <c r="E7" i="3" s="1"/>
  <c r="I7" i="3"/>
  <c r="F7" i="3" s="1"/>
  <c r="J7" i="3"/>
  <c r="H8" i="3"/>
  <c r="E8" i="3" s="1"/>
  <c r="I8" i="3"/>
  <c r="F8" i="3" s="1"/>
  <c r="J8" i="3"/>
  <c r="H9" i="3"/>
  <c r="E9" i="3" s="1"/>
  <c r="I9" i="3"/>
  <c r="F9" i="3" s="1"/>
  <c r="J9" i="3"/>
  <c r="H10" i="3"/>
  <c r="E10" i="3" s="1"/>
  <c r="I10" i="3"/>
  <c r="F10" i="3" s="1"/>
  <c r="J10" i="3"/>
  <c r="H11" i="3"/>
  <c r="E11" i="3" s="1"/>
  <c r="I11" i="3"/>
  <c r="F11" i="3" s="1"/>
  <c r="J11" i="3"/>
  <c r="H12" i="3"/>
  <c r="E12" i="3" s="1"/>
  <c r="I12" i="3"/>
  <c r="F12" i="3" s="1"/>
  <c r="J12" i="3"/>
  <c r="H13" i="3"/>
  <c r="E13" i="3" s="1"/>
  <c r="I13" i="3"/>
  <c r="F13" i="3" s="1"/>
  <c r="J13" i="3"/>
  <c r="H14" i="3"/>
  <c r="E14" i="3" s="1"/>
  <c r="I14" i="3"/>
  <c r="F14" i="3" s="1"/>
  <c r="J14" i="3"/>
  <c r="H15" i="3"/>
  <c r="E15" i="3" s="1"/>
  <c r="I15" i="3"/>
  <c r="F15" i="3" s="1"/>
  <c r="J15" i="3"/>
  <c r="H16" i="3"/>
  <c r="E16" i="3" s="1"/>
  <c r="I16" i="3"/>
  <c r="F16" i="3" s="1"/>
  <c r="J16" i="3"/>
  <c r="H17" i="3"/>
  <c r="E17" i="3" s="1"/>
  <c r="I17" i="3"/>
  <c r="F17" i="3" s="1"/>
  <c r="J17" i="3"/>
  <c r="H18" i="3"/>
  <c r="E18" i="3" s="1"/>
  <c r="I18" i="3"/>
  <c r="F18" i="3" s="1"/>
  <c r="J18" i="3"/>
  <c r="H19" i="3"/>
  <c r="E19" i="3" s="1"/>
  <c r="I19" i="3"/>
  <c r="F19" i="3" s="1"/>
  <c r="J19" i="3"/>
  <c r="H20" i="3"/>
  <c r="E20" i="3" s="1"/>
  <c r="I20" i="3"/>
  <c r="F20" i="3" s="1"/>
  <c r="J20" i="3"/>
  <c r="H21" i="3"/>
  <c r="E21" i="3" s="1"/>
  <c r="I21" i="3"/>
  <c r="F21" i="3" s="1"/>
  <c r="J21" i="3"/>
  <c r="H22" i="3"/>
  <c r="E22" i="3" s="1"/>
  <c r="I22" i="3"/>
  <c r="F22" i="3" s="1"/>
  <c r="J22" i="3"/>
  <c r="H23" i="3"/>
  <c r="E23" i="3" s="1"/>
  <c r="I23" i="3"/>
  <c r="F23" i="3" s="1"/>
  <c r="J23" i="3"/>
  <c r="H24" i="3"/>
  <c r="E24" i="3" s="1"/>
  <c r="I24" i="3"/>
  <c r="F24" i="3" s="1"/>
  <c r="J24" i="3"/>
  <c r="H25" i="3"/>
  <c r="E25" i="3" s="1"/>
  <c r="I25" i="3"/>
  <c r="F25" i="3" s="1"/>
  <c r="J25" i="3"/>
  <c r="H26" i="3"/>
  <c r="E26" i="3" s="1"/>
  <c r="I26" i="3"/>
  <c r="F26" i="3" s="1"/>
  <c r="J26" i="3"/>
  <c r="H27" i="3"/>
  <c r="E27" i="3" s="1"/>
  <c r="I27" i="3"/>
  <c r="F27" i="3" s="1"/>
  <c r="J27" i="3"/>
  <c r="H28" i="3"/>
  <c r="E28" i="3" s="1"/>
  <c r="I28" i="3"/>
  <c r="F28" i="3" s="1"/>
  <c r="J28" i="3"/>
  <c r="H29" i="3"/>
  <c r="E29" i="3" s="1"/>
  <c r="I29" i="3"/>
  <c r="F29" i="3" s="1"/>
  <c r="J29" i="3"/>
  <c r="H30" i="3"/>
  <c r="E30" i="3" s="1"/>
  <c r="I30" i="3"/>
  <c r="F30" i="3" s="1"/>
  <c r="J30" i="3"/>
  <c r="H31" i="3"/>
  <c r="E31" i="3" s="1"/>
  <c r="I31" i="3"/>
  <c r="F31" i="3" s="1"/>
  <c r="J31" i="3"/>
  <c r="H32" i="3"/>
  <c r="E32" i="3" s="1"/>
  <c r="I32" i="3"/>
  <c r="F32" i="3" s="1"/>
  <c r="J32" i="3"/>
  <c r="H33" i="3"/>
  <c r="E33" i="3" s="1"/>
  <c r="I33" i="3"/>
  <c r="F33" i="3" s="1"/>
  <c r="J33" i="3"/>
  <c r="H34" i="3"/>
  <c r="E34" i="3" s="1"/>
  <c r="I34" i="3"/>
  <c r="F34" i="3" s="1"/>
  <c r="J34" i="3"/>
  <c r="H35" i="3"/>
  <c r="E35" i="3" s="1"/>
  <c r="I35" i="3"/>
  <c r="F35" i="3" s="1"/>
  <c r="J35" i="3"/>
  <c r="H36" i="3"/>
  <c r="E36" i="3" s="1"/>
  <c r="I36" i="3"/>
  <c r="F36" i="3" s="1"/>
  <c r="J36" i="3"/>
  <c r="H37" i="3"/>
  <c r="E37" i="3" s="1"/>
  <c r="I37" i="3"/>
  <c r="F37" i="3" s="1"/>
  <c r="J37" i="3"/>
  <c r="H38" i="3"/>
  <c r="E38" i="3" s="1"/>
  <c r="I38" i="3"/>
  <c r="F38" i="3" s="1"/>
  <c r="J38" i="3"/>
  <c r="H5" i="3"/>
  <c r="E5" i="3" s="1"/>
  <c r="B8" i="3"/>
  <c r="K8" i="3" s="1"/>
  <c r="C8" i="3"/>
  <c r="L8" i="3" s="1"/>
  <c r="D8" i="3"/>
  <c r="B9" i="3"/>
  <c r="K9" i="3" s="1"/>
  <c r="C9" i="3"/>
  <c r="L9" i="3" s="1"/>
  <c r="D9" i="3"/>
  <c r="B10" i="3"/>
  <c r="K10" i="3" s="1"/>
  <c r="C10" i="3"/>
  <c r="L10" i="3" s="1"/>
  <c r="D10" i="3"/>
  <c r="B11" i="3"/>
  <c r="K11" i="3" s="1"/>
  <c r="C11" i="3"/>
  <c r="L11" i="3" s="1"/>
  <c r="D11" i="3"/>
  <c r="B12" i="3"/>
  <c r="K12" i="3" s="1"/>
  <c r="C12" i="3"/>
  <c r="L12" i="3" s="1"/>
  <c r="D12" i="3"/>
  <c r="B13" i="3"/>
  <c r="K13" i="3" s="1"/>
  <c r="C13" i="3"/>
  <c r="L13" i="3" s="1"/>
  <c r="D13" i="3"/>
  <c r="B14" i="3"/>
  <c r="K14" i="3" s="1"/>
  <c r="C14" i="3"/>
  <c r="L14" i="3" s="1"/>
  <c r="D14" i="3"/>
  <c r="B15" i="3"/>
  <c r="K15" i="3" s="1"/>
  <c r="C15" i="3"/>
  <c r="L15" i="3" s="1"/>
  <c r="D15" i="3"/>
  <c r="B16" i="3"/>
  <c r="K16" i="3" s="1"/>
  <c r="C16" i="3"/>
  <c r="L16" i="3" s="1"/>
  <c r="D16" i="3"/>
  <c r="B17" i="3"/>
  <c r="K17" i="3" s="1"/>
  <c r="C17" i="3"/>
  <c r="L17" i="3" s="1"/>
  <c r="D17" i="3"/>
  <c r="B18" i="3"/>
  <c r="K18" i="3" s="1"/>
  <c r="C18" i="3"/>
  <c r="L18" i="3" s="1"/>
  <c r="D18" i="3"/>
  <c r="B19" i="3"/>
  <c r="K19" i="3" s="1"/>
  <c r="C19" i="3"/>
  <c r="L19" i="3" s="1"/>
  <c r="D19" i="3"/>
  <c r="B20" i="3"/>
  <c r="K20" i="3" s="1"/>
  <c r="C20" i="3"/>
  <c r="L20" i="3" s="1"/>
  <c r="D20" i="3"/>
  <c r="B21" i="3"/>
  <c r="K21" i="3" s="1"/>
  <c r="C21" i="3"/>
  <c r="L21" i="3" s="1"/>
  <c r="D21" i="3"/>
  <c r="B22" i="3"/>
  <c r="K22" i="3" s="1"/>
  <c r="C22" i="3"/>
  <c r="L22" i="3" s="1"/>
  <c r="D22" i="3"/>
  <c r="B23" i="3"/>
  <c r="K23" i="3" s="1"/>
  <c r="C23" i="3"/>
  <c r="L23" i="3" s="1"/>
  <c r="D23" i="3"/>
  <c r="B24" i="3"/>
  <c r="K24" i="3" s="1"/>
  <c r="C24" i="3"/>
  <c r="L24" i="3" s="1"/>
  <c r="D24" i="3"/>
  <c r="B25" i="3"/>
  <c r="K25" i="3" s="1"/>
  <c r="C25" i="3"/>
  <c r="L25" i="3" s="1"/>
  <c r="D25" i="3"/>
  <c r="B26" i="3"/>
  <c r="K26" i="3" s="1"/>
  <c r="C26" i="3"/>
  <c r="L26" i="3" s="1"/>
  <c r="D26" i="3"/>
  <c r="B27" i="3"/>
  <c r="K27" i="3" s="1"/>
  <c r="C27" i="3"/>
  <c r="L27" i="3" s="1"/>
  <c r="D27" i="3"/>
  <c r="M27" i="3" s="1"/>
  <c r="B28" i="3"/>
  <c r="K28" i="3" s="1"/>
  <c r="C28" i="3"/>
  <c r="L28" i="3" s="1"/>
  <c r="D28" i="3"/>
  <c r="B29" i="3"/>
  <c r="K29" i="3" s="1"/>
  <c r="C29" i="3"/>
  <c r="L29" i="3" s="1"/>
  <c r="D29" i="3"/>
  <c r="B30" i="3"/>
  <c r="K30" i="3" s="1"/>
  <c r="C30" i="3"/>
  <c r="L30" i="3" s="1"/>
  <c r="D30" i="3"/>
  <c r="B31" i="3"/>
  <c r="K31" i="3" s="1"/>
  <c r="C31" i="3"/>
  <c r="L31" i="3" s="1"/>
  <c r="D31" i="3"/>
  <c r="M31" i="3" s="1"/>
  <c r="B32" i="3"/>
  <c r="K32" i="3" s="1"/>
  <c r="C32" i="3"/>
  <c r="L32" i="3" s="1"/>
  <c r="D32" i="3"/>
  <c r="B33" i="3"/>
  <c r="K33" i="3" s="1"/>
  <c r="C33" i="3"/>
  <c r="L33" i="3" s="1"/>
  <c r="D33" i="3"/>
  <c r="B34" i="3"/>
  <c r="K34" i="3" s="1"/>
  <c r="C34" i="3"/>
  <c r="L34" i="3" s="1"/>
  <c r="D34" i="3"/>
  <c r="B35" i="3"/>
  <c r="K35" i="3" s="1"/>
  <c r="C35" i="3"/>
  <c r="L35" i="3" s="1"/>
  <c r="D35" i="3"/>
  <c r="M35" i="3" s="1"/>
  <c r="B36" i="3"/>
  <c r="K36" i="3" s="1"/>
  <c r="C36" i="3"/>
  <c r="L36" i="3" s="1"/>
  <c r="D36" i="3"/>
  <c r="B37" i="3"/>
  <c r="K37" i="3" s="1"/>
  <c r="C37" i="3"/>
  <c r="L37" i="3" s="1"/>
  <c r="D37" i="3"/>
  <c r="B38" i="3"/>
  <c r="K38" i="3" s="1"/>
  <c r="C38" i="3"/>
  <c r="L38" i="3" s="1"/>
  <c r="D38" i="3"/>
  <c r="B5" i="3"/>
  <c r="K5" i="3" s="1"/>
  <c r="H6" i="3"/>
  <c r="E6" i="3" s="1"/>
  <c r="I6" i="3"/>
  <c r="F6" i="3" s="1"/>
  <c r="J6" i="3"/>
  <c r="R6" i="3" s="1"/>
  <c r="J5" i="3"/>
  <c r="G5" i="3" s="1"/>
  <c r="I5" i="3"/>
  <c r="F5" i="3" s="1"/>
  <c r="B6" i="3"/>
  <c r="K6" i="3" s="1"/>
  <c r="C6" i="3"/>
  <c r="L6" i="3" s="1"/>
  <c r="D6" i="3"/>
  <c r="M6" i="3" s="1"/>
  <c r="B7" i="3"/>
  <c r="K7" i="3" s="1"/>
  <c r="C7" i="3"/>
  <c r="L7" i="3" s="1"/>
  <c r="D7" i="3"/>
  <c r="D5" i="3"/>
  <c r="M5" i="3" s="1"/>
  <c r="C5" i="3"/>
  <c r="L5" i="3" s="1"/>
  <c r="N6" i="3"/>
  <c r="O6" i="3"/>
  <c r="P6" i="3"/>
  <c r="Q5" i="3"/>
  <c r="Q6" i="3"/>
  <c r="P5" i="3"/>
  <c r="N7" i="3" l="1"/>
  <c r="O7" i="3"/>
  <c r="M7" i="3"/>
  <c r="O38" i="3"/>
  <c r="N38" i="3"/>
  <c r="O36" i="3"/>
  <c r="N36" i="3"/>
  <c r="O34" i="3"/>
  <c r="M34" i="3"/>
  <c r="N34" i="3"/>
  <c r="O32" i="3"/>
  <c r="M32" i="3"/>
  <c r="N32" i="3"/>
  <c r="O30" i="3"/>
  <c r="M30" i="3"/>
  <c r="N30" i="3"/>
  <c r="O28" i="3"/>
  <c r="M28" i="3"/>
  <c r="N28" i="3"/>
  <c r="N26" i="3"/>
  <c r="O26" i="3"/>
  <c r="M26" i="3"/>
  <c r="N24" i="3"/>
  <c r="O24" i="3"/>
  <c r="M24" i="3"/>
  <c r="N22" i="3"/>
  <c r="O22" i="3"/>
  <c r="M22" i="3"/>
  <c r="N20" i="3"/>
  <c r="O20" i="3"/>
  <c r="M20" i="3"/>
  <c r="N18" i="3"/>
  <c r="O18" i="3"/>
  <c r="M18" i="3"/>
  <c r="N16" i="3"/>
  <c r="O16" i="3"/>
  <c r="M16" i="3"/>
  <c r="N14" i="3"/>
  <c r="O14" i="3"/>
  <c r="M14" i="3"/>
  <c r="N12" i="3"/>
  <c r="O12" i="3"/>
  <c r="M12" i="3"/>
  <c r="N10" i="3"/>
  <c r="O10" i="3"/>
  <c r="M10" i="3"/>
  <c r="N8" i="3"/>
  <c r="O8" i="3"/>
  <c r="M8" i="3"/>
  <c r="P38" i="3"/>
  <c r="Q38" i="3"/>
  <c r="R36" i="3"/>
  <c r="P36" i="3"/>
  <c r="Q36" i="3"/>
  <c r="R34" i="3"/>
  <c r="P34" i="3"/>
  <c r="Q34" i="3"/>
  <c r="R32" i="3"/>
  <c r="P32" i="3"/>
  <c r="Q32" i="3"/>
  <c r="R30" i="3"/>
  <c r="P30" i="3"/>
  <c r="Q30" i="3"/>
  <c r="R28" i="3"/>
  <c r="P28" i="3"/>
  <c r="Q28" i="3"/>
  <c r="R26" i="3"/>
  <c r="P26" i="3"/>
  <c r="Q26" i="3"/>
  <c r="R24" i="3"/>
  <c r="P24" i="3"/>
  <c r="Q24" i="3"/>
  <c r="R22" i="3"/>
  <c r="P22" i="3"/>
  <c r="Q22" i="3"/>
  <c r="R20" i="3"/>
  <c r="P20" i="3"/>
  <c r="Q20" i="3"/>
  <c r="R18" i="3"/>
  <c r="P18" i="3"/>
  <c r="Q18" i="3"/>
  <c r="R16" i="3"/>
  <c r="P16" i="3"/>
  <c r="Q16" i="3"/>
  <c r="R14" i="3"/>
  <c r="P14" i="3"/>
  <c r="Q14" i="3"/>
  <c r="R12" i="3"/>
  <c r="P12" i="3"/>
  <c r="Q12" i="3"/>
  <c r="R10" i="3"/>
  <c r="P10" i="3"/>
  <c r="Q10" i="3"/>
  <c r="R8" i="3"/>
  <c r="P8" i="3"/>
  <c r="Q8" i="3"/>
  <c r="G38" i="3"/>
  <c r="G36" i="3"/>
  <c r="G34" i="3"/>
  <c r="G32" i="3"/>
  <c r="G30" i="3"/>
  <c r="G28" i="3"/>
  <c r="G26" i="3"/>
  <c r="G24" i="3"/>
  <c r="G22" i="3"/>
  <c r="G20" i="3"/>
  <c r="G18" i="3"/>
  <c r="G16" i="3"/>
  <c r="G14" i="3"/>
  <c r="G12" i="3"/>
  <c r="G10" i="3"/>
  <c r="G8" i="3"/>
  <c r="M38" i="3"/>
  <c r="M36" i="3"/>
  <c r="N5" i="3"/>
  <c r="O5" i="3"/>
  <c r="R5" i="3"/>
  <c r="O37" i="3"/>
  <c r="N37" i="3"/>
  <c r="O35" i="3"/>
  <c r="N35" i="3"/>
  <c r="O33" i="3"/>
  <c r="N33" i="3"/>
  <c r="O31" i="3"/>
  <c r="N31" i="3"/>
  <c r="O29" i="3"/>
  <c r="N29" i="3"/>
  <c r="O27" i="3"/>
  <c r="N27" i="3"/>
  <c r="N25" i="3"/>
  <c r="O25" i="3"/>
  <c r="M25" i="3"/>
  <c r="N23" i="3"/>
  <c r="O23" i="3"/>
  <c r="M23" i="3"/>
  <c r="N21" i="3"/>
  <c r="O21" i="3"/>
  <c r="M21" i="3"/>
  <c r="N19" i="3"/>
  <c r="O19" i="3"/>
  <c r="M19" i="3"/>
  <c r="N17" i="3"/>
  <c r="O17" i="3"/>
  <c r="M17" i="3"/>
  <c r="N15" i="3"/>
  <c r="O15" i="3"/>
  <c r="M15" i="3"/>
  <c r="N13" i="3"/>
  <c r="O13" i="3"/>
  <c r="M13" i="3"/>
  <c r="N11" i="3"/>
  <c r="O11" i="3"/>
  <c r="M11" i="3"/>
  <c r="N9" i="3"/>
  <c r="O9" i="3"/>
  <c r="M9" i="3"/>
  <c r="P37" i="3"/>
  <c r="Q37" i="3"/>
  <c r="R35" i="3"/>
  <c r="P35" i="3"/>
  <c r="Q35" i="3"/>
  <c r="R33" i="3"/>
  <c r="P33" i="3"/>
  <c r="Q33" i="3"/>
  <c r="R31" i="3"/>
  <c r="P31" i="3"/>
  <c r="Q31" i="3"/>
  <c r="R29" i="3"/>
  <c r="P29" i="3"/>
  <c r="Q29" i="3"/>
  <c r="R27" i="3"/>
  <c r="P27" i="3"/>
  <c r="Q27" i="3"/>
  <c r="R25" i="3"/>
  <c r="P25" i="3"/>
  <c r="Q25" i="3"/>
  <c r="R23" i="3"/>
  <c r="P23" i="3"/>
  <c r="Q23" i="3"/>
  <c r="R21" i="3"/>
  <c r="P21" i="3"/>
  <c r="Q21" i="3"/>
  <c r="R19" i="3"/>
  <c r="P19" i="3"/>
  <c r="Q19" i="3"/>
  <c r="R17" i="3"/>
  <c r="P17" i="3"/>
  <c r="Q17" i="3"/>
  <c r="R15" i="3"/>
  <c r="P15" i="3"/>
  <c r="Q15" i="3"/>
  <c r="R13" i="3"/>
  <c r="P13" i="3"/>
  <c r="Q13" i="3"/>
  <c r="R11" i="3"/>
  <c r="P11" i="3"/>
  <c r="Q11" i="3"/>
  <c r="R9" i="3"/>
  <c r="P9" i="3"/>
  <c r="Q9" i="3"/>
  <c r="R7" i="3"/>
  <c r="S7" i="3" s="1"/>
  <c r="P7" i="3"/>
  <c r="Q7" i="3"/>
  <c r="G6" i="3"/>
  <c r="G37" i="3"/>
  <c r="G35" i="3"/>
  <c r="G33" i="3"/>
  <c r="G31" i="3"/>
  <c r="G29" i="3"/>
  <c r="G27" i="3"/>
  <c r="G25" i="3"/>
  <c r="G23" i="3"/>
  <c r="G21" i="3"/>
  <c r="G19" i="3"/>
  <c r="G17" i="3"/>
  <c r="G15" i="3"/>
  <c r="G13" i="3"/>
  <c r="G11" i="3"/>
  <c r="G9" i="3"/>
  <c r="G7" i="3"/>
  <c r="M37" i="3"/>
  <c r="M33" i="3"/>
  <c r="M29" i="3"/>
  <c r="Q41" i="3" l="1"/>
  <c r="Q40" i="3"/>
  <c r="S11" i="3"/>
  <c r="S15" i="3"/>
  <c r="S19" i="3"/>
  <c r="S23" i="3"/>
  <c r="S27" i="3"/>
  <c r="S31" i="3"/>
  <c r="S35" i="3"/>
  <c r="S5" i="3"/>
  <c r="N40" i="3"/>
  <c r="M42" i="3" s="1"/>
  <c r="N41" i="3"/>
  <c r="S10" i="3"/>
  <c r="S14" i="3"/>
  <c r="S18" i="3"/>
  <c r="S22" i="3"/>
  <c r="S26" i="3"/>
  <c r="S30" i="3"/>
  <c r="S34" i="3"/>
  <c r="S6" i="3"/>
  <c r="P41" i="3"/>
  <c r="P40" i="3"/>
  <c r="S9" i="3"/>
  <c r="S13" i="3"/>
  <c r="S17" i="3"/>
  <c r="S21" i="3"/>
  <c r="S25" i="3"/>
  <c r="S29" i="3"/>
  <c r="S33" i="3"/>
  <c r="O40" i="3"/>
  <c r="O41" i="3"/>
  <c r="S8" i="3"/>
  <c r="S12" i="3"/>
  <c r="S16" i="3"/>
  <c r="S20" i="3"/>
  <c r="S24" i="3"/>
  <c r="S28" i="3"/>
  <c r="S32" i="3"/>
  <c r="S36" i="3"/>
  <c r="N42" i="3" l="1"/>
  <c r="O42" i="3"/>
  <c r="Q42" i="3"/>
  <c r="P42" i="3"/>
</calcChain>
</file>

<file path=xl/sharedStrings.xml><?xml version="1.0" encoding="utf-8"?>
<sst xmlns="http://schemas.openxmlformats.org/spreadsheetml/2006/main" count="216" uniqueCount="76">
  <si>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</si>
  <si>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</si>
  <si>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</si>
  <si>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</si>
  <si>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</si>
  <si>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</si>
  <si>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</si>
  <si>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</si>
  <si>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</si>
  <si>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</si>
  <si>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</si>
  <si>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</si>
  <si>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</si>
  <si>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</si>
  <si>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</si>
  <si>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</si>
  <si>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</si>
  <si>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</si>
  <si>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</si>
  <si>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</si>
  <si>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</si>
  <si>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</si>
  <si>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</si>
  <si>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</si>
  <si>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</si>
  <si>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</si>
  <si>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</si>
  <si>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</si>
  <si>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</si>
  <si>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</si>
  <si>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</si>
  <si>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</si>
  <si>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EEA32</t>
  </si>
  <si>
    <t>EU27</t>
  </si>
  <si>
    <t>Country</t>
  </si>
  <si>
    <t>GHG emissions (Mt/CO2 eq)</t>
  </si>
  <si>
    <t>% of energy emissions</t>
  </si>
  <si>
    <t>Energy related GHG emissions</t>
  </si>
  <si>
    <t>Non-energy related GHG emissions</t>
  </si>
  <si>
    <t>1 Energy IPCC code</t>
  </si>
  <si>
    <t>from 1990</t>
  </si>
  <si>
    <t>Total emissions % change</t>
  </si>
  <si>
    <t>Count if +</t>
  </si>
  <si>
    <t>Count if -</t>
  </si>
  <si>
    <t>total</t>
  </si>
  <si>
    <t>Check</t>
  </si>
  <si>
    <t>Energy emissions % change</t>
  </si>
  <si>
    <t>&lt; 66%</t>
  </si>
  <si>
    <t>&gt;50%</t>
  </si>
  <si>
    <t>&lt;45%</t>
  </si>
  <si>
    <t>Emissions - 1990 - Tg (million tonnes)</t>
  </si>
  <si>
    <t>Emissions - 2008 - Tg (million tonnes)</t>
  </si>
  <si>
    <t>1. Energy</t>
  </si>
  <si>
    <t>Total emissions (sectors 1-7, excluding 5. LULUCF)</t>
  </si>
  <si>
    <t>Total GHG emissions: (sectors 1-7, excluding 5. LULUCF)</t>
  </si>
  <si>
    <t>from 2008</t>
  </si>
  <si>
    <t>Share of total emissions (sectors 1-7, excluding 5. LULUCF) (%)</t>
  </si>
  <si>
    <t>Tg (million tonnes)</t>
  </si>
  <si>
    <t>1.A.5. Other (Not elsewhere specified)</t>
  </si>
  <si>
    <t>3. Solvent and Other Product Use</t>
  </si>
  <si>
    <t>1.A.1.C. Manufacture of Solid Fuels and Other Energy Industries</t>
  </si>
  <si>
    <t>1.A.4.C. Agriculture/Forestry/Fisheries</t>
  </si>
  <si>
    <t>1.B. Fugitive Emissions from Fuels</t>
  </si>
  <si>
    <t>1.A.1.B. Petroleum Refining</t>
  </si>
  <si>
    <t>6. Waste</t>
  </si>
  <si>
    <t>1.A.4.A. Commercial/Institutional</t>
  </si>
  <si>
    <t>2. Industrial Processes</t>
  </si>
  <si>
    <t>1.A.4.B. Residential</t>
  </si>
  <si>
    <t>4. Agriculture</t>
  </si>
  <si>
    <t>1.A.2. Manufacturing Industries and Construction</t>
  </si>
  <si>
    <t>1.A.3. Transport</t>
  </si>
  <si>
    <t>1.A.1.A. Public Electricity and Heat Production</t>
  </si>
  <si>
    <t>Emissions - 2009 - Tg (million tonnes)</t>
  </si>
  <si>
    <t>linked cells</t>
  </si>
  <si>
    <t>update data below</t>
  </si>
  <si>
    <r>
      <t xml:space="preserve">data source: </t>
    </r>
    <r>
      <rPr>
        <b/>
        <sz val="10"/>
        <rFont val="Arial"/>
        <family val="2"/>
      </rPr>
      <t>http://dataservice.eea.europa.eu/PivotApp/pivot.aspx?pivotid=475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</si>
</sst>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28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4" fontId="16" fillId="0" borderId="7" applyFill="0" applyBorder="0" applyProtection="0">
      <alignment horizontal="right" vertical="center"/>
    </xf>
    <xf numFmtId="0" fontId="17" fillId="0" borderId="0"/>
    <xf numFmtId="0" fontId="1" fillId="23" borderId="8" applyNumberFormat="0" applyFont="0" applyAlignment="0" applyProtection="0"/>
    <xf numFmtId="0" fontId="18" fillId="20" borderId="9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" fontId="16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2" fillId="0" borderId="0" xfId="0" applyFont="1" applyFill="1" applyBorder="1"/>
    <xf numFmtId="0" fontId="0" fillId="0" borderId="0" xfId="0" applyBorder="1"/>
    <xf numFmtId="0" fontId="0" fillId="0" borderId="11" xfId="0" applyBorder="1"/>
    <xf numFmtId="0" fontId="15" fillId="0" borderId="0" xfId="37" applyBorder="1"/>
    <xf numFmtId="0" fontId="22" fillId="0" borderId="0" xfId="0" applyFont="1" applyBorder="1"/>
    <xf numFmtId="0" fontId="22" fillId="0" borderId="0" xfId="37" applyFont="1" applyBorder="1"/>
    <xf numFmtId="164" fontId="0" fillId="0" borderId="0" xfId="42" applyNumberFormat="1" applyFont="1" applyBorder="1"/>
    <xf numFmtId="164" fontId="15" fillId="0" borderId="0" xfId="42" applyNumberFormat="1" applyFont="1" applyBorder="1"/>
    <xf numFmtId="0" fontId="22" fillId="0" borderId="12" xfId="0" applyFont="1" applyBorder="1"/>
    <xf numFmtId="0" fontId="22" fillId="0" borderId="13" xfId="0" applyFont="1" applyBorder="1"/>
    <xf numFmtId="0" fontId="15" fillId="0" borderId="14" xfId="37" applyBorder="1"/>
    <xf numFmtId="0" fontId="0" fillId="0" borderId="15" xfId="0" applyBorder="1"/>
    <xf numFmtId="0" fontId="22" fillId="0" borderId="16" xfId="0" applyFont="1" applyBorder="1"/>
    <xf numFmtId="0" fontId="22" fillId="0" borderId="17" xfId="0" applyFont="1" applyBorder="1"/>
    <xf numFmtId="0" fontId="0" fillId="0" borderId="14" xfId="0" applyBorder="1"/>
    <xf numFmtId="0" fontId="0" fillId="0" borderId="18" xfId="0" applyBorder="1"/>
    <xf numFmtId="9" fontId="0" fillId="0" borderId="0" xfId="42" applyFont="1" applyBorder="1"/>
    <xf numFmtId="9" fontId="0" fillId="0" borderId="14" xfId="42" applyFont="1" applyBorder="1"/>
    <xf numFmtId="0" fontId="22" fillId="0" borderId="19" xfId="0" applyFont="1" applyBorder="1"/>
    <xf numFmtId="0" fontId="0" fillId="0" borderId="13" xfId="0" applyBorder="1"/>
    <xf numFmtId="0" fontId="22" fillId="0" borderId="20" xfId="0" applyFont="1" applyBorder="1"/>
    <xf numFmtId="0" fontId="22" fillId="0" borderId="21" xfId="0" applyFont="1" applyBorder="1"/>
    <xf numFmtId="0" fontId="15" fillId="24" borderId="14" xfId="0" applyFont="1" applyFill="1" applyBorder="1"/>
    <xf numFmtId="0" fontId="15" fillId="24" borderId="0" xfId="37" applyFont="1" applyFill="1" applyBorder="1"/>
    <xf numFmtId="0" fontId="23" fillId="0" borderId="0" xfId="0" applyFont="1" applyFill="1" applyBorder="1"/>
    <xf numFmtId="0" fontId="15" fillId="0" borderId="18" xfId="37" applyBorder="1"/>
    <xf numFmtId="0" fontId="15" fillId="0" borderId="22" xfId="37" applyBorder="1"/>
    <xf numFmtId="0" fontId="15" fillId="0" borderId="12" xfId="37" applyBorder="1"/>
    <xf numFmtId="0" fontId="15" fillId="0" borderId="13" xfId="37" applyBorder="1"/>
    <xf numFmtId="0" fontId="22" fillId="0" borderId="17" xfId="37" applyFont="1" applyBorder="1"/>
    <xf numFmtId="0" fontId="15" fillId="0" borderId="11" xfId="37" applyBorder="1"/>
    <xf numFmtId="0" fontId="22" fillId="0" borderId="22" xfId="0" applyFont="1" applyBorder="1"/>
    <xf numFmtId="1" fontId="0" fillId="0" borderId="0" xfId="42" applyNumberFormat="1" applyFont="1" applyFill="1" applyBorder="1"/>
    <xf numFmtId="164" fontId="0" fillId="0" borderId="12" xfId="42" applyNumberFormat="1" applyFont="1" applyBorder="1"/>
    <xf numFmtId="164" fontId="0" fillId="0" borderId="18" xfId="42" applyNumberFormat="1" applyFont="1" applyBorder="1"/>
    <xf numFmtId="164" fontId="0" fillId="0" borderId="14" xfId="42" applyNumberFormat="1" applyFont="1" applyBorder="1"/>
    <xf numFmtId="164" fontId="0" fillId="0" borderId="15" xfId="42" applyNumberFormat="1" applyFont="1" applyBorder="1"/>
    <xf numFmtId="164" fontId="0" fillId="0" borderId="13" xfId="42" applyNumberFormat="1" applyFont="1" applyBorder="1"/>
    <xf numFmtId="0" fontId="15" fillId="25" borderId="0" xfId="0" applyFont="1" applyFill="1" applyBorder="1"/>
    <xf numFmtId="0" fontId="0" fillId="26" borderId="0" xfId="0" applyFill="1" applyBorder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27" borderId="0" xfId="0" applyFont="1" applyFill="1" applyBorder="1"/>
    <xf numFmtId="9" fontId="15" fillId="0" borderId="0" xfId="42" applyFont="1" applyBorder="1"/>
    <xf numFmtId="9" fontId="0" fillId="0" borderId="0" xfId="42" applyFont="1" applyAlignment="1">
      <alignment vertical="center"/>
    </xf>
    <xf numFmtId="0" fontId="26" fillId="0" borderId="0" xfId="0" applyFont="1" applyBorder="1"/>
    <xf numFmtId="1" fontId="26" fillId="0" borderId="0" xfId="0" applyNumberFormat="1" applyFont="1" applyBorder="1"/>
    <xf numFmtId="0" fontId="0" fillId="28" borderId="0" xfId="0" applyFill="1" applyBorder="1"/>
    <xf numFmtId="164" fontId="25" fillId="28" borderId="0" xfId="42" applyNumberFormat="1" applyFont="1" applyFill="1" applyBorder="1"/>
    <xf numFmtId="0" fontId="24" fillId="0" borderId="0" xfId="0" applyFont="1" applyFill="1" applyBorder="1"/>
    <xf numFmtId="0" fontId="23" fillId="0" borderId="0" xfId="37" applyFont="1" applyFill="1" applyBorder="1"/>
    <xf numFmtId="0" fontId="15" fillId="28" borderId="0" xfId="0" applyFont="1" applyFill="1" applyBorder="1"/>
    <xf numFmtId="0" fontId="27" fillId="28" borderId="0" xfId="0" applyFont="1" applyFill="1" applyBorder="1"/>
    <xf numFmtId="43" fontId="0" fillId="28" borderId="0" xfId="47" applyFont="1" applyFill="1" applyBorder="1"/>
    <xf numFmtId="43" fontId="0" fillId="0" borderId="0" xfId="47" applyFont="1" applyBorder="1"/>
    <xf numFmtId="43" fontId="0" fillId="0" borderId="0" xfId="0" applyNumberFormat="1" applyBorder="1"/>
    <xf numFmtId="43" fontId="0" fillId="0" borderId="0" xfId="47" applyFont="1" applyAlignment="1">
      <alignment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GHG Numbers (0.00)" xfId="38"/>
    <cellStyle name="normální_BGR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  <cellStyle name="Обычный_CRF2002 (1)" xfId="46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9276111685625"/>
          <c:y val="7.9661016949152536E-2"/>
          <c:w val="0.75180972078593589"/>
          <c:h val="0.679661016949152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Data!$B$3</c:f>
              <c:strCache>
                <c:ptCount val="1"/>
                <c:pt idx="0">
                  <c:v>Energy related GHG emissions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Data!$A$5:$A$36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Liechtenstein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Turkey</c:v>
                </c:pt>
                <c:pt idx="31">
                  <c:v>United Kingdom</c:v>
                </c:pt>
              </c:strCache>
            </c:strRef>
          </c:cat>
          <c:val>
            <c:numRef>
              <c:f>Data!$D$5:$D$36</c:f>
              <c:numCache>
                <c:formatCode>General</c:formatCode>
                <c:ptCount val="32"/>
                <c:pt idx="0">
                  <c:v>60.7043488822654</c:v>
                </c:pt>
                <c:pt idx="1">
                  <c:v>102.18217457392301</c:v>
                </c:pt>
                <c:pt idx="2">
                  <c:v>45.075228843306398</c:v>
                </c:pt>
                <c:pt idx="3">
                  <c:v>7.3536948826430599</c:v>
                </c:pt>
                <c:pt idx="4">
                  <c:v>109.812139091123</c:v>
                </c:pt>
                <c:pt idx="5">
                  <c:v>48.167480683209099</c:v>
                </c:pt>
                <c:pt idx="6">
                  <c:v>14.4003254287001</c:v>
                </c:pt>
                <c:pt idx="7">
                  <c:v>53.112719654959697</c:v>
                </c:pt>
                <c:pt idx="8">
                  <c:v>360.66989305445998</c:v>
                </c:pt>
                <c:pt idx="9">
                  <c:v>760.12635306572304</c:v>
                </c:pt>
                <c:pt idx="10">
                  <c:v>100.429671002982</c:v>
                </c:pt>
                <c:pt idx="11">
                  <c:v>50.079418416627</c:v>
                </c:pt>
                <c:pt idx="12">
                  <c:v>2.03250260681902</c:v>
                </c:pt>
                <c:pt idx="13">
                  <c:v>41.472030913672803</c:v>
                </c:pt>
                <c:pt idx="14">
                  <c:v>406.743185623486</c:v>
                </c:pt>
                <c:pt idx="15">
                  <c:v>7.1966122475812497</c:v>
                </c:pt>
                <c:pt idx="16">
                  <c:v>0.21632161711775799</c:v>
                </c:pt>
                <c:pt idx="17">
                  <c:v>11.876085912086101</c:v>
                </c:pt>
                <c:pt idx="18">
                  <c:v>10.284959243230601</c:v>
                </c:pt>
                <c:pt idx="19">
                  <c:v>2.5195451026220201</c:v>
                </c:pt>
                <c:pt idx="20">
                  <c:v>166.72957820092901</c:v>
                </c:pt>
                <c:pt idx="21">
                  <c:v>38.865257375111803</c:v>
                </c:pt>
                <c:pt idx="22">
                  <c:v>307.12858919679098</c:v>
                </c:pt>
                <c:pt idx="23">
                  <c:v>53.590322482323302</c:v>
                </c:pt>
                <c:pt idx="24">
                  <c:v>86.922106190197795</c:v>
                </c:pt>
                <c:pt idx="25">
                  <c:v>28.6943195322295</c:v>
                </c:pt>
                <c:pt idx="26">
                  <c:v>15.886357572666</c:v>
                </c:pt>
                <c:pt idx="27">
                  <c:v>283.18366457003498</c:v>
                </c:pt>
                <c:pt idx="28">
                  <c:v>44.538030126265497</c:v>
                </c:pt>
                <c:pt idx="29">
                  <c:v>42.255335349578097</c:v>
                </c:pt>
                <c:pt idx="30">
                  <c:v>278.33083699952402</c:v>
                </c:pt>
                <c:pt idx="31">
                  <c:v>480.87228926016002</c:v>
                </c:pt>
              </c:numCache>
            </c:numRef>
          </c:val>
        </c:ser>
        <c:ser>
          <c:idx val="0"/>
          <c:order val="1"/>
          <c:tx>
            <c:strRef>
              <c:f>Data!$E$3</c:f>
              <c:strCache>
                <c:ptCount val="1"/>
                <c:pt idx="0">
                  <c:v>Non-energy related GHG emissions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Data!$A$5:$A$36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Liechtenstein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Turkey</c:v>
                </c:pt>
                <c:pt idx="31">
                  <c:v>United Kingdom</c:v>
                </c:pt>
              </c:strCache>
            </c:strRef>
          </c:cat>
          <c:val>
            <c:numRef>
              <c:f>Data!$G$5:$G$36</c:f>
              <c:numCache>
                <c:formatCode>General</c:formatCode>
                <c:ptCount val="32"/>
                <c:pt idx="0">
                  <c:v>19.354515716063297</c:v>
                </c:pt>
                <c:pt idx="1">
                  <c:v>22.257705285086999</c:v>
                </c:pt>
                <c:pt idx="2">
                  <c:v>14.417811268680801</c:v>
                </c:pt>
                <c:pt idx="3">
                  <c:v>2.0470175297911695</c:v>
                </c:pt>
                <c:pt idx="4">
                  <c:v>23.113255083727992</c:v>
                </c:pt>
                <c:pt idx="5">
                  <c:v>12.817339037736303</c:v>
                </c:pt>
                <c:pt idx="6">
                  <c:v>2.4365355466661995</c:v>
                </c:pt>
                <c:pt idx="7">
                  <c:v>13.223584484452296</c:v>
                </c:pt>
                <c:pt idx="8">
                  <c:v>156.57799479031803</c:v>
                </c:pt>
                <c:pt idx="9">
                  <c:v>159.57180953093393</c:v>
                </c:pt>
                <c:pt idx="10">
                  <c:v>22.113650780260997</c:v>
                </c:pt>
                <c:pt idx="11">
                  <c:v>16.647509371495296</c:v>
                </c:pt>
                <c:pt idx="12">
                  <c:v>2.5856606843360899</c:v>
                </c:pt>
                <c:pt idx="13">
                  <c:v>20.922815623503396</c:v>
                </c:pt>
                <c:pt idx="14">
                  <c:v>84.376393549391025</c:v>
                </c:pt>
                <c:pt idx="15">
                  <c:v>3.5261300429858498</c:v>
                </c:pt>
                <c:pt idx="16">
                  <c:v>3.1081609966410018E-2</c:v>
                </c:pt>
                <c:pt idx="17">
                  <c:v>9.7326271549009995</c:v>
                </c:pt>
                <c:pt idx="18">
                  <c:v>1.3994255839317997</c:v>
                </c:pt>
                <c:pt idx="19">
                  <c:v>0.34676834994622974</c:v>
                </c:pt>
                <c:pt idx="20">
                  <c:v>32.142008303598999</c:v>
                </c:pt>
                <c:pt idx="21">
                  <c:v>12.427173242382594</c:v>
                </c:pt>
                <c:pt idx="22">
                  <c:v>69.530609423173019</c:v>
                </c:pt>
                <c:pt idx="23">
                  <c:v>20.992267047287001</c:v>
                </c:pt>
                <c:pt idx="24">
                  <c:v>43.906174116767218</c:v>
                </c:pt>
                <c:pt idx="25">
                  <c:v>14.7097248191169</c:v>
                </c:pt>
                <c:pt idx="26">
                  <c:v>3.4527594558251984</c:v>
                </c:pt>
                <c:pt idx="27">
                  <c:v>84.364759309327042</c:v>
                </c:pt>
                <c:pt idx="28">
                  <c:v>15.455769380051507</c:v>
                </c:pt>
                <c:pt idx="29">
                  <c:v>9.6935320319346019</c:v>
                </c:pt>
                <c:pt idx="30">
                  <c:v>91.31698711263698</c:v>
                </c:pt>
                <c:pt idx="31">
                  <c:v>85.337677287230974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7548928"/>
        <c:axId val="94590080"/>
      </c:barChart>
      <c:catAx>
        <c:axId val="775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59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Mtonne of CO2 Eq</a:t>
                </a:r>
              </a:p>
            </c:rich>
          </c:tx>
          <c:layout>
            <c:manualLayout>
              <c:xMode val="edge"/>
              <c:yMode val="edge"/>
              <c:x val="9.3071354705274046E-3"/>
              <c:y val="0.3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48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487073422957606"/>
          <c:y val="0.18983050847457628"/>
          <c:w val="0.98241985522233721"/>
          <c:h val="0.549152542372881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7%20Total%20energy%20consumption%20intensity%20(2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8%20Electricity%20consumption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8"/>
  <sheetViews>
    <sheetView tabSelected="1" zoomScale="80" zoomScaleNormal="8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M55" sqref="M55"/>
    </sheetView>
  </sheetViews>
  <sheetFormatPr defaultColWidth="14.5703125" defaultRowHeight="12.75" x14ac:dyDescent="0.2"/>
  <cols>
    <col min="1" max="1" width="19.140625" style="2" customWidth="1"/>
    <col min="2" max="2" width="14.5703125" style="2" customWidth="1"/>
    <col min="3" max="5" width="18.28515625" style="2" customWidth="1"/>
    <col min="6" max="16384" width="14.5703125" style="2"/>
  </cols>
  <sheetData>
    <row r="1" spans="1:42" ht="13.5" thickBot="1" x14ac:dyDescent="0.25">
      <c r="A1" s="50"/>
      <c r="B1" s="24" t="s">
        <v>73</v>
      </c>
      <c r="C1" s="25"/>
      <c r="D1" s="51"/>
      <c r="E1" s="51"/>
      <c r="F1" s="51"/>
      <c r="H1" s="25"/>
      <c r="I1" s="25"/>
      <c r="J1" s="25"/>
      <c r="K1" s="25"/>
      <c r="L1" s="25"/>
    </row>
    <row r="2" spans="1:42" ht="13.5" thickBot="1" x14ac:dyDescent="0.25">
      <c r="A2" s="1" t="s">
        <v>35</v>
      </c>
      <c r="B2" s="9" t="s">
        <v>39</v>
      </c>
      <c r="C2" s="20"/>
      <c r="D2" s="26"/>
      <c r="E2" s="28"/>
      <c r="F2" s="29"/>
      <c r="G2" s="26"/>
      <c r="H2" s="9" t="s">
        <v>54</v>
      </c>
      <c r="I2" s="10"/>
      <c r="J2" s="16"/>
      <c r="K2" s="9" t="s">
        <v>36</v>
      </c>
      <c r="L2" s="20"/>
      <c r="M2" s="16"/>
      <c r="N2" s="19" t="s">
        <v>46</v>
      </c>
      <c r="O2" s="22"/>
      <c r="P2" s="19" t="s">
        <v>41</v>
      </c>
      <c r="Q2" s="22"/>
    </row>
    <row r="3" spans="1:42" ht="13.5" thickBot="1" x14ac:dyDescent="0.25">
      <c r="A3" s="1"/>
      <c r="B3" s="19" t="s">
        <v>37</v>
      </c>
      <c r="C3" s="3"/>
      <c r="D3" s="27"/>
      <c r="E3" s="30" t="s">
        <v>38</v>
      </c>
      <c r="F3" s="31"/>
      <c r="G3" s="27"/>
      <c r="H3" s="9"/>
      <c r="I3" s="10"/>
      <c r="J3" s="16"/>
      <c r="K3" s="9"/>
      <c r="L3" s="20"/>
      <c r="M3" s="16"/>
      <c r="N3" s="14" t="s">
        <v>40</v>
      </c>
      <c r="O3" s="32" t="s">
        <v>55</v>
      </c>
      <c r="P3" s="14" t="s">
        <v>40</v>
      </c>
      <c r="Q3" s="32" t="s">
        <v>55</v>
      </c>
    </row>
    <row r="4" spans="1:42" ht="13.5" thickBot="1" x14ac:dyDescent="0.25">
      <c r="A4" s="19" t="s">
        <v>34</v>
      </c>
      <c r="B4" s="19">
        <v>1990</v>
      </c>
      <c r="C4" s="21">
        <v>2008</v>
      </c>
      <c r="D4" s="22">
        <v>2009</v>
      </c>
      <c r="E4" s="19">
        <v>1990</v>
      </c>
      <c r="F4" s="21">
        <v>2008</v>
      </c>
      <c r="G4" s="22">
        <v>2009</v>
      </c>
      <c r="H4" s="19">
        <v>1990</v>
      </c>
      <c r="I4" s="21">
        <v>2008</v>
      </c>
      <c r="J4" s="22">
        <v>2009</v>
      </c>
      <c r="K4" s="19">
        <v>1990</v>
      </c>
      <c r="L4" s="21">
        <v>2008</v>
      </c>
      <c r="M4" s="22">
        <v>2009</v>
      </c>
      <c r="N4" s="15"/>
      <c r="O4" s="12"/>
      <c r="P4" s="15"/>
      <c r="Q4" s="12"/>
    </row>
    <row r="5" spans="1:42" x14ac:dyDescent="0.2">
      <c r="A5" s="11" t="s">
        <v>0</v>
      </c>
      <c r="B5" s="23">
        <f>VLOOKUP($A5,$A$42:$E$76,3,0)</f>
        <v>55.403002973981501</v>
      </c>
      <c r="C5" s="23">
        <f>VLOOKUP($A5,$A$42:$E$76,4,0)</f>
        <v>65.010472144072693</v>
      </c>
      <c r="D5" s="23">
        <f>VLOOKUP($A5,$A$42:$E$76,5,0)</f>
        <v>60.7043488822654</v>
      </c>
      <c r="E5" s="2">
        <f t="shared" ref="E5:G6" si="0">H5-B5</f>
        <v>22.767689366695095</v>
      </c>
      <c r="F5" s="2">
        <f t="shared" si="0"/>
        <v>21.950239186637603</v>
      </c>
      <c r="G5" s="2">
        <f t="shared" si="0"/>
        <v>19.354515716063297</v>
      </c>
      <c r="H5" s="23">
        <f>VLOOKUP($A5,$A$80:$E$114,3,0)</f>
        <v>78.170692340676595</v>
      </c>
      <c r="I5" s="23">
        <f>VLOOKUP($A5,$A$80:$E$114,4,0)</f>
        <v>86.960711330710296</v>
      </c>
      <c r="J5" s="23">
        <f>VLOOKUP($A5,$A$80:$E$114,5,0)</f>
        <v>80.058864598328697</v>
      </c>
      <c r="K5" s="18">
        <f t="shared" ref="K5:M6" si="1">B5/H5</f>
        <v>0.70874392070789183</v>
      </c>
      <c r="L5" s="17">
        <f t="shared" si="1"/>
        <v>0.74758441081327898</v>
      </c>
      <c r="M5" s="17">
        <f t="shared" si="1"/>
        <v>0.75824643762850286</v>
      </c>
      <c r="N5" s="34">
        <f>(D5-B5)/B5</f>
        <v>9.5686977667501713E-2</v>
      </c>
      <c r="O5" s="35">
        <f>(D5-C5)/C5</f>
        <v>-6.6237378683611098E-2</v>
      </c>
      <c r="P5" s="38">
        <f>(J5-H5)/H5</f>
        <v>2.4154477862665412E-2</v>
      </c>
      <c r="Q5" s="35">
        <f>(J5-I5)/I5</f>
        <v>-7.9367413476345419E-2</v>
      </c>
      <c r="R5" s="2">
        <f>J5-I5</f>
        <v>-6.9018467323815997</v>
      </c>
      <c r="S5" s="7">
        <f>R5/SUM($R$5:$R$36)</f>
        <v>1.9408564318148268E-2</v>
      </c>
    </row>
    <row r="6" spans="1:42" x14ac:dyDescent="0.2">
      <c r="A6" s="11" t="s">
        <v>1</v>
      </c>
      <c r="B6" s="23">
        <f t="shared" ref="B6:B38" si="2">VLOOKUP($A6,$A$42:$E$76,3,0)</f>
        <v>111.93474153847001</v>
      </c>
      <c r="C6" s="23">
        <f t="shared" ref="C6:C38" si="3">VLOOKUP($A6,$A$42:$E$76,4,0)</f>
        <v>110.80458215052801</v>
      </c>
      <c r="D6" s="23">
        <f t="shared" ref="D6:D38" si="4">VLOOKUP($A6,$A$42:$E$76,5,0)</f>
        <v>102.18217457392301</v>
      </c>
      <c r="E6" s="2">
        <f t="shared" si="0"/>
        <v>31.409453873179984</v>
      </c>
      <c r="F6" s="2">
        <f t="shared" si="0"/>
        <v>24.350505254856984</v>
      </c>
      <c r="G6" s="2">
        <f t="shared" si="0"/>
        <v>22.257705285086999</v>
      </c>
      <c r="H6" s="23">
        <f t="shared" ref="H6:H38" si="5">VLOOKUP($A6,$A$80:$E$114,3,0)</f>
        <v>143.34419541164999</v>
      </c>
      <c r="I6" s="23">
        <f t="shared" ref="I6:I38" si="6">VLOOKUP($A6,$A$80:$E$114,4,0)</f>
        <v>135.15508740538499</v>
      </c>
      <c r="J6" s="23">
        <f t="shared" ref="J6:J38" si="7">VLOOKUP($A6,$A$80:$E$114,5,0)</f>
        <v>124.43987985901001</v>
      </c>
      <c r="K6" s="18">
        <f t="shared" si="1"/>
        <v>0.78088088057573868</v>
      </c>
      <c r="L6" s="17">
        <f t="shared" si="1"/>
        <v>0.8198328622153902</v>
      </c>
      <c r="M6" s="17">
        <f t="shared" si="1"/>
        <v>0.82113687902700561</v>
      </c>
      <c r="N6" s="36">
        <f>(D6-B6)/B6</f>
        <v>-8.7127256743566195E-2</v>
      </c>
      <c r="O6" s="37">
        <f>(D6-C6)/C6</f>
        <v>-7.7816344859199596E-2</v>
      </c>
      <c r="P6" s="7">
        <f>(J6-H6)/H6</f>
        <v>-0.13188057945668011</v>
      </c>
      <c r="Q6" s="37">
        <f>(J6-I6)/I6</f>
        <v>-7.9280830282294337E-2</v>
      </c>
      <c r="R6" s="2">
        <f t="shared" ref="R6:R36" si="8">J6-I6</f>
        <v>-10.715207546374984</v>
      </c>
      <c r="S6" s="7">
        <f t="shared" ref="S6:S36" si="9">R6/SUM($R$5:$R$36)</f>
        <v>3.0132050581535313E-2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x14ac:dyDescent="0.2">
      <c r="A7" s="11" t="s">
        <v>2</v>
      </c>
      <c r="B7" s="23">
        <f t="shared" si="2"/>
        <v>76.329887056500894</v>
      </c>
      <c r="C7" s="23">
        <f t="shared" si="3"/>
        <v>51.632154334472098</v>
      </c>
      <c r="D7" s="23">
        <f t="shared" si="4"/>
        <v>45.075228843306398</v>
      </c>
      <c r="E7" s="2">
        <f t="shared" ref="E7:E38" si="10">H7-B7</f>
        <v>35.071366057984108</v>
      </c>
      <c r="F7" s="2">
        <f t="shared" ref="F7:F38" si="11">I7-C7</f>
        <v>17.396655328451907</v>
      </c>
      <c r="G7" s="2">
        <f t="shared" ref="G7:G38" si="12">J7-D7</f>
        <v>14.417811268680801</v>
      </c>
      <c r="H7" s="23">
        <f t="shared" si="5"/>
        <v>111.401253114485</v>
      </c>
      <c r="I7" s="23">
        <f t="shared" si="6"/>
        <v>69.028809662924004</v>
      </c>
      <c r="J7" s="23">
        <f t="shared" si="7"/>
        <v>59.493040111987199</v>
      </c>
      <c r="K7" s="18">
        <f t="shared" ref="K7:K38" si="13">B7/H7</f>
        <v>0.6851797885797396</v>
      </c>
      <c r="L7" s="17">
        <f t="shared" ref="L7:L38" si="14">C7/I7</f>
        <v>0.74797978679623955</v>
      </c>
      <c r="M7" s="17">
        <f t="shared" ref="M7:M38" si="15">D7/J7</f>
        <v>0.75765549648259156</v>
      </c>
      <c r="N7" s="36">
        <f t="shared" ref="N7:N38" si="16">(D7-B7)/B7</f>
        <v>-0.4094681574736142</v>
      </c>
      <c r="O7" s="37">
        <f t="shared" ref="O7:O38" si="17">(D7-C7)/C7</f>
        <v>-0.12699306421905357</v>
      </c>
      <c r="P7" s="7">
        <f t="shared" ref="P7:P38" si="18">(J7-H7)/H7</f>
        <v>-0.46595717329276981</v>
      </c>
      <c r="Q7" s="37">
        <f t="shared" ref="Q7:Q38" si="19">(J7-I7)/I7</f>
        <v>-0.13814188014397347</v>
      </c>
      <c r="R7" s="2">
        <f t="shared" si="8"/>
        <v>-9.5357695509368057</v>
      </c>
      <c r="S7" s="7">
        <f t="shared" si="9"/>
        <v>2.681537330930172E-2</v>
      </c>
    </row>
    <row r="8" spans="1:42" x14ac:dyDescent="0.2">
      <c r="A8" s="11" t="s">
        <v>3</v>
      </c>
      <c r="B8" s="23">
        <f t="shared" si="2"/>
        <v>3.5584234046514598</v>
      </c>
      <c r="C8" s="23">
        <f t="shared" si="3"/>
        <v>7.7704822343336497</v>
      </c>
      <c r="D8" s="23">
        <f t="shared" si="4"/>
        <v>7.3536948826430599</v>
      </c>
      <c r="E8" s="2">
        <f t="shared" si="10"/>
        <v>1.71432140774963</v>
      </c>
      <c r="F8" s="2">
        <f t="shared" si="11"/>
        <v>2.4113122953560504</v>
      </c>
      <c r="G8" s="2">
        <f t="shared" si="12"/>
        <v>2.0470175297911695</v>
      </c>
      <c r="H8" s="23">
        <f t="shared" si="5"/>
        <v>5.2727448124010898</v>
      </c>
      <c r="I8" s="23">
        <f t="shared" si="6"/>
        <v>10.1817945296897</v>
      </c>
      <c r="J8" s="23">
        <f t="shared" si="7"/>
        <v>9.4007124124342294</v>
      </c>
      <c r="K8" s="18">
        <f t="shared" si="13"/>
        <v>0.67487115937837949</v>
      </c>
      <c r="L8" s="17">
        <f t="shared" si="14"/>
        <v>0.76317413513651633</v>
      </c>
      <c r="M8" s="17">
        <f t="shared" si="15"/>
        <v>0.78224868074002563</v>
      </c>
      <c r="N8" s="36">
        <f t="shared" si="16"/>
        <v>1.0665598346252276</v>
      </c>
      <c r="O8" s="37">
        <f t="shared" si="17"/>
        <v>-5.3637256880792676E-2</v>
      </c>
      <c r="P8" s="7">
        <f t="shared" si="18"/>
        <v>0.78288780263449842</v>
      </c>
      <c r="Q8" s="37">
        <f t="shared" si="19"/>
        <v>-7.6713600434370088E-2</v>
      </c>
      <c r="R8" s="2">
        <f t="shared" si="8"/>
        <v>-0.78108211725547072</v>
      </c>
      <c r="S8" s="7">
        <f t="shared" si="9"/>
        <v>2.1964675685107724E-3</v>
      </c>
    </row>
    <row r="9" spans="1:42" x14ac:dyDescent="0.2">
      <c r="A9" s="11" t="s">
        <v>4</v>
      </c>
      <c r="B9" s="23">
        <f t="shared" si="2"/>
        <v>156.51462919427601</v>
      </c>
      <c r="C9" s="23">
        <f t="shared" si="3"/>
        <v>114.691832984155</v>
      </c>
      <c r="D9" s="23">
        <f t="shared" si="4"/>
        <v>109.812139091123</v>
      </c>
      <c r="E9" s="2">
        <f t="shared" si="10"/>
        <v>39.008580281446996</v>
      </c>
      <c r="F9" s="2">
        <f t="shared" si="11"/>
        <v>26.438987026519001</v>
      </c>
      <c r="G9" s="2">
        <f t="shared" si="12"/>
        <v>23.113255083727992</v>
      </c>
      <c r="H9" s="23">
        <f t="shared" si="5"/>
        <v>195.52320947572301</v>
      </c>
      <c r="I9" s="23">
        <f t="shared" si="6"/>
        <v>141.130820010674</v>
      </c>
      <c r="J9" s="23">
        <f t="shared" si="7"/>
        <v>132.92539417485099</v>
      </c>
      <c r="K9" s="18">
        <f t="shared" si="13"/>
        <v>0.80049130542586322</v>
      </c>
      <c r="L9" s="17">
        <f t="shared" si="14"/>
        <v>0.81266326501525765</v>
      </c>
      <c r="M9" s="17">
        <f t="shared" si="15"/>
        <v>0.82611858909874925</v>
      </c>
      <c r="N9" s="36">
        <f t="shared" si="16"/>
        <v>-0.2983905743736126</v>
      </c>
      <c r="O9" s="37">
        <f t="shared" si="17"/>
        <v>-4.2546132240350032E-2</v>
      </c>
      <c r="P9" s="7">
        <f t="shared" si="18"/>
        <v>-0.32015542026300681</v>
      </c>
      <c r="Q9" s="37">
        <f t="shared" si="19"/>
        <v>-5.8140566569388707E-2</v>
      </c>
      <c r="R9" s="2">
        <f t="shared" si="8"/>
        <v>-8.2054258358230072</v>
      </c>
      <c r="S9" s="7">
        <f t="shared" si="9"/>
        <v>2.3074336661980978E-2</v>
      </c>
    </row>
    <row r="10" spans="1:42" x14ac:dyDescent="0.2">
      <c r="A10" s="11" t="s">
        <v>5</v>
      </c>
      <c r="B10" s="23">
        <f t="shared" si="2"/>
        <v>51.897951158672299</v>
      </c>
      <c r="C10" s="23">
        <f t="shared" si="3"/>
        <v>50.125162904914703</v>
      </c>
      <c r="D10" s="23">
        <f t="shared" si="4"/>
        <v>48.167480683209099</v>
      </c>
      <c r="E10" s="2">
        <f t="shared" si="10"/>
        <v>16.108614859891404</v>
      </c>
      <c r="F10" s="2">
        <f t="shared" si="11"/>
        <v>13.529075324860898</v>
      </c>
      <c r="G10" s="2">
        <f t="shared" si="12"/>
        <v>12.817339037736303</v>
      </c>
      <c r="H10" s="23">
        <f t="shared" si="5"/>
        <v>68.006566018563703</v>
      </c>
      <c r="I10" s="23">
        <f t="shared" si="6"/>
        <v>63.654238229775601</v>
      </c>
      <c r="J10" s="23">
        <f t="shared" si="7"/>
        <v>60.984819720945403</v>
      </c>
      <c r="K10" s="18">
        <f t="shared" si="13"/>
        <v>0.76313147681219129</v>
      </c>
      <c r="L10" s="17">
        <f t="shared" si="14"/>
        <v>0.78745994452051438</v>
      </c>
      <c r="M10" s="17">
        <f t="shared" si="15"/>
        <v>0.78982738497242533</v>
      </c>
      <c r="N10" s="36">
        <f t="shared" si="16"/>
        <v>-7.1880881464042673E-2</v>
      </c>
      <c r="O10" s="37">
        <f t="shared" si="17"/>
        <v>-3.9055877492493001E-2</v>
      </c>
      <c r="P10" s="7">
        <f t="shared" si="18"/>
        <v>-0.10325100514120326</v>
      </c>
      <c r="Q10" s="37">
        <f t="shared" si="19"/>
        <v>-4.1936225820412405E-2</v>
      </c>
      <c r="R10" s="2">
        <f t="shared" si="8"/>
        <v>-2.6694185088301978</v>
      </c>
      <c r="S10" s="7">
        <f t="shared" si="9"/>
        <v>7.5066258103950335E-3</v>
      </c>
    </row>
    <row r="11" spans="1:42" x14ac:dyDescent="0.2">
      <c r="A11" s="11" t="s">
        <v>6</v>
      </c>
      <c r="B11" s="23">
        <f t="shared" si="2"/>
        <v>36.164885845578901</v>
      </c>
      <c r="C11" s="23">
        <f t="shared" si="3"/>
        <v>16.898226887485698</v>
      </c>
      <c r="D11" s="23">
        <f t="shared" si="4"/>
        <v>14.4003254287001</v>
      </c>
      <c r="E11" s="2">
        <f t="shared" si="10"/>
        <v>4.8884018940832021</v>
      </c>
      <c r="F11" s="2">
        <f t="shared" si="11"/>
        <v>3.1731829913970024</v>
      </c>
      <c r="G11" s="2">
        <f t="shared" si="12"/>
        <v>2.4365355466661995</v>
      </c>
      <c r="H11" s="23">
        <f t="shared" si="5"/>
        <v>41.053287739662103</v>
      </c>
      <c r="I11" s="23">
        <f t="shared" si="6"/>
        <v>20.071409878882701</v>
      </c>
      <c r="J11" s="23">
        <f t="shared" si="7"/>
        <v>16.836860975366299</v>
      </c>
      <c r="K11" s="18">
        <f t="shared" si="13"/>
        <v>0.88092544682212004</v>
      </c>
      <c r="L11" s="17">
        <f t="shared" si="14"/>
        <v>0.8419053265044657</v>
      </c>
      <c r="M11" s="17">
        <f t="shared" si="15"/>
        <v>0.8552856408192091</v>
      </c>
      <c r="N11" s="36">
        <f t="shared" si="16"/>
        <v>-0.60181471358188965</v>
      </c>
      <c r="O11" s="37">
        <f t="shared" si="17"/>
        <v>-0.14782032904502346</v>
      </c>
      <c r="P11" s="7">
        <f t="shared" si="18"/>
        <v>-0.58987789036199423</v>
      </c>
      <c r="Q11" s="37">
        <f t="shared" si="19"/>
        <v>-0.16115205274740055</v>
      </c>
      <c r="R11" s="2">
        <f t="shared" si="8"/>
        <v>-3.2345489035164015</v>
      </c>
      <c r="S11" s="7">
        <f t="shared" si="9"/>
        <v>9.0958192594391956E-3</v>
      </c>
    </row>
    <row r="12" spans="1:42" x14ac:dyDescent="0.2">
      <c r="A12" s="11" t="s">
        <v>7</v>
      </c>
      <c r="B12" s="23">
        <f t="shared" si="2"/>
        <v>54.481955931964201</v>
      </c>
      <c r="C12" s="23">
        <f t="shared" si="3"/>
        <v>55.059214737419097</v>
      </c>
      <c r="D12" s="23">
        <f t="shared" si="4"/>
        <v>53.112719654959697</v>
      </c>
      <c r="E12" s="2">
        <f t="shared" si="10"/>
        <v>15.881977421216398</v>
      </c>
      <c r="F12" s="2">
        <f t="shared" si="11"/>
        <v>15.361079634751206</v>
      </c>
      <c r="G12" s="2">
        <f t="shared" si="12"/>
        <v>13.223584484452296</v>
      </c>
      <c r="H12" s="23">
        <f t="shared" si="5"/>
        <v>70.363933353180599</v>
      </c>
      <c r="I12" s="23">
        <f t="shared" si="6"/>
        <v>70.420294372170304</v>
      </c>
      <c r="J12" s="23">
        <f t="shared" si="7"/>
        <v>66.336304139411993</v>
      </c>
      <c r="K12" s="18">
        <f t="shared" si="13"/>
        <v>0.77428809527319442</v>
      </c>
      <c r="L12" s="17">
        <f t="shared" si="14"/>
        <v>0.7818657281725051</v>
      </c>
      <c r="M12" s="17">
        <f t="shared" si="15"/>
        <v>0.80065840785067421</v>
      </c>
      <c r="N12" s="36">
        <f t="shared" si="16"/>
        <v>-2.5131922185656734E-2</v>
      </c>
      <c r="O12" s="37">
        <f t="shared" si="17"/>
        <v>-3.5352757785274615E-2</v>
      </c>
      <c r="P12" s="7">
        <f t="shared" si="18"/>
        <v>-5.7239966867010689E-2</v>
      </c>
      <c r="Q12" s="37">
        <f t="shared" si="19"/>
        <v>-5.7994506685451745E-2</v>
      </c>
      <c r="R12" s="2">
        <f t="shared" si="8"/>
        <v>-4.0839902327583104</v>
      </c>
      <c r="S12" s="7">
        <f t="shared" si="9"/>
        <v>1.148451859055228E-2</v>
      </c>
    </row>
    <row r="13" spans="1:42" x14ac:dyDescent="0.2">
      <c r="A13" s="11" t="s">
        <v>8</v>
      </c>
      <c r="B13" s="23">
        <f t="shared" si="2"/>
        <v>379.78298469803298</v>
      </c>
      <c r="C13" s="23">
        <f t="shared" si="3"/>
        <v>376.32896915053601</v>
      </c>
      <c r="D13" s="23">
        <f t="shared" si="4"/>
        <v>360.66989305445998</v>
      </c>
      <c r="E13" s="2">
        <f t="shared" si="10"/>
        <v>183.10293223980506</v>
      </c>
      <c r="F13" s="2">
        <f t="shared" si="11"/>
        <v>162.84896336660796</v>
      </c>
      <c r="G13" s="2">
        <f t="shared" si="12"/>
        <v>156.57799479031803</v>
      </c>
      <c r="H13" s="23">
        <f t="shared" si="5"/>
        <v>562.88591693783803</v>
      </c>
      <c r="I13" s="23">
        <f t="shared" si="6"/>
        <v>539.17793251714397</v>
      </c>
      <c r="J13" s="23">
        <f t="shared" si="7"/>
        <v>517.24788784477801</v>
      </c>
      <c r="K13" s="18">
        <f t="shared" si="13"/>
        <v>0.67470685137069097</v>
      </c>
      <c r="L13" s="17">
        <f t="shared" si="14"/>
        <v>0.6979680481240208</v>
      </c>
      <c r="M13" s="17">
        <f t="shared" si="15"/>
        <v>0.69728635250163484</v>
      </c>
      <c r="N13" s="36">
        <f t="shared" si="16"/>
        <v>-5.0326350609861834E-2</v>
      </c>
      <c r="O13" s="37">
        <f t="shared" si="17"/>
        <v>-4.1610073578503125E-2</v>
      </c>
      <c r="P13" s="7">
        <f t="shared" si="18"/>
        <v>-8.1078647945814625E-2</v>
      </c>
      <c r="Q13" s="37">
        <f t="shared" si="19"/>
        <v>-4.0673112436159779E-2</v>
      </c>
      <c r="R13" s="2">
        <f t="shared" si="8"/>
        <v>-21.930044672365966</v>
      </c>
      <c r="S13" s="7">
        <f t="shared" si="9"/>
        <v>6.1669100898247349E-2</v>
      </c>
    </row>
    <row r="14" spans="1:42" x14ac:dyDescent="0.2">
      <c r="A14" s="11" t="s">
        <v>9</v>
      </c>
      <c r="B14" s="23">
        <f t="shared" si="2"/>
        <v>1019.04069496566</v>
      </c>
      <c r="C14" s="23">
        <f t="shared" si="3"/>
        <v>809.59149171067497</v>
      </c>
      <c r="D14" s="23">
        <f t="shared" si="4"/>
        <v>760.12635306572304</v>
      </c>
      <c r="E14" s="2">
        <f t="shared" si="10"/>
        <v>228.8606747253499</v>
      </c>
      <c r="F14" s="2">
        <f t="shared" si="11"/>
        <v>171.52012897814802</v>
      </c>
      <c r="G14" s="2">
        <f t="shared" si="12"/>
        <v>159.57180953093393</v>
      </c>
      <c r="H14" s="23">
        <f t="shared" si="5"/>
        <v>1247.9013696910099</v>
      </c>
      <c r="I14" s="23">
        <f t="shared" si="6"/>
        <v>981.111620688823</v>
      </c>
      <c r="J14" s="23">
        <f t="shared" si="7"/>
        <v>919.69816259665697</v>
      </c>
      <c r="K14" s="18">
        <f t="shared" si="13"/>
        <v>0.81660355514954075</v>
      </c>
      <c r="L14" s="17">
        <f t="shared" si="14"/>
        <v>0.82517776228384043</v>
      </c>
      <c r="M14" s="17">
        <f t="shared" si="15"/>
        <v>0.826495456856843</v>
      </c>
      <c r="N14" s="36">
        <f t="shared" si="16"/>
        <v>-0.25407654785431505</v>
      </c>
      <c r="O14" s="37">
        <f t="shared" si="17"/>
        <v>-6.1098886477217784E-2</v>
      </c>
      <c r="P14" s="7">
        <f t="shared" si="18"/>
        <v>-0.26300412441699506</v>
      </c>
      <c r="Q14" s="37">
        <f t="shared" si="19"/>
        <v>-6.2595791138472703E-2</v>
      </c>
      <c r="R14" s="2">
        <f t="shared" si="8"/>
        <v>-61.413458092166024</v>
      </c>
      <c r="S14" s="7">
        <f t="shared" si="9"/>
        <v>0.17269972771047118</v>
      </c>
    </row>
    <row r="15" spans="1:42" x14ac:dyDescent="0.2">
      <c r="A15" s="11" t="s">
        <v>10</v>
      </c>
      <c r="B15" s="23">
        <f t="shared" si="2"/>
        <v>77.3772460562692</v>
      </c>
      <c r="C15" s="23">
        <f t="shared" si="3"/>
        <v>104.25120253687101</v>
      </c>
      <c r="D15" s="23">
        <f t="shared" si="4"/>
        <v>100.429671002982</v>
      </c>
      <c r="E15" s="2">
        <f t="shared" si="10"/>
        <v>26.987959624332802</v>
      </c>
      <c r="F15" s="2">
        <f t="shared" si="11"/>
        <v>24.298827473887997</v>
      </c>
      <c r="G15" s="2">
        <f t="shared" si="12"/>
        <v>22.113650780260997</v>
      </c>
      <c r="H15" s="23">
        <f t="shared" si="5"/>
        <v>104.365205680602</v>
      </c>
      <c r="I15" s="23">
        <f t="shared" si="6"/>
        <v>128.550030010759</v>
      </c>
      <c r="J15" s="23">
        <f t="shared" si="7"/>
        <v>122.543321783243</v>
      </c>
      <c r="K15" s="18">
        <f t="shared" si="13"/>
        <v>0.74140845650296117</v>
      </c>
      <c r="L15" s="17">
        <f t="shared" si="14"/>
        <v>0.8109776600452423</v>
      </c>
      <c r="M15" s="17">
        <f t="shared" si="15"/>
        <v>0.81954421947712464</v>
      </c>
      <c r="N15" s="36">
        <f t="shared" si="16"/>
        <v>0.29792253048071704</v>
      </c>
      <c r="O15" s="37">
        <f t="shared" si="17"/>
        <v>-3.6656953981297452E-2</v>
      </c>
      <c r="P15" s="7">
        <f t="shared" si="18"/>
        <v>0.17417793587522917</v>
      </c>
      <c r="Q15" s="37">
        <f t="shared" si="19"/>
        <v>-4.6726618632553167E-2</v>
      </c>
      <c r="R15" s="2">
        <f t="shared" si="8"/>
        <v>-6.0067082275160004</v>
      </c>
      <c r="S15" s="7">
        <f t="shared" si="9"/>
        <v>1.6891360746555759E-2</v>
      </c>
    </row>
    <row r="16" spans="1:42" x14ac:dyDescent="0.2">
      <c r="A16" s="11" t="s">
        <v>11</v>
      </c>
      <c r="B16" s="23">
        <f t="shared" si="2"/>
        <v>69.897829366562803</v>
      </c>
      <c r="C16" s="23">
        <f t="shared" si="3"/>
        <v>54.920516048336403</v>
      </c>
      <c r="D16" s="23">
        <f t="shared" si="4"/>
        <v>50.079418416627</v>
      </c>
      <c r="E16" s="2">
        <f t="shared" si="10"/>
        <v>26.926118521151494</v>
      </c>
      <c r="F16" s="2">
        <f t="shared" si="11"/>
        <v>18.174846242759394</v>
      </c>
      <c r="G16" s="2">
        <f t="shared" si="12"/>
        <v>16.647509371495296</v>
      </c>
      <c r="H16" s="23">
        <f t="shared" si="5"/>
        <v>96.823947887714297</v>
      </c>
      <c r="I16" s="23">
        <f t="shared" si="6"/>
        <v>73.095362291095796</v>
      </c>
      <c r="J16" s="23">
        <f t="shared" si="7"/>
        <v>66.726927788122296</v>
      </c>
      <c r="K16" s="18">
        <f t="shared" si="13"/>
        <v>0.72190641769350872</v>
      </c>
      <c r="L16" s="17">
        <f t="shared" si="14"/>
        <v>0.75135431752318727</v>
      </c>
      <c r="M16" s="17">
        <f t="shared" si="15"/>
        <v>0.75051287503665609</v>
      </c>
      <c r="N16" s="36">
        <f t="shared" si="16"/>
        <v>-0.28353399711459976</v>
      </c>
      <c r="O16" s="37">
        <f t="shared" si="17"/>
        <v>-8.814734419918191E-2</v>
      </c>
      <c r="P16" s="7">
        <f t="shared" si="18"/>
        <v>-0.31084272802525253</v>
      </c>
      <c r="Q16" s="37">
        <f t="shared" si="19"/>
        <v>-8.7125014547595706E-2</v>
      </c>
      <c r="R16" s="2">
        <f t="shared" si="8"/>
        <v>-6.3684345029734999</v>
      </c>
      <c r="S16" s="7">
        <f t="shared" si="9"/>
        <v>1.7908564975366345E-2</v>
      </c>
    </row>
    <row r="17" spans="1:19" x14ac:dyDescent="0.2">
      <c r="A17" s="11" t="s">
        <v>12</v>
      </c>
      <c r="B17" s="23">
        <f t="shared" si="2"/>
        <v>1.7832892387922099</v>
      </c>
      <c r="C17" s="23">
        <f t="shared" si="3"/>
        <v>2.0916080379142699</v>
      </c>
      <c r="D17" s="23">
        <f t="shared" si="4"/>
        <v>2.03250260681902</v>
      </c>
      <c r="E17" s="2">
        <f t="shared" si="10"/>
        <v>1.6317337772418399</v>
      </c>
      <c r="F17" s="2">
        <f t="shared" si="11"/>
        <v>2.7885427322728802</v>
      </c>
      <c r="G17" s="2">
        <f t="shared" si="12"/>
        <v>2.5856606843360899</v>
      </c>
      <c r="H17" s="23">
        <f t="shared" si="5"/>
        <v>3.4150230160340498</v>
      </c>
      <c r="I17" s="23">
        <f t="shared" si="6"/>
        <v>4.88015077018715</v>
      </c>
      <c r="J17" s="23">
        <f t="shared" si="7"/>
        <v>4.6181632911551098</v>
      </c>
      <c r="K17" s="18">
        <f t="shared" si="13"/>
        <v>0.5221895227116764</v>
      </c>
      <c r="L17" s="17">
        <f t="shared" si="14"/>
        <v>0.42859496282203147</v>
      </c>
      <c r="M17" s="17">
        <f t="shared" si="15"/>
        <v>0.44011059780232326</v>
      </c>
      <c r="N17" s="36">
        <f t="shared" si="16"/>
        <v>0.13974926927479125</v>
      </c>
      <c r="O17" s="37">
        <f t="shared" si="17"/>
        <v>-2.8258368692343157E-2</v>
      </c>
      <c r="P17" s="7">
        <f t="shared" si="18"/>
        <v>0.35230810143068858</v>
      </c>
      <c r="Q17" s="37">
        <f t="shared" si="19"/>
        <v>-5.3684300213125015E-2</v>
      </c>
      <c r="R17" s="2">
        <f t="shared" si="8"/>
        <v>-0.26198747903204023</v>
      </c>
      <c r="S17" s="7">
        <f t="shared" si="9"/>
        <v>7.3673047729187649E-4</v>
      </c>
    </row>
    <row r="18" spans="1:19" x14ac:dyDescent="0.2">
      <c r="A18" s="11" t="s">
        <v>13</v>
      </c>
      <c r="B18" s="23">
        <f t="shared" si="2"/>
        <v>31.006214216009699</v>
      </c>
      <c r="C18" s="23">
        <f t="shared" si="3"/>
        <v>45.809619655878301</v>
      </c>
      <c r="D18" s="23">
        <f t="shared" si="4"/>
        <v>41.472030913672803</v>
      </c>
      <c r="E18" s="2">
        <f t="shared" si="10"/>
        <v>23.813889953205599</v>
      </c>
      <c r="F18" s="2">
        <f t="shared" si="11"/>
        <v>22.0074807125118</v>
      </c>
      <c r="G18" s="2">
        <f t="shared" si="12"/>
        <v>20.922815623503396</v>
      </c>
      <c r="H18" s="23">
        <f t="shared" si="5"/>
        <v>54.820104169215298</v>
      </c>
      <c r="I18" s="23">
        <f t="shared" si="6"/>
        <v>67.817100368390101</v>
      </c>
      <c r="J18" s="23">
        <f t="shared" si="7"/>
        <v>62.3948465371762</v>
      </c>
      <c r="K18" s="18">
        <f t="shared" si="13"/>
        <v>0.56559933049929345</v>
      </c>
      <c r="L18" s="17">
        <f t="shared" si="14"/>
        <v>0.67548773697246423</v>
      </c>
      <c r="M18" s="17">
        <f t="shared" si="15"/>
        <v>0.66467077355439719</v>
      </c>
      <c r="N18" s="36">
        <f t="shared" si="16"/>
        <v>0.33753932759257016</v>
      </c>
      <c r="O18" s="37">
        <f t="shared" si="17"/>
        <v>-9.4687290023131573E-2</v>
      </c>
      <c r="P18" s="7">
        <f t="shared" si="18"/>
        <v>0.13817453437482818</v>
      </c>
      <c r="Q18" s="37">
        <f t="shared" si="19"/>
        <v>-7.9954079454291171E-2</v>
      </c>
      <c r="R18" s="2">
        <f t="shared" si="8"/>
        <v>-5.4222538312139008</v>
      </c>
      <c r="S18" s="7">
        <f t="shared" si="9"/>
        <v>1.5247826605405745E-2</v>
      </c>
    </row>
    <row r="19" spans="1:19" x14ac:dyDescent="0.2">
      <c r="A19" s="11" t="s">
        <v>14</v>
      </c>
      <c r="B19" s="23">
        <f t="shared" si="2"/>
        <v>418.54469775234901</v>
      </c>
      <c r="C19" s="23">
        <f t="shared" si="3"/>
        <v>450.80224788261199</v>
      </c>
      <c r="D19" s="23">
        <f t="shared" si="4"/>
        <v>406.743185623486</v>
      </c>
      <c r="E19" s="2">
        <f t="shared" si="10"/>
        <v>100.61197507954404</v>
      </c>
      <c r="F19" s="2">
        <f t="shared" si="11"/>
        <v>90.946651054134975</v>
      </c>
      <c r="G19" s="2">
        <f t="shared" si="12"/>
        <v>84.376393549391025</v>
      </c>
      <c r="H19" s="23">
        <f t="shared" si="5"/>
        <v>519.15667283189305</v>
      </c>
      <c r="I19" s="23">
        <f t="shared" si="6"/>
        <v>541.74889893674697</v>
      </c>
      <c r="J19" s="23">
        <f t="shared" si="7"/>
        <v>491.11957917287702</v>
      </c>
      <c r="K19" s="18">
        <f t="shared" si="13"/>
        <v>0.80620113282811834</v>
      </c>
      <c r="L19" s="17">
        <f t="shared" si="14"/>
        <v>0.83212397619518996</v>
      </c>
      <c r="M19" s="17">
        <f t="shared" si="15"/>
        <v>0.82819582617436227</v>
      </c>
      <c r="N19" s="36">
        <f t="shared" si="16"/>
        <v>-2.8196539562534158E-2</v>
      </c>
      <c r="O19" s="37">
        <f t="shared" si="17"/>
        <v>-9.7734788293688563E-2</v>
      </c>
      <c r="P19" s="7">
        <f t="shared" si="18"/>
        <v>-5.4005072314835971E-2</v>
      </c>
      <c r="Q19" s="37">
        <f t="shared" si="19"/>
        <v>-9.3455325637461562E-2</v>
      </c>
      <c r="R19" s="2">
        <f t="shared" si="8"/>
        <v>-50.629319763869944</v>
      </c>
      <c r="S19" s="7">
        <f t="shared" si="9"/>
        <v>0.14237383806436507</v>
      </c>
    </row>
    <row r="20" spans="1:19" x14ac:dyDescent="0.2">
      <c r="A20" s="11" t="s">
        <v>15</v>
      </c>
      <c r="B20" s="23">
        <f t="shared" si="2"/>
        <v>19.1029935459845</v>
      </c>
      <c r="C20" s="23">
        <f t="shared" si="3"/>
        <v>8.3389527816145304</v>
      </c>
      <c r="D20" s="23">
        <f t="shared" si="4"/>
        <v>7.1966122475812497</v>
      </c>
      <c r="E20" s="2">
        <f t="shared" si="10"/>
        <v>7.4732876607967</v>
      </c>
      <c r="F20" s="2">
        <f t="shared" si="11"/>
        <v>3.57923722443077</v>
      </c>
      <c r="G20" s="2">
        <f t="shared" si="12"/>
        <v>3.5261300429858498</v>
      </c>
      <c r="H20" s="23">
        <f t="shared" si="5"/>
        <v>26.5762812067812</v>
      </c>
      <c r="I20" s="23">
        <f t="shared" si="6"/>
        <v>11.9181900060453</v>
      </c>
      <c r="J20" s="23">
        <f t="shared" si="7"/>
        <v>10.722742290567099</v>
      </c>
      <c r="K20" s="18">
        <f t="shared" si="13"/>
        <v>0.71879859327760964</v>
      </c>
      <c r="L20" s="17">
        <f t="shared" si="14"/>
        <v>0.69968281906772234</v>
      </c>
      <c r="M20" s="17">
        <f t="shared" si="15"/>
        <v>0.67115408097723095</v>
      </c>
      <c r="N20" s="36">
        <f t="shared" si="16"/>
        <v>-0.62327306292295759</v>
      </c>
      <c r="O20" s="37">
        <f t="shared" si="17"/>
        <v>-0.13698848811710246</v>
      </c>
      <c r="P20" s="7">
        <f t="shared" si="18"/>
        <v>-0.59652961950782313</v>
      </c>
      <c r="Q20" s="37">
        <f t="shared" si="19"/>
        <v>-0.1003044686208082</v>
      </c>
      <c r="R20" s="2">
        <f t="shared" si="8"/>
        <v>-1.1954477154782008</v>
      </c>
      <c r="S20" s="7">
        <f t="shared" si="9"/>
        <v>3.3616979302053922E-3</v>
      </c>
    </row>
    <row r="21" spans="1:19" x14ac:dyDescent="0.2">
      <c r="A21" s="11" t="s">
        <v>16</v>
      </c>
      <c r="B21" s="23">
        <f t="shared" si="2"/>
        <v>0.203478413284434</v>
      </c>
      <c r="C21" s="23">
        <f t="shared" si="3"/>
        <v>0.23205205053910899</v>
      </c>
      <c r="D21" s="23">
        <f t="shared" si="4"/>
        <v>0.21632161711775799</v>
      </c>
      <c r="E21" s="2">
        <f t="shared" si="10"/>
        <v>2.609158229327499E-2</v>
      </c>
      <c r="F21" s="2">
        <f t="shared" si="11"/>
        <v>3.1349273318482029E-2</v>
      </c>
      <c r="G21" s="2">
        <f t="shared" si="12"/>
        <v>3.1081609966410018E-2</v>
      </c>
      <c r="H21" s="23">
        <f t="shared" si="5"/>
        <v>0.22956999557770899</v>
      </c>
      <c r="I21" s="23">
        <f t="shared" si="6"/>
        <v>0.26340132385759102</v>
      </c>
      <c r="J21" s="23">
        <f t="shared" si="7"/>
        <v>0.24740322708416801</v>
      </c>
      <c r="K21" s="18">
        <f t="shared" si="13"/>
        <v>0.88634585182782288</v>
      </c>
      <c r="L21" s="17">
        <f t="shared" si="14"/>
        <v>0.88098285589699188</v>
      </c>
      <c r="M21" s="17">
        <f t="shared" si="15"/>
        <v>0.8743686154270095</v>
      </c>
      <c r="N21" s="36">
        <f t="shared" si="16"/>
        <v>6.3118262158703836E-2</v>
      </c>
      <c r="O21" s="37">
        <f t="shared" si="17"/>
        <v>-6.7788383618268708E-2</v>
      </c>
      <c r="P21" s="7">
        <f t="shared" si="18"/>
        <v>7.7681020385882718E-2</v>
      </c>
      <c r="Q21" s="37">
        <f t="shared" si="19"/>
        <v>-6.0736584536197867E-2</v>
      </c>
      <c r="R21" s="2">
        <f t="shared" si="8"/>
        <v>-1.599809677342301E-2</v>
      </c>
      <c r="S21" s="7">
        <f t="shared" si="9"/>
        <v>4.4987972383993727E-5</v>
      </c>
    </row>
    <row r="22" spans="1:19" x14ac:dyDescent="0.2">
      <c r="A22" s="11" t="s">
        <v>17</v>
      </c>
      <c r="B22" s="23">
        <f t="shared" si="2"/>
        <v>33.699657217793501</v>
      </c>
      <c r="C22" s="23">
        <f t="shared" si="3"/>
        <v>13.053001857972101</v>
      </c>
      <c r="D22" s="23">
        <f t="shared" si="4"/>
        <v>11.876085912086101</v>
      </c>
      <c r="E22" s="2">
        <f t="shared" si="10"/>
        <v>15.859599520181099</v>
      </c>
      <c r="F22" s="2">
        <f t="shared" si="11"/>
        <v>10.9804327961546</v>
      </c>
      <c r="G22" s="2">
        <f t="shared" si="12"/>
        <v>9.7326271549009995</v>
      </c>
      <c r="H22" s="23">
        <f t="shared" si="5"/>
        <v>49.5592567379746</v>
      </c>
      <c r="I22" s="23">
        <f t="shared" si="6"/>
        <v>24.033434654126701</v>
      </c>
      <c r="J22" s="23">
        <f t="shared" si="7"/>
        <v>21.6087130669871</v>
      </c>
      <c r="K22" s="18">
        <f t="shared" si="13"/>
        <v>0.67998713935455901</v>
      </c>
      <c r="L22" s="17">
        <f t="shared" si="14"/>
        <v>0.54311845334727527</v>
      </c>
      <c r="M22" s="17">
        <f t="shared" si="15"/>
        <v>0.54959709424944392</v>
      </c>
      <c r="N22" s="36">
        <f t="shared" si="16"/>
        <v>-0.64759030528608763</v>
      </c>
      <c r="O22" s="37">
        <f t="shared" si="17"/>
        <v>-9.0164389670043629E-2</v>
      </c>
      <c r="P22" s="7">
        <f t="shared" si="18"/>
        <v>-0.56398230140466366</v>
      </c>
      <c r="Q22" s="37">
        <f t="shared" si="19"/>
        <v>-0.10088951587796711</v>
      </c>
      <c r="R22" s="2">
        <f t="shared" si="8"/>
        <v>-2.4247215871396008</v>
      </c>
      <c r="S22" s="7">
        <f t="shared" si="9"/>
        <v>6.8185178115890317E-3</v>
      </c>
    </row>
    <row r="23" spans="1:19" x14ac:dyDescent="0.2">
      <c r="A23" s="11" t="s">
        <v>18</v>
      </c>
      <c r="B23" s="23">
        <f t="shared" si="2"/>
        <v>10.3445941704181</v>
      </c>
      <c r="C23" s="23">
        <f t="shared" si="3"/>
        <v>10.7963969719508</v>
      </c>
      <c r="D23" s="23">
        <f t="shared" si="4"/>
        <v>10.284959243230601</v>
      </c>
      <c r="E23" s="2">
        <f t="shared" si="10"/>
        <v>2.4828691436618993</v>
      </c>
      <c r="F23" s="2">
        <f t="shared" si="11"/>
        <v>1.463376638609299</v>
      </c>
      <c r="G23" s="2">
        <f t="shared" si="12"/>
        <v>1.3994255839317997</v>
      </c>
      <c r="H23" s="23">
        <f t="shared" si="5"/>
        <v>12.827463314079999</v>
      </c>
      <c r="I23" s="23">
        <f t="shared" si="6"/>
        <v>12.259773610560099</v>
      </c>
      <c r="J23" s="23">
        <f t="shared" si="7"/>
        <v>11.6843848271624</v>
      </c>
      <c r="K23" s="18">
        <f t="shared" si="13"/>
        <v>0.8064411425026965</v>
      </c>
      <c r="L23" s="17">
        <f t="shared" si="14"/>
        <v>0.88063591669027208</v>
      </c>
      <c r="M23" s="17">
        <f t="shared" si="15"/>
        <v>0.88023112858465691</v>
      </c>
      <c r="N23" s="36">
        <f t="shared" si="16"/>
        <v>-5.7648397032368948E-3</v>
      </c>
      <c r="O23" s="37">
        <f t="shared" si="17"/>
        <v>-4.7371148916524879E-2</v>
      </c>
      <c r="P23" s="7">
        <f t="shared" si="18"/>
        <v>-8.9111811036162114E-2</v>
      </c>
      <c r="Q23" s="37">
        <f t="shared" si="19"/>
        <v>-4.6933067581450369E-2</v>
      </c>
      <c r="R23" s="2">
        <f t="shared" si="8"/>
        <v>-0.57538878339769894</v>
      </c>
      <c r="S23" s="7">
        <f t="shared" si="9"/>
        <v>1.6180408872484187E-3</v>
      </c>
    </row>
    <row r="24" spans="1:19" x14ac:dyDescent="0.2">
      <c r="A24" s="11" t="s">
        <v>19</v>
      </c>
      <c r="B24" s="23">
        <f t="shared" si="2"/>
        <v>1.85459567582019</v>
      </c>
      <c r="C24" s="23">
        <f t="shared" si="3"/>
        <v>2.66233145765734</v>
      </c>
      <c r="D24" s="23">
        <f t="shared" si="4"/>
        <v>2.5195451026220201</v>
      </c>
      <c r="E24" s="2">
        <f t="shared" si="10"/>
        <v>0.21081335218071007</v>
      </c>
      <c r="F24" s="2">
        <f t="shared" si="11"/>
        <v>0.34637225810016004</v>
      </c>
      <c r="G24" s="2">
        <f t="shared" si="12"/>
        <v>0.34676834994622974</v>
      </c>
      <c r="H24" s="23">
        <f t="shared" si="5"/>
        <v>2.0654090280009001</v>
      </c>
      <c r="I24" s="23">
        <f t="shared" si="6"/>
        <v>3.0087037157575001</v>
      </c>
      <c r="J24" s="23">
        <f t="shared" si="7"/>
        <v>2.8663134525682499</v>
      </c>
      <c r="K24" s="18">
        <f t="shared" si="13"/>
        <v>0.89793142698482564</v>
      </c>
      <c r="L24" s="17">
        <f t="shared" si="14"/>
        <v>0.88487658113821488</v>
      </c>
      <c r="M24" s="17">
        <f t="shared" si="15"/>
        <v>0.87901938999884288</v>
      </c>
      <c r="N24" s="36">
        <f t="shared" si="16"/>
        <v>0.35854145217272654</v>
      </c>
      <c r="O24" s="37">
        <f t="shared" si="17"/>
        <v>-5.3632072980485154E-2</v>
      </c>
      <c r="P24" s="7">
        <f t="shared" si="18"/>
        <v>0.3877703707640619</v>
      </c>
      <c r="Q24" s="37">
        <f t="shared" si="19"/>
        <v>-4.7326116707174889E-2</v>
      </c>
      <c r="R24" s="2">
        <f t="shared" si="8"/>
        <v>-0.14239026318925019</v>
      </c>
      <c r="S24" s="7">
        <f t="shared" si="9"/>
        <v>4.0041320657275713E-4</v>
      </c>
    </row>
    <row r="25" spans="1:19" x14ac:dyDescent="0.2">
      <c r="A25" s="11" t="s">
        <v>20</v>
      </c>
      <c r="B25" s="23">
        <f t="shared" si="2"/>
        <v>153.97225059467101</v>
      </c>
      <c r="C25" s="23">
        <f t="shared" si="3"/>
        <v>171.832258642141</v>
      </c>
      <c r="D25" s="23">
        <f t="shared" si="4"/>
        <v>166.72957820092901</v>
      </c>
      <c r="E25" s="2">
        <f t="shared" si="10"/>
        <v>57.879848875250985</v>
      </c>
      <c r="F25" s="2">
        <f t="shared" si="11"/>
        <v>32.768907224987004</v>
      </c>
      <c r="G25" s="2">
        <f t="shared" si="12"/>
        <v>32.142008303598999</v>
      </c>
      <c r="H25" s="23">
        <f t="shared" si="5"/>
        <v>211.852099469922</v>
      </c>
      <c r="I25" s="23">
        <f t="shared" si="6"/>
        <v>204.601165867128</v>
      </c>
      <c r="J25" s="23">
        <f t="shared" si="7"/>
        <v>198.87158650452801</v>
      </c>
      <c r="K25" s="18">
        <f t="shared" si="13"/>
        <v>0.72679124247494864</v>
      </c>
      <c r="L25" s="17">
        <f t="shared" si="14"/>
        <v>0.83984007575857234</v>
      </c>
      <c r="M25" s="17">
        <f t="shared" si="15"/>
        <v>0.83837807668484021</v>
      </c>
      <c r="N25" s="36">
        <f t="shared" si="16"/>
        <v>8.2854719321090023E-2</v>
      </c>
      <c r="O25" s="37">
        <f t="shared" si="17"/>
        <v>-2.9695707206170544E-2</v>
      </c>
      <c r="P25" s="7">
        <f t="shared" si="18"/>
        <v>-6.1271580493526857E-2</v>
      </c>
      <c r="Q25" s="37">
        <f t="shared" si="19"/>
        <v>-2.8003649628863272E-2</v>
      </c>
      <c r="R25" s="2">
        <f t="shared" si="8"/>
        <v>-5.729579362599992</v>
      </c>
      <c r="S25" s="7">
        <f t="shared" si="9"/>
        <v>1.6112051438816066E-2</v>
      </c>
    </row>
    <row r="26" spans="1:19" x14ac:dyDescent="0.2">
      <c r="A26" s="11" t="s">
        <v>21</v>
      </c>
      <c r="B26" s="23">
        <f t="shared" si="2"/>
        <v>29.5812869466343</v>
      </c>
      <c r="C26" s="23">
        <f t="shared" si="3"/>
        <v>39.0889773850163</v>
      </c>
      <c r="D26" s="23">
        <f t="shared" si="4"/>
        <v>38.865257375111803</v>
      </c>
      <c r="E26" s="2">
        <f t="shared" si="10"/>
        <v>20.186144146168999</v>
      </c>
      <c r="F26" s="2">
        <f t="shared" si="11"/>
        <v>14.658900506415002</v>
      </c>
      <c r="G26" s="2">
        <f t="shared" si="12"/>
        <v>12.427173242382594</v>
      </c>
      <c r="H26" s="23">
        <f t="shared" si="5"/>
        <v>49.767431092803299</v>
      </c>
      <c r="I26" s="23">
        <f t="shared" si="6"/>
        <v>53.747877891431301</v>
      </c>
      <c r="J26" s="23">
        <f t="shared" si="7"/>
        <v>51.292430617494396</v>
      </c>
      <c r="K26" s="18">
        <f t="shared" si="13"/>
        <v>0.59439047379144205</v>
      </c>
      <c r="L26" s="17">
        <f t="shared" si="14"/>
        <v>0.7272655017929186</v>
      </c>
      <c r="M26" s="17">
        <f t="shared" si="15"/>
        <v>0.7577191586989438</v>
      </c>
      <c r="N26" s="36">
        <f t="shared" si="16"/>
        <v>0.3138460623848488</v>
      </c>
      <c r="O26" s="37">
        <f t="shared" si="17"/>
        <v>-5.7233528444838241E-3</v>
      </c>
      <c r="P26" s="7">
        <f t="shared" si="18"/>
        <v>3.0642520443688766E-2</v>
      </c>
      <c r="Q26" s="37">
        <f t="shared" si="19"/>
        <v>-4.5684543655785184E-2</v>
      </c>
      <c r="R26" s="2">
        <f t="shared" si="8"/>
        <v>-2.4554472739369047</v>
      </c>
      <c r="S26" s="7">
        <f t="shared" si="9"/>
        <v>6.9049209862099455E-3</v>
      </c>
    </row>
    <row r="27" spans="1:19" x14ac:dyDescent="0.2">
      <c r="A27" s="11" t="s">
        <v>22</v>
      </c>
      <c r="B27" s="23">
        <f t="shared" si="2"/>
        <v>369.06626908132898</v>
      </c>
      <c r="C27" s="23">
        <f t="shared" si="3"/>
        <v>316.71194739365399</v>
      </c>
      <c r="D27" s="23">
        <f t="shared" si="4"/>
        <v>307.12858919679098</v>
      </c>
      <c r="E27" s="2">
        <f t="shared" si="10"/>
        <v>83.868305011082043</v>
      </c>
      <c r="F27" s="2">
        <f t="shared" si="11"/>
        <v>79.012294659587042</v>
      </c>
      <c r="G27" s="2">
        <f t="shared" si="12"/>
        <v>69.530609423173019</v>
      </c>
      <c r="H27" s="23">
        <f t="shared" si="5"/>
        <v>452.93457409241103</v>
      </c>
      <c r="I27" s="23">
        <f t="shared" si="6"/>
        <v>395.72424205324103</v>
      </c>
      <c r="J27" s="23">
        <f t="shared" si="7"/>
        <v>376.659198619964</v>
      </c>
      <c r="K27" s="18">
        <f t="shared" si="13"/>
        <v>0.81483351060329823</v>
      </c>
      <c r="L27" s="17">
        <f t="shared" si="14"/>
        <v>0.8003349649502729</v>
      </c>
      <c r="M27" s="17">
        <f t="shared" si="15"/>
        <v>0.81540180174033938</v>
      </c>
      <c r="N27" s="36">
        <f t="shared" si="16"/>
        <v>-0.16782265157612969</v>
      </c>
      <c r="O27" s="37">
        <f t="shared" si="17"/>
        <v>-3.0258909636116323E-2</v>
      </c>
      <c r="P27" s="7">
        <f t="shared" si="18"/>
        <v>-0.16840263436565292</v>
      </c>
      <c r="Q27" s="37">
        <f t="shared" si="19"/>
        <v>-4.8177597951434073E-2</v>
      </c>
      <c r="R27" s="2">
        <f t="shared" si="8"/>
        <v>-19.065043433277026</v>
      </c>
      <c r="S27" s="7">
        <f t="shared" si="9"/>
        <v>5.3612480260824914E-2</v>
      </c>
    </row>
    <row r="28" spans="1:19" x14ac:dyDescent="0.2">
      <c r="A28" s="11" t="s">
        <v>23</v>
      </c>
      <c r="B28" s="23">
        <f t="shared" si="2"/>
        <v>40.346434583961297</v>
      </c>
      <c r="C28" s="23">
        <f t="shared" si="3"/>
        <v>55.189366431107601</v>
      </c>
      <c r="D28" s="23">
        <f t="shared" si="4"/>
        <v>53.590322482323302</v>
      </c>
      <c r="E28" s="2">
        <f t="shared" si="10"/>
        <v>19.0702056492647</v>
      </c>
      <c r="F28" s="2">
        <f t="shared" si="11"/>
        <v>22.7460037546564</v>
      </c>
      <c r="G28" s="2">
        <f t="shared" si="12"/>
        <v>20.992267047287001</v>
      </c>
      <c r="H28" s="23">
        <f t="shared" si="5"/>
        <v>59.416640233225998</v>
      </c>
      <c r="I28" s="23">
        <f t="shared" si="6"/>
        <v>77.935370185764</v>
      </c>
      <c r="J28" s="23">
        <f t="shared" si="7"/>
        <v>74.582589529610303</v>
      </c>
      <c r="K28" s="18">
        <f t="shared" si="13"/>
        <v>0.67904267938393847</v>
      </c>
      <c r="L28" s="17">
        <f t="shared" si="14"/>
        <v>0.70814273800920136</v>
      </c>
      <c r="M28" s="17">
        <f t="shared" si="15"/>
        <v>0.7185366292631501</v>
      </c>
      <c r="N28" s="36">
        <f t="shared" si="16"/>
        <v>0.32825423200162468</v>
      </c>
      <c r="O28" s="37">
        <f t="shared" si="17"/>
        <v>-2.8973768901304049E-2</v>
      </c>
      <c r="P28" s="7">
        <f t="shared" si="18"/>
        <v>0.25524750704270638</v>
      </c>
      <c r="Q28" s="37">
        <f t="shared" si="19"/>
        <v>-4.3020013225857884E-2</v>
      </c>
      <c r="R28" s="2">
        <f t="shared" si="8"/>
        <v>-3.3527806561536977</v>
      </c>
      <c r="S28" s="7">
        <f t="shared" si="9"/>
        <v>9.4282967345969988E-3</v>
      </c>
    </row>
    <row r="29" spans="1:19" x14ac:dyDescent="0.2">
      <c r="A29" s="11" t="s">
        <v>24</v>
      </c>
      <c r="B29" s="23">
        <f t="shared" si="2"/>
        <v>174.31745263773601</v>
      </c>
      <c r="C29" s="23">
        <f t="shared" si="3"/>
        <v>102.34289553383</v>
      </c>
      <c r="D29" s="23">
        <f t="shared" si="4"/>
        <v>86.922106190197795</v>
      </c>
      <c r="E29" s="2">
        <f t="shared" si="10"/>
        <v>75.769082140520993</v>
      </c>
      <c r="F29" s="2">
        <f t="shared" si="11"/>
        <v>51.075752660689986</v>
      </c>
      <c r="G29" s="2">
        <f t="shared" si="12"/>
        <v>43.906174116767218</v>
      </c>
      <c r="H29" s="23">
        <f t="shared" si="5"/>
        <v>250.086534778257</v>
      </c>
      <c r="I29" s="23">
        <f t="shared" si="6"/>
        <v>153.41864819451999</v>
      </c>
      <c r="J29" s="23">
        <f t="shared" si="7"/>
        <v>130.82828030696501</v>
      </c>
      <c r="K29" s="18">
        <f t="shared" si="13"/>
        <v>0.69702854170976136</v>
      </c>
      <c r="L29" s="17">
        <f t="shared" si="14"/>
        <v>0.66708250097516908</v>
      </c>
      <c r="M29" s="17">
        <f t="shared" si="15"/>
        <v>0.66439844646930091</v>
      </c>
      <c r="N29" s="36">
        <f t="shared" si="16"/>
        <v>-0.50135740928455363</v>
      </c>
      <c r="O29" s="37">
        <f t="shared" si="17"/>
        <v>-0.15067767296592446</v>
      </c>
      <c r="P29" s="7">
        <f t="shared" si="18"/>
        <v>-0.47686795523411174</v>
      </c>
      <c r="Q29" s="37">
        <f t="shared" si="19"/>
        <v>-0.14724655805148654</v>
      </c>
      <c r="R29" s="2">
        <f t="shared" si="8"/>
        <v>-22.590367887554976</v>
      </c>
      <c r="S29" s="7">
        <f t="shared" si="9"/>
        <v>6.35259844382184E-2</v>
      </c>
    </row>
    <row r="30" spans="1:19" x14ac:dyDescent="0.2">
      <c r="A30" s="11" t="s">
        <v>25</v>
      </c>
      <c r="B30" s="23">
        <f t="shared" si="2"/>
        <v>55.321294832360998</v>
      </c>
      <c r="C30" s="23">
        <f t="shared" si="3"/>
        <v>31.3204883634263</v>
      </c>
      <c r="D30" s="23">
        <f t="shared" si="4"/>
        <v>28.6943195322295</v>
      </c>
      <c r="E30" s="2">
        <f t="shared" si="10"/>
        <v>18.790315108476001</v>
      </c>
      <c r="F30" s="2">
        <f t="shared" si="11"/>
        <v>16.845371995733501</v>
      </c>
      <c r="G30" s="2">
        <f t="shared" si="12"/>
        <v>14.7097248191169</v>
      </c>
      <c r="H30" s="23">
        <f t="shared" si="5"/>
        <v>74.111609940836999</v>
      </c>
      <c r="I30" s="23">
        <f t="shared" si="6"/>
        <v>48.165860359159801</v>
      </c>
      <c r="J30" s="23">
        <f t="shared" si="7"/>
        <v>43.4040443513464</v>
      </c>
      <c r="K30" s="18">
        <f t="shared" si="13"/>
        <v>0.74645922381828933</v>
      </c>
      <c r="L30" s="17">
        <f t="shared" si="14"/>
        <v>0.65026323893890581</v>
      </c>
      <c r="M30" s="17">
        <f t="shared" si="15"/>
        <v>0.66109782996153899</v>
      </c>
      <c r="N30" s="36">
        <f t="shared" si="16"/>
        <v>-0.4813151134805988</v>
      </c>
      <c r="O30" s="37">
        <f t="shared" si="17"/>
        <v>-8.3848272119008263E-2</v>
      </c>
      <c r="P30" s="7">
        <f t="shared" si="18"/>
        <v>-0.41434217410746205</v>
      </c>
      <c r="Q30" s="37">
        <f t="shared" si="19"/>
        <v>-9.8862886955736418E-2</v>
      </c>
      <c r="R30" s="2">
        <f t="shared" si="8"/>
        <v>-4.7618160078134011</v>
      </c>
      <c r="S30" s="7">
        <f t="shared" si="9"/>
        <v>1.3390620777657188E-2</v>
      </c>
    </row>
    <row r="31" spans="1:19" x14ac:dyDescent="0.2">
      <c r="A31" s="11" t="s">
        <v>26</v>
      </c>
      <c r="B31" s="23">
        <f t="shared" si="2"/>
        <v>14.4002039612615</v>
      </c>
      <c r="C31" s="23">
        <f t="shared" si="3"/>
        <v>17.4740891576905</v>
      </c>
      <c r="D31" s="23">
        <f t="shared" si="4"/>
        <v>15.886357572666</v>
      </c>
      <c r="E31" s="2">
        <f t="shared" si="10"/>
        <v>4.0781618260358989</v>
      </c>
      <c r="F31" s="2">
        <f t="shared" si="11"/>
        <v>3.8114794437549016</v>
      </c>
      <c r="G31" s="2">
        <f t="shared" si="12"/>
        <v>3.4527594558251984</v>
      </c>
      <c r="H31" s="23">
        <f t="shared" si="5"/>
        <v>18.478365787297399</v>
      </c>
      <c r="I31" s="23">
        <f t="shared" si="6"/>
        <v>21.285568601445402</v>
      </c>
      <c r="J31" s="23">
        <f t="shared" si="7"/>
        <v>19.339117028491199</v>
      </c>
      <c r="K31" s="18">
        <f t="shared" si="13"/>
        <v>0.77930073075837947</v>
      </c>
      <c r="L31" s="17">
        <f t="shared" si="14"/>
        <v>0.82093598178551441</v>
      </c>
      <c r="M31" s="17">
        <f t="shared" si="15"/>
        <v>0.82146240437252394</v>
      </c>
      <c r="N31" s="36">
        <f t="shared" si="16"/>
        <v>0.10320365012901586</v>
      </c>
      <c r="O31" s="37">
        <f t="shared" si="17"/>
        <v>-9.0862051274685482E-2</v>
      </c>
      <c r="P31" s="7">
        <f t="shared" si="18"/>
        <v>4.6581567390851564E-2</v>
      </c>
      <c r="Q31" s="37">
        <f t="shared" si="19"/>
        <v>-9.1444659496764807E-2</v>
      </c>
      <c r="R31" s="2">
        <f t="shared" si="8"/>
        <v>-1.9464515729542029</v>
      </c>
      <c r="S31" s="7">
        <f t="shared" si="9"/>
        <v>5.4735829424607686E-3</v>
      </c>
    </row>
    <row r="32" spans="1:19" x14ac:dyDescent="0.2">
      <c r="A32" s="11" t="s">
        <v>27</v>
      </c>
      <c r="B32" s="23">
        <f t="shared" si="2"/>
        <v>210.16166527392099</v>
      </c>
      <c r="C32" s="23">
        <f t="shared" si="3"/>
        <v>316.08850194308201</v>
      </c>
      <c r="D32" s="23">
        <f t="shared" si="4"/>
        <v>283.18366457003498</v>
      </c>
      <c r="E32" s="2">
        <f t="shared" si="10"/>
        <v>73.00651175411403</v>
      </c>
      <c r="F32" s="2">
        <f t="shared" si="11"/>
        <v>88.682012275185002</v>
      </c>
      <c r="G32" s="2">
        <f t="shared" si="12"/>
        <v>84.364759309327042</v>
      </c>
      <c r="H32" s="23">
        <f t="shared" si="5"/>
        <v>283.16817702803502</v>
      </c>
      <c r="I32" s="23">
        <f t="shared" si="6"/>
        <v>404.77051421826701</v>
      </c>
      <c r="J32" s="23">
        <f t="shared" si="7"/>
        <v>367.54842387936202</v>
      </c>
      <c r="K32" s="18">
        <f t="shared" si="13"/>
        <v>0.7421796738590225</v>
      </c>
      <c r="L32" s="17">
        <f t="shared" si="14"/>
        <v>0.78090792397154596</v>
      </c>
      <c r="M32" s="17">
        <f t="shared" si="15"/>
        <v>0.7704662737527681</v>
      </c>
      <c r="N32" s="36">
        <f t="shared" si="16"/>
        <v>0.34745632226000117</v>
      </c>
      <c r="O32" s="37">
        <f t="shared" si="17"/>
        <v>-0.1041000769429196</v>
      </c>
      <c r="P32" s="7">
        <f t="shared" si="18"/>
        <v>0.29798633355249149</v>
      </c>
      <c r="Q32" s="37">
        <f t="shared" si="19"/>
        <v>-9.1958502488235797E-2</v>
      </c>
      <c r="R32" s="2">
        <f t="shared" si="8"/>
        <v>-37.222090338904991</v>
      </c>
      <c r="S32" s="7">
        <f t="shared" si="9"/>
        <v>0.1046715991256556</v>
      </c>
    </row>
    <row r="33" spans="1:19" x14ac:dyDescent="0.2">
      <c r="A33" s="11" t="s">
        <v>28</v>
      </c>
      <c r="B33" s="23">
        <f t="shared" si="2"/>
        <v>53.1814901860416</v>
      </c>
      <c r="C33" s="23">
        <f t="shared" si="3"/>
        <v>46.087451490521097</v>
      </c>
      <c r="D33" s="23">
        <f t="shared" si="4"/>
        <v>44.538030126265497</v>
      </c>
      <c r="E33" s="2">
        <f t="shared" si="10"/>
        <v>19.308949978046002</v>
      </c>
      <c r="F33" s="2">
        <f t="shared" si="11"/>
        <v>17.482449699820499</v>
      </c>
      <c r="G33" s="2">
        <f t="shared" si="12"/>
        <v>15.455769380051507</v>
      </c>
      <c r="H33" s="23">
        <f t="shared" si="5"/>
        <v>72.490440164087602</v>
      </c>
      <c r="I33" s="23">
        <f t="shared" si="6"/>
        <v>63.569901190341596</v>
      </c>
      <c r="J33" s="23">
        <f t="shared" si="7"/>
        <v>59.993799506317004</v>
      </c>
      <c r="K33" s="18">
        <f t="shared" si="13"/>
        <v>0.73363453257645106</v>
      </c>
      <c r="L33" s="17">
        <f t="shared" si="14"/>
        <v>0.72498856577620929</v>
      </c>
      <c r="M33" s="17">
        <f t="shared" si="15"/>
        <v>0.74237722052552946</v>
      </c>
      <c r="N33" s="36">
        <f t="shared" si="16"/>
        <v>-0.16252760179414319</v>
      </c>
      <c r="O33" s="37">
        <f t="shared" si="17"/>
        <v>-3.3619159101784424E-2</v>
      </c>
      <c r="P33" s="7">
        <f t="shared" si="18"/>
        <v>-0.17239018868534259</v>
      </c>
      <c r="Q33" s="37">
        <f t="shared" si="19"/>
        <v>-5.6254636503476632E-2</v>
      </c>
      <c r="R33" s="2">
        <f t="shared" si="8"/>
        <v>-3.5761016840245929</v>
      </c>
      <c r="S33" s="7">
        <f t="shared" si="9"/>
        <v>1.0056293950572788E-2</v>
      </c>
    </row>
    <row r="34" spans="1:19" x14ac:dyDescent="0.2">
      <c r="A34" s="11" t="s">
        <v>29</v>
      </c>
      <c r="B34" s="23">
        <f t="shared" si="2"/>
        <v>42.140835545228803</v>
      </c>
      <c r="C34" s="23">
        <f t="shared" si="3"/>
        <v>43.411202262291603</v>
      </c>
      <c r="D34" s="23">
        <f t="shared" si="4"/>
        <v>42.255335349578097</v>
      </c>
      <c r="E34" s="2">
        <f t="shared" si="10"/>
        <v>10.9806886623794</v>
      </c>
      <c r="F34" s="2">
        <f t="shared" si="11"/>
        <v>10.031531109491397</v>
      </c>
      <c r="G34" s="2">
        <f t="shared" si="12"/>
        <v>9.6935320319346019</v>
      </c>
      <c r="H34" s="23">
        <f t="shared" si="5"/>
        <v>53.121524207608203</v>
      </c>
      <c r="I34" s="23">
        <f t="shared" si="6"/>
        <v>53.442733371783</v>
      </c>
      <c r="J34" s="23">
        <f t="shared" si="7"/>
        <v>51.948867381512699</v>
      </c>
      <c r="K34" s="18">
        <f t="shared" si="13"/>
        <v>0.79329115972905917</v>
      </c>
      <c r="L34" s="17">
        <f t="shared" si="14"/>
        <v>0.8122938241256219</v>
      </c>
      <c r="M34" s="17">
        <f t="shared" si="15"/>
        <v>0.81340243742476115</v>
      </c>
      <c r="N34" s="36">
        <f t="shared" si="16"/>
        <v>2.7170748483713206E-3</v>
      </c>
      <c r="O34" s="37">
        <f t="shared" si="17"/>
        <v>-2.6626005557960096E-2</v>
      </c>
      <c r="P34" s="7">
        <f t="shared" si="18"/>
        <v>-2.207498454887245E-2</v>
      </c>
      <c r="Q34" s="37">
        <f t="shared" si="19"/>
        <v>-2.7952649425282593E-2</v>
      </c>
      <c r="R34" s="2">
        <f t="shared" si="8"/>
        <v>-1.4938659902703009</v>
      </c>
      <c r="S34" s="7">
        <f t="shared" si="9"/>
        <v>4.200874820767077E-3</v>
      </c>
    </row>
    <row r="35" spans="1:19" x14ac:dyDescent="0.2">
      <c r="A35" s="11" t="s">
        <v>30</v>
      </c>
      <c r="B35" s="23">
        <f t="shared" si="2"/>
        <v>132.12842562869</v>
      </c>
      <c r="C35" s="23">
        <f t="shared" si="3"/>
        <v>277.70697110231401</v>
      </c>
      <c r="D35" s="23">
        <f t="shared" si="4"/>
        <v>278.33083699952402</v>
      </c>
      <c r="E35" s="2">
        <f t="shared" si="10"/>
        <v>54.900838091492005</v>
      </c>
      <c r="F35" s="2">
        <f t="shared" si="11"/>
        <v>88.795182283781969</v>
      </c>
      <c r="G35" s="2">
        <f t="shared" si="12"/>
        <v>91.31698711263698</v>
      </c>
      <c r="H35" s="23">
        <f t="shared" si="5"/>
        <v>187.029263720182</v>
      </c>
      <c r="I35" s="23">
        <f t="shared" si="6"/>
        <v>366.50215338609598</v>
      </c>
      <c r="J35" s="23">
        <f t="shared" si="7"/>
        <v>369.647824112161</v>
      </c>
      <c r="K35" s="18">
        <f t="shared" si="13"/>
        <v>0.70645856696719833</v>
      </c>
      <c r="L35" s="17">
        <f t="shared" si="14"/>
        <v>0.75772261782527739</v>
      </c>
      <c r="M35" s="17">
        <f t="shared" si="15"/>
        <v>0.75296219494334427</v>
      </c>
      <c r="N35" s="36">
        <f t="shared" si="16"/>
        <v>1.1065174709770254</v>
      </c>
      <c r="O35" s="37">
        <f t="shared" si="17"/>
        <v>2.2464898692808196E-3</v>
      </c>
      <c r="P35" s="7">
        <f t="shared" si="18"/>
        <v>0.97641704169459842</v>
      </c>
      <c r="Q35" s="37">
        <f t="shared" si="19"/>
        <v>8.5829529158350584E-3</v>
      </c>
      <c r="R35" s="2">
        <f t="shared" si="8"/>
        <v>3.1456707260650205</v>
      </c>
      <c r="S35" s="7">
        <f t="shared" si="9"/>
        <v>-8.8458864674732865E-3</v>
      </c>
    </row>
    <row r="36" spans="1:19" x14ac:dyDescent="0.2">
      <c r="A36" s="11" t="s">
        <v>31</v>
      </c>
      <c r="B36" s="23">
        <f t="shared" si="2"/>
        <v>606.17469861732104</v>
      </c>
      <c r="C36" s="23">
        <f t="shared" si="3"/>
        <v>528.50351992093795</v>
      </c>
      <c r="D36" s="23">
        <f t="shared" si="4"/>
        <v>480.87228926016002</v>
      </c>
      <c r="E36" s="2">
        <f t="shared" si="10"/>
        <v>169.96693513305399</v>
      </c>
      <c r="F36" s="2">
        <f t="shared" si="11"/>
        <v>91.753439448908011</v>
      </c>
      <c r="G36" s="2">
        <f t="shared" si="12"/>
        <v>85.337677287230974</v>
      </c>
      <c r="H36" s="23">
        <f t="shared" si="5"/>
        <v>776.14163375037504</v>
      </c>
      <c r="I36" s="23">
        <f t="shared" si="6"/>
        <v>620.25695936984596</v>
      </c>
      <c r="J36" s="23">
        <f t="shared" si="7"/>
        <v>566.20996654739099</v>
      </c>
      <c r="K36" s="18">
        <f t="shared" si="13"/>
        <v>0.78101041389602965</v>
      </c>
      <c r="L36" s="17">
        <f t="shared" si="14"/>
        <v>0.85207189042727471</v>
      </c>
      <c r="M36" s="17">
        <f t="shared" si="15"/>
        <v>0.84928262953829814</v>
      </c>
      <c r="N36" s="36">
        <f t="shared" si="16"/>
        <v>-0.20671006170824133</v>
      </c>
      <c r="O36" s="37">
        <f t="shared" si="17"/>
        <v>-9.0124717935470652E-2</v>
      </c>
      <c r="P36" s="7">
        <f t="shared" si="18"/>
        <v>-0.2704811313736365</v>
      </c>
      <c r="Q36" s="37">
        <f t="shared" si="19"/>
        <v>-8.7136455312592315E-2</v>
      </c>
      <c r="R36" s="2">
        <f t="shared" si="8"/>
        <v>-54.046992822454968</v>
      </c>
      <c r="S36" s="7">
        <f t="shared" si="9"/>
        <v>0.15198461760612708</v>
      </c>
    </row>
    <row r="37" spans="1:19" x14ac:dyDescent="0.2">
      <c r="A37" s="13" t="s">
        <v>32</v>
      </c>
      <c r="B37" s="23">
        <f t="shared" si="2"/>
        <v>4489.7160603102202</v>
      </c>
      <c r="C37" s="23">
        <f t="shared" si="3"/>
        <v>4296.6281881459499</v>
      </c>
      <c r="D37" s="23">
        <f t="shared" si="4"/>
        <v>4021.4513777023499</v>
      </c>
      <c r="E37" s="2">
        <f t="shared" si="10"/>
        <v>1392.6443367178799</v>
      </c>
      <c r="F37" s="2">
        <f t="shared" si="11"/>
        <v>1151.2605708567799</v>
      </c>
      <c r="G37" s="2">
        <f t="shared" si="12"/>
        <v>1070.8290725535103</v>
      </c>
      <c r="H37" s="23">
        <f t="shared" si="5"/>
        <v>5882.3603970281001</v>
      </c>
      <c r="I37" s="23">
        <f t="shared" si="6"/>
        <v>5447.8887590027298</v>
      </c>
      <c r="J37" s="23">
        <f t="shared" si="7"/>
        <v>5092.2804502558602</v>
      </c>
      <c r="K37" s="18">
        <f t="shared" si="13"/>
        <v>0.76325076283638194</v>
      </c>
      <c r="L37" s="17">
        <f t="shared" si="14"/>
        <v>0.78867766546181728</v>
      </c>
      <c r="M37" s="17">
        <f t="shared" si="15"/>
        <v>0.78971522031947261</v>
      </c>
      <c r="N37" s="36">
        <f t="shared" si="16"/>
        <v>-0.10429717076039664</v>
      </c>
      <c r="O37" s="37">
        <f t="shared" si="17"/>
        <v>-6.4044827337583141E-2</v>
      </c>
      <c r="P37" s="7">
        <f t="shared" si="18"/>
        <v>-0.13431342070972155</v>
      </c>
      <c r="Q37" s="37">
        <f t="shared" si="19"/>
        <v>-6.5274517244725452E-2</v>
      </c>
    </row>
    <row r="38" spans="1:19" ht="13.5" thickBot="1" x14ac:dyDescent="0.25">
      <c r="A38" s="14" t="s">
        <v>33</v>
      </c>
      <c r="B38" s="23">
        <f t="shared" si="2"/>
        <v>4283.8787445375901</v>
      </c>
      <c r="C38" s="23">
        <f t="shared" si="3"/>
        <v>3934.0973773078699</v>
      </c>
      <c r="D38" s="23">
        <f t="shared" si="4"/>
        <v>3659.7511237541999</v>
      </c>
      <c r="E38" s="2">
        <f t="shared" si="10"/>
        <v>1304.9188404583101</v>
      </c>
      <c r="F38" s="2">
        <f t="shared" si="11"/>
        <v>1034.9550649514999</v>
      </c>
      <c r="G38" s="2">
        <f t="shared" si="12"/>
        <v>954.77463787224997</v>
      </c>
      <c r="H38" s="23">
        <f t="shared" si="5"/>
        <v>5588.7975849959003</v>
      </c>
      <c r="I38" s="23">
        <f t="shared" si="6"/>
        <v>4969.0524422593699</v>
      </c>
      <c r="J38" s="23">
        <f t="shared" si="7"/>
        <v>4614.5257616264498</v>
      </c>
      <c r="K38" s="18">
        <f t="shared" si="13"/>
        <v>0.76651170119998768</v>
      </c>
      <c r="L38" s="17">
        <f t="shared" si="14"/>
        <v>0.79171983452021732</v>
      </c>
      <c r="M38" s="17">
        <f t="shared" si="15"/>
        <v>0.79309365963194289</v>
      </c>
      <c r="N38" s="36">
        <f t="shared" si="16"/>
        <v>-0.14569217711384119</v>
      </c>
      <c r="O38" s="37">
        <f t="shared" si="17"/>
        <v>-6.9735501499306338E-2</v>
      </c>
      <c r="P38" s="7">
        <f t="shared" si="18"/>
        <v>-0.17432583817045955</v>
      </c>
      <c r="Q38" s="37">
        <f t="shared" si="19"/>
        <v>-7.1346938828385748E-2</v>
      </c>
    </row>
    <row r="39" spans="1:19" x14ac:dyDescent="0.2">
      <c r="A39" s="5"/>
      <c r="D39" s="7"/>
      <c r="E39" s="4"/>
      <c r="F39" s="7"/>
      <c r="G39" s="7"/>
      <c r="H39" s="8"/>
      <c r="I39" s="8"/>
      <c r="M39" s="39" t="s">
        <v>47</v>
      </c>
      <c r="N39" s="43" t="s">
        <v>48</v>
      </c>
      <c r="O39" s="40" t="s">
        <v>49</v>
      </c>
    </row>
    <row r="40" spans="1:19" x14ac:dyDescent="0.2">
      <c r="A40" s="53" t="s">
        <v>74</v>
      </c>
      <c r="B40" s="52" t="s">
        <v>75</v>
      </c>
      <c r="C40" s="48"/>
      <c r="D40" s="49"/>
      <c r="E40" s="49"/>
      <c r="F40" s="7"/>
      <c r="G40" s="7"/>
      <c r="H40" s="8"/>
      <c r="I40" s="8"/>
      <c r="M40" s="2" t="s">
        <v>42</v>
      </c>
      <c r="N40" s="33">
        <f>COUNTIF(N5:N36,"&gt;0")</f>
        <v>14</v>
      </c>
      <c r="O40" s="33">
        <f>COUNTIF(O5:O36,"&gt;0")</f>
        <v>1</v>
      </c>
      <c r="P40" s="33">
        <f>COUNTIF(P5:P36,"&gt;0")</f>
        <v>12</v>
      </c>
      <c r="Q40" s="33">
        <f>COUNTIF(Q5:Q36,"&gt;0")</f>
        <v>1</v>
      </c>
    </row>
    <row r="41" spans="1:19" x14ac:dyDescent="0.2">
      <c r="A41" s="41"/>
      <c r="B41" s="41"/>
      <c r="C41" s="41" t="s">
        <v>50</v>
      </c>
      <c r="D41" s="41" t="s">
        <v>51</v>
      </c>
      <c r="E41" s="41" t="s">
        <v>72</v>
      </c>
      <c r="F41" s="7"/>
      <c r="G41" s="7"/>
      <c r="H41" s="8"/>
      <c r="I41" s="8"/>
      <c r="M41" s="2" t="s">
        <v>43</v>
      </c>
      <c r="N41" s="33">
        <f>COUNTIF(N5:N36,"&lt;0")</f>
        <v>18</v>
      </c>
      <c r="O41" s="33">
        <f>COUNTIF(O5:O36,"&lt;0")</f>
        <v>31</v>
      </c>
      <c r="P41" s="33">
        <f>COUNTIF(P5:P36,"&lt;0")</f>
        <v>20</v>
      </c>
      <c r="Q41" s="33">
        <f>COUNTIF(Q5:Q36,"&lt;0")</f>
        <v>31</v>
      </c>
    </row>
    <row r="42" spans="1:19" x14ac:dyDescent="0.2">
      <c r="A42" s="41" t="s">
        <v>33</v>
      </c>
      <c r="B42" s="41" t="s">
        <v>52</v>
      </c>
      <c r="C42" s="41">
        <v>4283.8787445375901</v>
      </c>
      <c r="D42" s="41">
        <v>3934.0973773078699</v>
      </c>
      <c r="E42" s="41">
        <v>3659.7511237541999</v>
      </c>
      <c r="F42" s="57">
        <f>C42-E42</f>
        <v>624.12762078339028</v>
      </c>
      <c r="G42" s="57">
        <f>D42-E42</f>
        <v>274.34625355367007</v>
      </c>
      <c r="H42" s="44">
        <f t="shared" ref="H42:H72" si="20">E42/C42-1</f>
        <v>-0.14569217711384119</v>
      </c>
      <c r="I42" s="2">
        <f>+E42-C42</f>
        <v>-624.12762078339028</v>
      </c>
      <c r="J42" s="55">
        <f>+E42-C42</f>
        <v>-624.12762078339028</v>
      </c>
      <c r="K42" s="46" t="s">
        <v>45</v>
      </c>
      <c r="L42" s="46" t="s">
        <v>44</v>
      </c>
      <c r="M42" s="47">
        <f>N40+N41</f>
        <v>32</v>
      </c>
      <c r="N42" s="47">
        <f>O40+O41</f>
        <v>32</v>
      </c>
      <c r="O42" s="47">
        <f>P40+P41</f>
        <v>32</v>
      </c>
      <c r="P42" s="47">
        <f>Q40+Q41</f>
        <v>32</v>
      </c>
      <c r="Q42" s="47">
        <f>SUM(Q40:Q41)</f>
        <v>32</v>
      </c>
    </row>
    <row r="43" spans="1:19" x14ac:dyDescent="0.2">
      <c r="A43" s="41" t="s">
        <v>32</v>
      </c>
      <c r="B43" s="41" t="s">
        <v>52</v>
      </c>
      <c r="C43" s="41">
        <v>4489.7160603102202</v>
      </c>
      <c r="D43" s="41">
        <v>4296.6281881459499</v>
      </c>
      <c r="E43" s="41">
        <v>4021.4513777023499</v>
      </c>
      <c r="F43" s="57">
        <f t="shared" ref="F43:F75" si="21">C43-E43</f>
        <v>468.26468260787033</v>
      </c>
      <c r="G43" s="57">
        <f t="shared" ref="G43:G75" si="22">D43-E43</f>
        <v>275.17681044360006</v>
      </c>
      <c r="H43" s="44">
        <f t="shared" si="20"/>
        <v>-0.10429717076039668</v>
      </c>
      <c r="I43" s="2">
        <f t="shared" ref="I43:I44" si="23">+E43-C43</f>
        <v>-468.26468260787033</v>
      </c>
      <c r="J43" s="55">
        <f t="shared" ref="J43:J74" si="24">+E43-C43</f>
        <v>-468.26468260787033</v>
      </c>
    </row>
    <row r="44" spans="1:19" x14ac:dyDescent="0.2">
      <c r="A44" s="41" t="s">
        <v>0</v>
      </c>
      <c r="B44" s="41" t="s">
        <v>52</v>
      </c>
      <c r="C44" s="41">
        <v>55.403002973981501</v>
      </c>
      <c r="D44" s="41">
        <v>65.010472144072693</v>
      </c>
      <c r="E44" s="41">
        <v>60.7043488822654</v>
      </c>
      <c r="F44" s="57">
        <f>C44-E44</f>
        <v>-5.3013459082838992</v>
      </c>
      <c r="G44" s="57">
        <f t="shared" si="22"/>
        <v>4.3061232618072935</v>
      </c>
      <c r="H44" s="44">
        <f t="shared" si="20"/>
        <v>9.5686977667501782E-2</v>
      </c>
      <c r="J44" s="55">
        <f t="shared" si="24"/>
        <v>5.3013459082838992</v>
      </c>
    </row>
    <row r="45" spans="1:19" x14ac:dyDescent="0.2">
      <c r="A45" s="41" t="s">
        <v>1</v>
      </c>
      <c r="B45" s="41" t="s">
        <v>52</v>
      </c>
      <c r="C45" s="41">
        <v>111.93474153847001</v>
      </c>
      <c r="D45" s="41">
        <v>110.80458215052801</v>
      </c>
      <c r="E45" s="41">
        <v>102.18217457392301</v>
      </c>
      <c r="F45" s="57">
        <f t="shared" si="21"/>
        <v>9.7525669645470003</v>
      </c>
      <c r="G45" s="57">
        <f t="shared" si="22"/>
        <v>8.6224075766049992</v>
      </c>
      <c r="H45" s="44">
        <f t="shared" si="20"/>
        <v>-8.712725674356625E-2</v>
      </c>
      <c r="J45" s="55">
        <f t="shared" si="24"/>
        <v>-9.7525669645470003</v>
      </c>
    </row>
    <row r="46" spans="1:19" x14ac:dyDescent="0.2">
      <c r="A46" s="41" t="s">
        <v>2</v>
      </c>
      <c r="B46" s="41" t="s">
        <v>52</v>
      </c>
      <c r="C46" s="41">
        <v>76.329887056500894</v>
      </c>
      <c r="D46" s="41">
        <v>51.632154334472098</v>
      </c>
      <c r="E46" s="41">
        <v>45.075228843306398</v>
      </c>
      <c r="F46" s="57">
        <f t="shared" si="21"/>
        <v>31.254658213194496</v>
      </c>
      <c r="G46" s="57">
        <f t="shared" si="22"/>
        <v>6.5569254911656998</v>
      </c>
      <c r="H46" s="44">
        <f t="shared" si="20"/>
        <v>-0.4094681574736142</v>
      </c>
      <c r="J46" s="55">
        <f t="shared" si="24"/>
        <v>-31.254658213194496</v>
      </c>
    </row>
    <row r="47" spans="1:19" x14ac:dyDescent="0.2">
      <c r="A47" s="41" t="s">
        <v>3</v>
      </c>
      <c r="B47" s="41" t="s">
        <v>52</v>
      </c>
      <c r="C47" s="41">
        <v>3.5584234046514598</v>
      </c>
      <c r="D47" s="41">
        <v>7.7704822343336497</v>
      </c>
      <c r="E47" s="41">
        <v>7.3536948826430599</v>
      </c>
      <c r="F47" s="57">
        <f t="shared" si="21"/>
        <v>-3.7952714779916001</v>
      </c>
      <c r="G47" s="57">
        <f>D47-E47</f>
        <v>0.41678735169058978</v>
      </c>
      <c r="H47" s="44">
        <f t="shared" si="20"/>
        <v>1.0665598346252274</v>
      </c>
      <c r="J47" s="54">
        <f t="shared" si="24"/>
        <v>3.7952714779916001</v>
      </c>
      <c r="K47" s="2">
        <f>+E47/C47-1</f>
        <v>1.0665598346252274</v>
      </c>
    </row>
    <row r="48" spans="1:19" x14ac:dyDescent="0.2">
      <c r="A48" s="41" t="s">
        <v>4</v>
      </c>
      <c r="B48" s="41" t="s">
        <v>52</v>
      </c>
      <c r="C48" s="41">
        <v>156.51462919427601</v>
      </c>
      <c r="D48" s="41">
        <v>114.691832984155</v>
      </c>
      <c r="E48" s="41">
        <v>109.812139091123</v>
      </c>
      <c r="F48" s="57">
        <f t="shared" si="21"/>
        <v>46.702490103153011</v>
      </c>
      <c r="G48" s="57">
        <f t="shared" si="22"/>
        <v>4.8796938930319982</v>
      </c>
      <c r="H48" s="44">
        <f t="shared" si="20"/>
        <v>-0.2983905743736126</v>
      </c>
      <c r="J48" s="55">
        <f t="shared" si="24"/>
        <v>-46.702490103153011</v>
      </c>
    </row>
    <row r="49" spans="1:10" x14ac:dyDescent="0.2">
      <c r="A49" s="41" t="s">
        <v>5</v>
      </c>
      <c r="B49" s="41" t="s">
        <v>52</v>
      </c>
      <c r="C49" s="41">
        <v>51.897951158672299</v>
      </c>
      <c r="D49" s="41">
        <v>50.125162904914703</v>
      </c>
      <c r="E49" s="41">
        <v>48.167480683209099</v>
      </c>
      <c r="F49" s="57">
        <f t="shared" si="21"/>
        <v>3.7304704754631999</v>
      </c>
      <c r="G49" s="57">
        <f t="shared" si="22"/>
        <v>1.9576822217056034</v>
      </c>
      <c r="H49" s="44">
        <f t="shared" si="20"/>
        <v>-7.1880881464042701E-2</v>
      </c>
      <c r="J49" s="55">
        <f t="shared" si="24"/>
        <v>-3.7304704754631999</v>
      </c>
    </row>
    <row r="50" spans="1:10" x14ac:dyDescent="0.2">
      <c r="A50" s="41" t="s">
        <v>6</v>
      </c>
      <c r="B50" s="41" t="s">
        <v>52</v>
      </c>
      <c r="C50" s="41">
        <v>36.164885845578901</v>
      </c>
      <c r="D50" s="41">
        <v>16.898226887485698</v>
      </c>
      <c r="E50" s="41">
        <v>14.4003254287001</v>
      </c>
      <c r="F50" s="57">
        <f t="shared" si="21"/>
        <v>21.764560416878801</v>
      </c>
      <c r="G50" s="57">
        <f t="shared" si="22"/>
        <v>2.4979014587855985</v>
      </c>
      <c r="H50" s="44">
        <f t="shared" si="20"/>
        <v>-0.60181471358188965</v>
      </c>
      <c r="J50" s="55">
        <f t="shared" si="24"/>
        <v>-21.764560416878801</v>
      </c>
    </row>
    <row r="51" spans="1:10" x14ac:dyDescent="0.2">
      <c r="A51" s="41" t="s">
        <v>7</v>
      </c>
      <c r="B51" s="41" t="s">
        <v>52</v>
      </c>
      <c r="C51" s="41">
        <v>54.481955931964201</v>
      </c>
      <c r="D51" s="41">
        <v>55.059214737419097</v>
      </c>
      <c r="E51" s="41">
        <v>53.112719654959697</v>
      </c>
      <c r="F51" s="57">
        <f t="shared" si="21"/>
        <v>1.3692362770045037</v>
      </c>
      <c r="G51" s="57">
        <f t="shared" si="22"/>
        <v>1.9464950824593998</v>
      </c>
      <c r="H51" s="44">
        <f t="shared" si="20"/>
        <v>-2.5131922185656741E-2</v>
      </c>
      <c r="J51" s="55">
        <f t="shared" si="24"/>
        <v>-1.3692362770045037</v>
      </c>
    </row>
    <row r="52" spans="1:10" x14ac:dyDescent="0.2">
      <c r="A52" s="41" t="s">
        <v>8</v>
      </c>
      <c r="B52" s="41" t="s">
        <v>52</v>
      </c>
      <c r="C52" s="41">
        <v>379.78298469803298</v>
      </c>
      <c r="D52" s="41">
        <v>376.32896915053601</v>
      </c>
      <c r="E52" s="41">
        <v>360.66989305445998</v>
      </c>
      <c r="F52" s="57">
        <f t="shared" si="21"/>
        <v>19.113091643573</v>
      </c>
      <c r="G52" s="57">
        <f t="shared" si="22"/>
        <v>15.659076096076035</v>
      </c>
      <c r="H52" s="44">
        <f t="shared" si="20"/>
        <v>-5.0326350609861792E-2</v>
      </c>
      <c r="J52" s="55">
        <f t="shared" si="24"/>
        <v>-19.113091643573</v>
      </c>
    </row>
    <row r="53" spans="1:10" x14ac:dyDescent="0.2">
      <c r="A53" s="41" t="s">
        <v>9</v>
      </c>
      <c r="B53" s="41" t="s">
        <v>52</v>
      </c>
      <c r="C53" s="41">
        <v>1019.04069496566</v>
      </c>
      <c r="D53" s="41">
        <v>809.59149171067497</v>
      </c>
      <c r="E53" s="41">
        <v>760.12635306572304</v>
      </c>
      <c r="F53" s="57">
        <f t="shared" si="21"/>
        <v>258.91434189993697</v>
      </c>
      <c r="G53" s="57">
        <f t="shared" si="22"/>
        <v>49.465138644951935</v>
      </c>
      <c r="H53" s="44">
        <f t="shared" si="20"/>
        <v>-0.25407654785431499</v>
      </c>
      <c r="J53" s="55">
        <f t="shared" si="24"/>
        <v>-258.91434189993697</v>
      </c>
    </row>
    <row r="54" spans="1:10" x14ac:dyDescent="0.2">
      <c r="A54" s="41" t="s">
        <v>10</v>
      </c>
      <c r="B54" s="41" t="s">
        <v>52</v>
      </c>
      <c r="C54" s="41">
        <v>77.3772460562692</v>
      </c>
      <c r="D54" s="41">
        <v>104.25120253687101</v>
      </c>
      <c r="E54" s="41">
        <v>100.429671002982</v>
      </c>
      <c r="F54" s="57">
        <f t="shared" si="21"/>
        <v>-23.052424946712804</v>
      </c>
      <c r="G54" s="57">
        <f t="shared" si="22"/>
        <v>3.8215315338890008</v>
      </c>
      <c r="H54" s="44">
        <f t="shared" si="20"/>
        <v>0.29792253048071715</v>
      </c>
      <c r="J54" s="55">
        <f t="shared" si="24"/>
        <v>23.052424946712804</v>
      </c>
    </row>
    <row r="55" spans="1:10" x14ac:dyDescent="0.2">
      <c r="A55" s="41" t="s">
        <v>11</v>
      </c>
      <c r="B55" s="41" t="s">
        <v>52</v>
      </c>
      <c r="C55" s="41">
        <v>69.897829366562803</v>
      </c>
      <c r="D55" s="41">
        <v>54.920516048336403</v>
      </c>
      <c r="E55" s="41">
        <v>50.079418416627</v>
      </c>
      <c r="F55" s="57">
        <f t="shared" si="21"/>
        <v>19.818410949935803</v>
      </c>
      <c r="G55" s="57">
        <f t="shared" si="22"/>
        <v>4.8410976317094025</v>
      </c>
      <c r="H55" s="44">
        <f t="shared" si="20"/>
        <v>-0.2835339971145997</v>
      </c>
      <c r="J55" s="55">
        <f t="shared" si="24"/>
        <v>-19.818410949935803</v>
      </c>
    </row>
    <row r="56" spans="1:10" x14ac:dyDescent="0.2">
      <c r="A56" s="41" t="s">
        <v>12</v>
      </c>
      <c r="B56" s="41" t="s">
        <v>52</v>
      </c>
      <c r="C56" s="41">
        <v>1.7832892387922099</v>
      </c>
      <c r="D56" s="41">
        <v>2.0916080379142699</v>
      </c>
      <c r="E56" s="41">
        <v>2.03250260681902</v>
      </c>
      <c r="F56" s="57">
        <f t="shared" si="21"/>
        <v>-0.24921336802681004</v>
      </c>
      <c r="G56" s="57">
        <f t="shared" si="22"/>
        <v>5.9105431095249905E-2</v>
      </c>
      <c r="H56" s="44">
        <f t="shared" si="20"/>
        <v>0.13974926927479125</v>
      </c>
      <c r="J56" s="55">
        <f t="shared" si="24"/>
        <v>0.24921336802681004</v>
      </c>
    </row>
    <row r="57" spans="1:10" x14ac:dyDescent="0.2">
      <c r="A57" s="41" t="s">
        <v>13</v>
      </c>
      <c r="B57" s="41" t="s">
        <v>52</v>
      </c>
      <c r="C57" s="41">
        <v>31.006214216009699</v>
      </c>
      <c r="D57" s="41">
        <v>45.809619655878301</v>
      </c>
      <c r="E57" s="41">
        <v>41.472030913672803</v>
      </c>
      <c r="F57" s="57">
        <f t="shared" si="21"/>
        <v>-10.465816697663104</v>
      </c>
      <c r="G57" s="57">
        <f t="shared" si="22"/>
        <v>4.3375887422054973</v>
      </c>
      <c r="H57" s="44">
        <f t="shared" si="20"/>
        <v>0.33753932759257022</v>
      </c>
      <c r="J57" s="55">
        <f t="shared" si="24"/>
        <v>10.465816697663104</v>
      </c>
    </row>
    <row r="58" spans="1:10" x14ac:dyDescent="0.2">
      <c r="A58" s="41" t="s">
        <v>14</v>
      </c>
      <c r="B58" s="41" t="s">
        <v>52</v>
      </c>
      <c r="C58" s="41">
        <v>418.54469775234901</v>
      </c>
      <c r="D58" s="41">
        <v>450.80224788261199</v>
      </c>
      <c r="E58" s="41">
        <v>406.743185623486</v>
      </c>
      <c r="F58" s="57">
        <f t="shared" si="21"/>
        <v>11.80151212886301</v>
      </c>
      <c r="G58" s="57">
        <f t="shared" si="22"/>
        <v>44.059062259125994</v>
      </c>
      <c r="H58" s="44">
        <f t="shared" si="20"/>
        <v>-2.8196539562534206E-2</v>
      </c>
      <c r="J58" s="55">
        <f t="shared" si="24"/>
        <v>-11.80151212886301</v>
      </c>
    </row>
    <row r="59" spans="1:10" x14ac:dyDescent="0.2">
      <c r="A59" s="41" t="s">
        <v>15</v>
      </c>
      <c r="B59" s="41" t="s">
        <v>52</v>
      </c>
      <c r="C59" s="41">
        <v>19.1029935459845</v>
      </c>
      <c r="D59" s="41">
        <v>8.3389527816145304</v>
      </c>
      <c r="E59" s="41">
        <v>7.1966122475812497</v>
      </c>
      <c r="F59" s="57">
        <f t="shared" si="21"/>
        <v>11.90638129840325</v>
      </c>
      <c r="G59" s="57">
        <f t="shared" si="22"/>
        <v>1.1423405340332806</v>
      </c>
      <c r="H59" s="44">
        <f t="shared" si="20"/>
        <v>-0.62327306292295759</v>
      </c>
      <c r="J59" s="55">
        <f t="shared" si="24"/>
        <v>-11.90638129840325</v>
      </c>
    </row>
    <row r="60" spans="1:10" x14ac:dyDescent="0.2">
      <c r="A60" s="41" t="s">
        <v>16</v>
      </c>
      <c r="B60" s="41" t="s">
        <v>52</v>
      </c>
      <c r="C60" s="41">
        <v>0.203478413284434</v>
      </c>
      <c r="D60" s="41">
        <v>0.23205205053910899</v>
      </c>
      <c r="E60" s="41">
        <v>0.21632161711775799</v>
      </c>
      <c r="F60" s="57">
        <f t="shared" si="21"/>
        <v>-1.2843203833323991E-2</v>
      </c>
      <c r="G60" s="57">
        <f t="shared" si="22"/>
        <v>1.5730433421350998E-2</v>
      </c>
      <c r="H60" s="44">
        <f t="shared" si="20"/>
        <v>6.3118262158703864E-2</v>
      </c>
      <c r="J60" s="55">
        <f t="shared" si="24"/>
        <v>1.2843203833323991E-2</v>
      </c>
    </row>
    <row r="61" spans="1:10" x14ac:dyDescent="0.2">
      <c r="A61" s="41" t="s">
        <v>17</v>
      </c>
      <c r="B61" s="41" t="s">
        <v>52</v>
      </c>
      <c r="C61" s="41">
        <v>33.699657217793501</v>
      </c>
      <c r="D61" s="41">
        <v>13.053001857972101</v>
      </c>
      <c r="E61" s="41">
        <v>11.876085912086101</v>
      </c>
      <c r="F61" s="57">
        <f t="shared" si="21"/>
        <v>21.8235713057074</v>
      </c>
      <c r="G61" s="57">
        <f t="shared" si="22"/>
        <v>1.1769159458859999</v>
      </c>
      <c r="H61" s="44">
        <f t="shared" si="20"/>
        <v>-0.64759030528608763</v>
      </c>
      <c r="J61" s="55">
        <f t="shared" si="24"/>
        <v>-21.8235713057074</v>
      </c>
    </row>
    <row r="62" spans="1:10" x14ac:dyDescent="0.2">
      <c r="A62" s="41" t="s">
        <v>18</v>
      </c>
      <c r="B62" s="41" t="s">
        <v>52</v>
      </c>
      <c r="C62" s="41">
        <v>10.3445941704181</v>
      </c>
      <c r="D62" s="41">
        <v>10.7963969719508</v>
      </c>
      <c r="E62" s="41">
        <v>10.284959243230601</v>
      </c>
      <c r="F62" s="57">
        <f t="shared" si="21"/>
        <v>5.9634927187499187E-2</v>
      </c>
      <c r="G62" s="57">
        <f t="shared" si="22"/>
        <v>0.51143772872019966</v>
      </c>
      <c r="H62" s="44">
        <f t="shared" si="20"/>
        <v>-5.7648397032369347E-3</v>
      </c>
      <c r="J62" s="55">
        <f t="shared" si="24"/>
        <v>-5.9634927187499187E-2</v>
      </c>
    </row>
    <row r="63" spans="1:10" x14ac:dyDescent="0.2">
      <c r="A63" s="41" t="s">
        <v>19</v>
      </c>
      <c r="B63" s="41" t="s">
        <v>52</v>
      </c>
      <c r="C63" s="41">
        <v>1.85459567582019</v>
      </c>
      <c r="D63" s="41">
        <v>2.66233145765734</v>
      </c>
      <c r="E63" s="41">
        <v>2.5195451026220201</v>
      </c>
      <c r="F63" s="57">
        <f t="shared" si="21"/>
        <v>-0.66494942680183011</v>
      </c>
      <c r="G63" s="57">
        <f t="shared" si="22"/>
        <v>0.14278635503531989</v>
      </c>
      <c r="H63" s="44">
        <f t="shared" si="20"/>
        <v>0.35854145217272659</v>
      </c>
      <c r="J63" s="55">
        <f t="shared" si="24"/>
        <v>0.66494942680183011</v>
      </c>
    </row>
    <row r="64" spans="1:10" x14ac:dyDescent="0.2">
      <c r="A64" s="41" t="s">
        <v>20</v>
      </c>
      <c r="B64" s="41" t="s">
        <v>52</v>
      </c>
      <c r="C64" s="41">
        <v>153.97225059467101</v>
      </c>
      <c r="D64" s="41">
        <v>171.832258642141</v>
      </c>
      <c r="E64" s="41">
        <v>166.72957820092901</v>
      </c>
      <c r="F64" s="57">
        <f t="shared" si="21"/>
        <v>-12.757327606258002</v>
      </c>
      <c r="G64" s="57">
        <f t="shared" si="22"/>
        <v>5.1026804412119873</v>
      </c>
      <c r="H64" s="44">
        <f t="shared" si="20"/>
        <v>8.2854719321090009E-2</v>
      </c>
      <c r="J64" s="55">
        <f t="shared" si="24"/>
        <v>12.757327606258002</v>
      </c>
    </row>
    <row r="65" spans="1:11" x14ac:dyDescent="0.2">
      <c r="A65" s="41" t="s">
        <v>21</v>
      </c>
      <c r="B65" s="41" t="s">
        <v>52</v>
      </c>
      <c r="C65" s="41">
        <v>29.5812869466343</v>
      </c>
      <c r="D65" s="41">
        <v>39.0889773850163</v>
      </c>
      <c r="E65" s="41">
        <v>38.865257375111803</v>
      </c>
      <c r="F65" s="57">
        <f t="shared" si="21"/>
        <v>-9.2839704284775024</v>
      </c>
      <c r="G65" s="57">
        <f t="shared" si="22"/>
        <v>0.22372000990449692</v>
      </c>
      <c r="H65" s="44">
        <f t="shared" si="20"/>
        <v>0.31384606238484891</v>
      </c>
      <c r="J65" s="55">
        <f t="shared" si="24"/>
        <v>9.2839704284775024</v>
      </c>
    </row>
    <row r="66" spans="1:11" x14ac:dyDescent="0.2">
      <c r="A66" s="41" t="s">
        <v>22</v>
      </c>
      <c r="B66" s="41" t="s">
        <v>52</v>
      </c>
      <c r="C66" s="41">
        <v>369.06626908132898</v>
      </c>
      <c r="D66" s="41">
        <v>316.71194739365399</v>
      </c>
      <c r="E66" s="41">
        <v>307.12858919679098</v>
      </c>
      <c r="F66" s="57">
        <f t="shared" si="21"/>
        <v>61.937679884537999</v>
      </c>
      <c r="G66" s="57">
        <f t="shared" si="22"/>
        <v>9.5833581968630028</v>
      </c>
      <c r="H66" s="44">
        <f t="shared" si="20"/>
        <v>-0.16782265157612974</v>
      </c>
      <c r="J66" s="55">
        <f t="shared" si="24"/>
        <v>-61.937679884537999</v>
      </c>
    </row>
    <row r="67" spans="1:11" x14ac:dyDescent="0.2">
      <c r="A67" s="41" t="s">
        <v>23</v>
      </c>
      <c r="B67" s="41" t="s">
        <v>52</v>
      </c>
      <c r="C67" s="41">
        <v>40.346434583961297</v>
      </c>
      <c r="D67" s="41">
        <v>55.189366431107601</v>
      </c>
      <c r="E67" s="41">
        <v>53.590322482323302</v>
      </c>
      <c r="F67" s="57">
        <f t="shared" si="21"/>
        <v>-13.243887898362004</v>
      </c>
      <c r="G67" s="57">
        <f t="shared" si="22"/>
        <v>1.5990439487842991</v>
      </c>
      <c r="H67" s="44">
        <f t="shared" si="20"/>
        <v>0.32825423200162462</v>
      </c>
      <c r="J67" s="55">
        <f t="shared" si="24"/>
        <v>13.243887898362004</v>
      </c>
    </row>
    <row r="68" spans="1:11" x14ac:dyDescent="0.2">
      <c r="A68" s="41" t="s">
        <v>24</v>
      </c>
      <c r="B68" s="41" t="s">
        <v>52</v>
      </c>
      <c r="C68" s="41">
        <v>174.31745263773601</v>
      </c>
      <c r="D68" s="41">
        <v>102.34289553383</v>
      </c>
      <c r="E68" s="41">
        <v>86.922106190197795</v>
      </c>
      <c r="F68" s="57">
        <f t="shared" si="21"/>
        <v>87.395346447538216</v>
      </c>
      <c r="G68" s="57">
        <f t="shared" si="22"/>
        <v>15.420789343632208</v>
      </c>
      <c r="H68" s="44">
        <f t="shared" si="20"/>
        <v>-0.50135740928455363</v>
      </c>
      <c r="J68" s="55">
        <f t="shared" si="24"/>
        <v>-87.395346447538216</v>
      </c>
    </row>
    <row r="69" spans="1:11" x14ac:dyDescent="0.2">
      <c r="A69" s="41" t="s">
        <v>25</v>
      </c>
      <c r="B69" s="41" t="s">
        <v>52</v>
      </c>
      <c r="C69" s="41">
        <v>55.321294832360998</v>
      </c>
      <c r="D69" s="41">
        <v>31.3204883634263</v>
      </c>
      <c r="E69" s="41">
        <v>28.6943195322295</v>
      </c>
      <c r="F69" s="57">
        <f t="shared" si="21"/>
        <v>26.626975300131498</v>
      </c>
      <c r="G69" s="57">
        <f t="shared" si="22"/>
        <v>2.6261688311968001</v>
      </c>
      <c r="H69" s="44">
        <f t="shared" si="20"/>
        <v>-0.48131511348059886</v>
      </c>
      <c r="J69" s="55">
        <f t="shared" si="24"/>
        <v>-26.626975300131498</v>
      </c>
    </row>
    <row r="70" spans="1:11" x14ac:dyDescent="0.2">
      <c r="A70" s="41" t="s">
        <v>26</v>
      </c>
      <c r="B70" s="41" t="s">
        <v>52</v>
      </c>
      <c r="C70" s="41">
        <v>14.4002039612615</v>
      </c>
      <c r="D70" s="41">
        <v>17.4740891576905</v>
      </c>
      <c r="E70" s="41">
        <v>15.886357572666</v>
      </c>
      <c r="F70" s="57">
        <f t="shared" si="21"/>
        <v>-1.4861536114045002</v>
      </c>
      <c r="G70" s="57">
        <f t="shared" si="22"/>
        <v>1.5877315850244997</v>
      </c>
      <c r="H70" s="44">
        <f t="shared" si="20"/>
        <v>0.10320365012901589</v>
      </c>
      <c r="J70" s="55">
        <f t="shared" si="24"/>
        <v>1.4861536114045002</v>
      </c>
    </row>
    <row r="71" spans="1:11" x14ac:dyDescent="0.2">
      <c r="A71" s="41" t="s">
        <v>27</v>
      </c>
      <c r="B71" s="41" t="s">
        <v>52</v>
      </c>
      <c r="C71" s="41">
        <v>210.16166527392099</v>
      </c>
      <c r="D71" s="41">
        <v>316.08850194308201</v>
      </c>
      <c r="E71" s="41">
        <v>283.18366457003498</v>
      </c>
      <c r="F71" s="57">
        <f t="shared" si="21"/>
        <v>-73.021999296113989</v>
      </c>
      <c r="G71" s="57">
        <f>D71-E71</f>
        <v>32.90483737304703</v>
      </c>
      <c r="H71" s="44">
        <f t="shared" si="20"/>
        <v>0.34745632226000112</v>
      </c>
      <c r="J71" s="54">
        <f t="shared" si="24"/>
        <v>73.021999296113989</v>
      </c>
      <c r="K71" s="2">
        <f>+E71/C71-1</f>
        <v>0.34745632226000112</v>
      </c>
    </row>
    <row r="72" spans="1:11" x14ac:dyDescent="0.2">
      <c r="A72" s="41" t="s">
        <v>28</v>
      </c>
      <c r="B72" s="41" t="s">
        <v>52</v>
      </c>
      <c r="C72" s="41">
        <v>53.1814901860416</v>
      </c>
      <c r="D72" s="41">
        <v>46.087451490521097</v>
      </c>
      <c r="E72" s="41">
        <v>44.538030126265497</v>
      </c>
      <c r="F72" s="57">
        <f t="shared" si="21"/>
        <v>8.6434600597761033</v>
      </c>
      <c r="G72" s="57">
        <f t="shared" si="22"/>
        <v>1.5494213642556005</v>
      </c>
      <c r="H72" s="44">
        <f t="shared" si="20"/>
        <v>-0.16252760179414316</v>
      </c>
      <c r="J72" s="55">
        <f t="shared" si="24"/>
        <v>-8.6434600597761033</v>
      </c>
    </row>
    <row r="73" spans="1:11" x14ac:dyDescent="0.2">
      <c r="A73" s="41" t="s">
        <v>29</v>
      </c>
      <c r="B73" s="41" t="s">
        <v>52</v>
      </c>
      <c r="C73" s="41">
        <v>42.140835545228803</v>
      </c>
      <c r="D73" s="41">
        <v>43.411202262291603</v>
      </c>
      <c r="E73" s="41">
        <v>42.255335349578097</v>
      </c>
      <c r="F73" s="57">
        <f t="shared" si="21"/>
        <v>-0.1144998043492933</v>
      </c>
      <c r="G73" s="57">
        <f t="shared" si="22"/>
        <v>1.1558669127135062</v>
      </c>
      <c r="H73" s="44">
        <f>E73/C73-1</f>
        <v>2.7170748483713592E-3</v>
      </c>
      <c r="J73" s="55">
        <f t="shared" si="24"/>
        <v>0.1144998043492933</v>
      </c>
    </row>
    <row r="74" spans="1:11" x14ac:dyDescent="0.2">
      <c r="A74" s="41" t="s">
        <v>30</v>
      </c>
      <c r="B74" s="41" t="s">
        <v>52</v>
      </c>
      <c r="C74" s="41">
        <v>132.12842562869</v>
      </c>
      <c r="D74" s="41">
        <v>277.70697110231401</v>
      </c>
      <c r="E74" s="41">
        <v>278.33083699952402</v>
      </c>
      <c r="F74" s="57">
        <f t="shared" si="21"/>
        <v>-146.20241137083403</v>
      </c>
      <c r="G74" s="57">
        <f t="shared" si="22"/>
        <v>-0.62386589721000973</v>
      </c>
      <c r="H74" s="44">
        <f>E74/C74-1</f>
        <v>1.1065174709770251</v>
      </c>
      <c r="J74" s="55">
        <f t="shared" si="24"/>
        <v>146.20241137083403</v>
      </c>
    </row>
    <row r="75" spans="1:11" x14ac:dyDescent="0.2">
      <c r="A75" s="41" t="s">
        <v>31</v>
      </c>
      <c r="B75" s="41" t="s">
        <v>52</v>
      </c>
      <c r="C75" s="41">
        <v>606.17469861732104</v>
      </c>
      <c r="D75" s="41">
        <v>528.50351992093795</v>
      </c>
      <c r="E75" s="41">
        <v>480.87228926016002</v>
      </c>
      <c r="F75" s="57">
        <f t="shared" si="21"/>
        <v>125.30240935716103</v>
      </c>
      <c r="G75" s="57">
        <f t="shared" si="22"/>
        <v>47.631230660777931</v>
      </c>
      <c r="H75" s="4"/>
    </row>
    <row r="76" spans="1:11" x14ac:dyDescent="0.2">
      <c r="A76" s="41"/>
      <c r="B76" s="41"/>
      <c r="C76" s="41"/>
      <c r="D76" s="41"/>
      <c r="E76" s="41"/>
      <c r="F76" s="41"/>
      <c r="G76" s="44"/>
      <c r="H76" s="4"/>
      <c r="I76" s="4"/>
    </row>
    <row r="77" spans="1:11" x14ac:dyDescent="0.2">
      <c r="D77" s="4"/>
      <c r="E77" s="4"/>
      <c r="F77" s="4"/>
      <c r="G77" s="4"/>
      <c r="H77" s="4"/>
      <c r="I77" s="4"/>
    </row>
    <row r="78" spans="1:11" x14ac:dyDescent="0.2">
      <c r="D78" s="4"/>
      <c r="E78" s="4"/>
      <c r="F78" s="4"/>
      <c r="G78" s="4"/>
      <c r="H78" s="4"/>
      <c r="I78" s="4"/>
    </row>
    <row r="79" spans="1:11" x14ac:dyDescent="0.2">
      <c r="A79" s="41"/>
      <c r="B79" s="41"/>
      <c r="C79" s="41" t="s">
        <v>50</v>
      </c>
      <c r="D79" s="41" t="s">
        <v>51</v>
      </c>
      <c r="E79" s="41" t="s">
        <v>72</v>
      </c>
      <c r="F79" s="4"/>
      <c r="G79" s="4"/>
      <c r="H79" s="4"/>
      <c r="I79" s="4"/>
    </row>
    <row r="80" spans="1:11" x14ac:dyDescent="0.2">
      <c r="A80" s="41" t="s">
        <v>33</v>
      </c>
      <c r="B80" s="42" t="s">
        <v>53</v>
      </c>
      <c r="C80" s="41">
        <v>5588.7975849959003</v>
      </c>
      <c r="D80" s="41">
        <v>4969.0524422593699</v>
      </c>
      <c r="E80" s="41">
        <v>4614.5257616264498</v>
      </c>
      <c r="F80" s="41"/>
      <c r="G80" s="44"/>
      <c r="H80" s="8"/>
      <c r="I80" s="54">
        <f>+E80-C80</f>
        <v>-974.27182336945043</v>
      </c>
      <c r="J80" s="17">
        <f>+I80/C80</f>
        <v>-0.17432583817045955</v>
      </c>
    </row>
    <row r="81" spans="1:11" x14ac:dyDescent="0.2">
      <c r="A81" s="41" t="s">
        <v>32</v>
      </c>
      <c r="B81" s="41" t="s">
        <v>53</v>
      </c>
      <c r="C81" s="41">
        <v>5882.3603970281001</v>
      </c>
      <c r="D81" s="41">
        <v>5447.8887590027298</v>
      </c>
      <c r="E81" s="41">
        <v>5092.2804502558602</v>
      </c>
      <c r="F81" s="41"/>
      <c r="G81" s="44"/>
      <c r="H81" s="8"/>
      <c r="I81" s="55">
        <f t="shared" ref="I81:I113" si="25">+E81-C81</f>
        <v>-790.07994677223996</v>
      </c>
    </row>
    <row r="82" spans="1:11" x14ac:dyDescent="0.2">
      <c r="A82" s="41" t="s">
        <v>0</v>
      </c>
      <c r="B82" s="41" t="s">
        <v>53</v>
      </c>
      <c r="C82" s="41">
        <v>78.170692340676595</v>
      </c>
      <c r="D82" s="41">
        <v>86.960711330710296</v>
      </c>
      <c r="E82" s="41">
        <v>80.058864598328697</v>
      </c>
      <c r="F82" s="41"/>
      <c r="G82" s="44"/>
      <c r="H82" s="8"/>
      <c r="I82" s="55">
        <f t="shared" si="25"/>
        <v>1.8881722576521014</v>
      </c>
    </row>
    <row r="83" spans="1:11" x14ac:dyDescent="0.2">
      <c r="A83" s="41" t="s">
        <v>1</v>
      </c>
      <c r="B83" s="41" t="s">
        <v>53</v>
      </c>
      <c r="C83" s="41">
        <v>143.34419541164999</v>
      </c>
      <c r="D83" s="41">
        <v>135.15508740538499</v>
      </c>
      <c r="E83" s="41">
        <v>124.43987985901001</v>
      </c>
      <c r="F83" s="41"/>
      <c r="G83" s="44"/>
      <c r="H83" s="8"/>
      <c r="I83" s="55">
        <f t="shared" si="25"/>
        <v>-18.904315552639986</v>
      </c>
    </row>
    <row r="84" spans="1:11" x14ac:dyDescent="0.2">
      <c r="A84" s="41" t="s">
        <v>2</v>
      </c>
      <c r="B84" s="41" t="s">
        <v>53</v>
      </c>
      <c r="C84" s="41">
        <v>111.401253114485</v>
      </c>
      <c r="D84" s="41">
        <v>69.028809662924004</v>
      </c>
      <c r="E84" s="41">
        <v>59.493040111987199</v>
      </c>
      <c r="F84" s="41"/>
      <c r="G84" s="44"/>
      <c r="H84" s="8"/>
      <c r="I84" s="55">
        <f t="shared" si="25"/>
        <v>-51.908213002497803</v>
      </c>
    </row>
    <row r="85" spans="1:11" x14ac:dyDescent="0.2">
      <c r="A85" s="41" t="s">
        <v>3</v>
      </c>
      <c r="B85" s="41" t="s">
        <v>53</v>
      </c>
      <c r="C85" s="41">
        <v>5.2727448124010898</v>
      </c>
      <c r="D85" s="41">
        <v>10.1817945296897</v>
      </c>
      <c r="E85" s="41">
        <v>9.4007124124342294</v>
      </c>
      <c r="F85" s="41"/>
      <c r="G85" s="44"/>
      <c r="H85" s="8"/>
      <c r="I85" s="54">
        <f t="shared" si="25"/>
        <v>4.1279676000331396</v>
      </c>
    </row>
    <row r="86" spans="1:11" x14ac:dyDescent="0.2">
      <c r="A86" s="41" t="s">
        <v>4</v>
      </c>
      <c r="B86" s="41" t="s">
        <v>53</v>
      </c>
      <c r="C86" s="41">
        <v>195.52320947572301</v>
      </c>
      <c r="D86" s="41">
        <v>141.130820010674</v>
      </c>
      <c r="E86" s="41">
        <v>132.92539417485099</v>
      </c>
      <c r="F86" s="41"/>
      <c r="G86" s="44"/>
      <c r="H86" s="8"/>
      <c r="I86" s="55">
        <f t="shared" si="25"/>
        <v>-62.597815300872014</v>
      </c>
    </row>
    <row r="87" spans="1:11" x14ac:dyDescent="0.2">
      <c r="A87" s="41" t="s">
        <v>5</v>
      </c>
      <c r="B87" s="41" t="s">
        <v>53</v>
      </c>
      <c r="C87" s="41">
        <v>68.006566018563703</v>
      </c>
      <c r="D87" s="41">
        <v>63.654238229775601</v>
      </c>
      <c r="E87" s="41">
        <v>60.984819720945403</v>
      </c>
      <c r="F87" s="41"/>
      <c r="G87" s="44"/>
      <c r="H87" s="8"/>
      <c r="I87" s="55">
        <f t="shared" si="25"/>
        <v>-7.0217462976183</v>
      </c>
    </row>
    <row r="88" spans="1:11" x14ac:dyDescent="0.2">
      <c r="A88" s="41" t="s">
        <v>6</v>
      </c>
      <c r="B88" s="41" t="s">
        <v>53</v>
      </c>
      <c r="C88" s="41">
        <v>41.053287739662103</v>
      </c>
      <c r="D88" s="41">
        <v>20.071409878882701</v>
      </c>
      <c r="E88" s="41">
        <v>16.836860975366299</v>
      </c>
      <c r="F88" s="41"/>
      <c r="G88" s="44"/>
      <c r="H88" s="8"/>
      <c r="I88" s="55">
        <f t="shared" si="25"/>
        <v>-24.216426764295804</v>
      </c>
    </row>
    <row r="89" spans="1:11" x14ac:dyDescent="0.2">
      <c r="A89" s="41" t="s">
        <v>7</v>
      </c>
      <c r="B89" s="41" t="s">
        <v>53</v>
      </c>
      <c r="C89" s="41">
        <v>70.363933353180599</v>
      </c>
      <c r="D89" s="41">
        <v>70.420294372170304</v>
      </c>
      <c r="E89" s="41">
        <v>66.336304139411993</v>
      </c>
      <c r="F89" s="41"/>
      <c r="G89" s="44"/>
      <c r="H89" s="8"/>
      <c r="I89" s="55">
        <f t="shared" si="25"/>
        <v>-4.0276292137686056</v>
      </c>
    </row>
    <row r="90" spans="1:11" x14ac:dyDescent="0.2">
      <c r="A90" s="41" t="s">
        <v>8</v>
      </c>
      <c r="B90" s="41" t="s">
        <v>53</v>
      </c>
      <c r="C90" s="41">
        <v>562.88591693783803</v>
      </c>
      <c r="D90" s="41">
        <v>539.17793251714397</v>
      </c>
      <c r="E90" s="41">
        <v>517.24788784477801</v>
      </c>
      <c r="F90" s="41"/>
      <c r="G90" s="44"/>
      <c r="H90" s="8"/>
      <c r="I90" s="55">
        <f t="shared" si="25"/>
        <v>-45.638029093060027</v>
      </c>
    </row>
    <row r="91" spans="1:11" x14ac:dyDescent="0.2">
      <c r="A91" s="41" t="s">
        <v>9</v>
      </c>
      <c r="B91" s="41" t="s">
        <v>53</v>
      </c>
      <c r="C91" s="41">
        <v>1247.9013696910099</v>
      </c>
      <c r="D91" s="41">
        <v>981.111620688823</v>
      </c>
      <c r="E91" s="41">
        <v>919.69816259665697</v>
      </c>
      <c r="F91" s="41"/>
      <c r="G91" s="44"/>
      <c r="H91" s="8"/>
      <c r="I91" s="55">
        <f t="shared" si="25"/>
        <v>-328.20320709435293</v>
      </c>
      <c r="K91" s="56">
        <f>+I91/I80</f>
        <v>0.33687026476788096</v>
      </c>
    </row>
    <row r="92" spans="1:11" x14ac:dyDescent="0.2">
      <c r="A92" s="41" t="s">
        <v>10</v>
      </c>
      <c r="B92" s="41" t="s">
        <v>53</v>
      </c>
      <c r="C92" s="41">
        <v>104.365205680602</v>
      </c>
      <c r="D92" s="41">
        <v>128.550030010759</v>
      </c>
      <c r="E92" s="41">
        <v>122.543321783243</v>
      </c>
      <c r="F92" s="41"/>
      <c r="G92" s="44"/>
      <c r="H92" s="8"/>
      <c r="I92" s="55">
        <f t="shared" si="25"/>
        <v>18.178116102640999</v>
      </c>
    </row>
    <row r="93" spans="1:11" x14ac:dyDescent="0.2">
      <c r="A93" s="41" t="s">
        <v>11</v>
      </c>
      <c r="B93" s="41" t="s">
        <v>53</v>
      </c>
      <c r="C93" s="41">
        <v>96.823947887714297</v>
      </c>
      <c r="D93" s="41">
        <v>73.095362291095796</v>
      </c>
      <c r="E93" s="41">
        <v>66.726927788122296</v>
      </c>
      <c r="F93" s="41"/>
      <c r="G93" s="44"/>
      <c r="H93" s="8"/>
      <c r="I93" s="55">
        <f t="shared" si="25"/>
        <v>-30.097020099592001</v>
      </c>
    </row>
    <row r="94" spans="1:11" x14ac:dyDescent="0.2">
      <c r="A94" s="41" t="s">
        <v>12</v>
      </c>
      <c r="B94" s="41" t="s">
        <v>53</v>
      </c>
      <c r="C94" s="41">
        <v>3.4150230160340498</v>
      </c>
      <c r="D94" s="41">
        <v>4.88015077018715</v>
      </c>
      <c r="E94" s="41">
        <v>4.6181632911551098</v>
      </c>
      <c r="F94" s="41"/>
      <c r="G94" s="44"/>
      <c r="H94" s="8"/>
      <c r="I94" s="55">
        <f t="shared" si="25"/>
        <v>1.20314027512106</v>
      </c>
    </row>
    <row r="95" spans="1:11" x14ac:dyDescent="0.2">
      <c r="A95" s="41" t="s">
        <v>13</v>
      </c>
      <c r="B95" s="41" t="s">
        <v>53</v>
      </c>
      <c r="C95" s="41">
        <v>54.820104169215298</v>
      </c>
      <c r="D95" s="41">
        <v>67.817100368390101</v>
      </c>
      <c r="E95" s="41">
        <v>62.3948465371762</v>
      </c>
      <c r="F95" s="41"/>
      <c r="G95" s="44"/>
      <c r="H95" s="8"/>
      <c r="I95" s="55">
        <f t="shared" si="25"/>
        <v>7.5747423679609014</v>
      </c>
    </row>
    <row r="96" spans="1:11" x14ac:dyDescent="0.2">
      <c r="A96" s="41" t="s">
        <v>14</v>
      </c>
      <c r="B96" s="41" t="s">
        <v>53</v>
      </c>
      <c r="C96" s="41">
        <v>519.15667283189305</v>
      </c>
      <c r="D96" s="41">
        <v>541.74889893674697</v>
      </c>
      <c r="E96" s="41">
        <v>491.11957917287702</v>
      </c>
      <c r="F96" s="41"/>
      <c r="G96" s="44"/>
      <c r="H96" s="8"/>
      <c r="I96" s="55">
        <f t="shared" si="25"/>
        <v>-28.037093659016023</v>
      </c>
    </row>
    <row r="97" spans="1:9" x14ac:dyDescent="0.2">
      <c r="A97" s="41" t="s">
        <v>15</v>
      </c>
      <c r="B97" s="41" t="s">
        <v>53</v>
      </c>
      <c r="C97" s="41">
        <v>26.5762812067812</v>
      </c>
      <c r="D97" s="41">
        <v>11.9181900060453</v>
      </c>
      <c r="E97" s="41">
        <v>10.722742290567099</v>
      </c>
      <c r="F97" s="41"/>
      <c r="G97" s="44"/>
      <c r="H97" s="8"/>
      <c r="I97" s="55">
        <f t="shared" si="25"/>
        <v>-15.8535389162141</v>
      </c>
    </row>
    <row r="98" spans="1:9" x14ac:dyDescent="0.2">
      <c r="A98" s="41" t="s">
        <v>16</v>
      </c>
      <c r="B98" s="41" t="s">
        <v>53</v>
      </c>
      <c r="C98" s="41">
        <v>0.22956999557770899</v>
      </c>
      <c r="D98" s="41">
        <v>0.26340132385759102</v>
      </c>
      <c r="E98" s="41">
        <v>0.24740322708416801</v>
      </c>
      <c r="F98" s="41"/>
      <c r="G98" s="44"/>
      <c r="H98" s="8"/>
      <c r="I98" s="55">
        <f t="shared" si="25"/>
        <v>1.7833231506459019E-2</v>
      </c>
    </row>
    <row r="99" spans="1:9" x14ac:dyDescent="0.2">
      <c r="A99" s="41" t="s">
        <v>17</v>
      </c>
      <c r="B99" s="41" t="s">
        <v>53</v>
      </c>
      <c r="C99" s="41">
        <v>49.5592567379746</v>
      </c>
      <c r="D99" s="41">
        <v>24.033434654126701</v>
      </c>
      <c r="E99" s="41">
        <v>21.6087130669871</v>
      </c>
      <c r="F99" s="41"/>
      <c r="G99" s="44"/>
      <c r="H99" s="8"/>
      <c r="I99" s="55">
        <f t="shared" si="25"/>
        <v>-27.9505436709875</v>
      </c>
    </row>
    <row r="100" spans="1:9" x14ac:dyDescent="0.2">
      <c r="A100" s="41" t="s">
        <v>18</v>
      </c>
      <c r="B100" s="41" t="s">
        <v>53</v>
      </c>
      <c r="C100" s="41">
        <v>12.827463314079999</v>
      </c>
      <c r="D100" s="41">
        <v>12.259773610560099</v>
      </c>
      <c r="E100" s="41">
        <v>11.6843848271624</v>
      </c>
      <c r="F100" s="41"/>
      <c r="G100" s="44"/>
      <c r="H100" s="8"/>
      <c r="I100" s="55">
        <f t="shared" si="25"/>
        <v>-1.1430784869175987</v>
      </c>
    </row>
    <row r="101" spans="1:9" x14ac:dyDescent="0.2">
      <c r="A101" s="41" t="s">
        <v>19</v>
      </c>
      <c r="B101" s="41" t="s">
        <v>53</v>
      </c>
      <c r="C101" s="41">
        <v>2.0654090280009001</v>
      </c>
      <c r="D101" s="41">
        <v>3.0087037157575001</v>
      </c>
      <c r="E101" s="41">
        <v>2.8663134525682499</v>
      </c>
      <c r="F101" s="41"/>
      <c r="G101" s="44"/>
      <c r="H101" s="8"/>
      <c r="I101" s="55">
        <f t="shared" si="25"/>
        <v>0.80090442456734978</v>
      </c>
    </row>
    <row r="102" spans="1:9" x14ac:dyDescent="0.2">
      <c r="A102" s="41" t="s">
        <v>20</v>
      </c>
      <c r="B102" s="41" t="s">
        <v>53</v>
      </c>
      <c r="C102" s="41">
        <v>211.852099469922</v>
      </c>
      <c r="D102" s="41">
        <v>204.601165867128</v>
      </c>
      <c r="E102" s="41">
        <v>198.87158650452801</v>
      </c>
      <c r="F102" s="41"/>
      <c r="G102" s="44"/>
      <c r="H102" s="8"/>
      <c r="I102" s="55">
        <f t="shared" si="25"/>
        <v>-12.980512965393984</v>
      </c>
    </row>
    <row r="103" spans="1:9" x14ac:dyDescent="0.2">
      <c r="A103" s="41" t="s">
        <v>21</v>
      </c>
      <c r="B103" s="41" t="s">
        <v>53</v>
      </c>
      <c r="C103" s="41">
        <v>49.767431092803299</v>
      </c>
      <c r="D103" s="41">
        <v>53.747877891431301</v>
      </c>
      <c r="E103" s="41">
        <v>51.292430617494396</v>
      </c>
      <c r="F103" s="41"/>
      <c r="G103" s="44"/>
      <c r="H103" s="8"/>
      <c r="I103" s="55">
        <f t="shared" si="25"/>
        <v>1.524999524691097</v>
      </c>
    </row>
    <row r="104" spans="1:9" x14ac:dyDescent="0.2">
      <c r="A104" s="41" t="s">
        <v>22</v>
      </c>
      <c r="B104" s="41" t="s">
        <v>53</v>
      </c>
      <c r="C104" s="41">
        <v>452.93457409241103</v>
      </c>
      <c r="D104" s="41">
        <v>395.72424205324103</v>
      </c>
      <c r="E104" s="41">
        <v>376.659198619964</v>
      </c>
      <c r="F104" s="41"/>
      <c r="G104" s="44"/>
      <c r="H104" s="8"/>
      <c r="I104" s="55">
        <f t="shared" si="25"/>
        <v>-76.275375472447024</v>
      </c>
    </row>
    <row r="105" spans="1:9" x14ac:dyDescent="0.2">
      <c r="A105" s="41" t="s">
        <v>23</v>
      </c>
      <c r="B105" s="41" t="s">
        <v>53</v>
      </c>
      <c r="C105" s="41">
        <v>59.416640233225998</v>
      </c>
      <c r="D105" s="41">
        <v>77.935370185764</v>
      </c>
      <c r="E105" s="41">
        <v>74.582589529610303</v>
      </c>
      <c r="F105" s="41"/>
      <c r="G105" s="44"/>
      <c r="H105" s="8"/>
      <c r="I105" s="55">
        <f t="shared" si="25"/>
        <v>15.165949296384305</v>
      </c>
    </row>
    <row r="106" spans="1:9" x14ac:dyDescent="0.2">
      <c r="A106" s="41" t="s">
        <v>24</v>
      </c>
      <c r="B106" s="41" t="s">
        <v>53</v>
      </c>
      <c r="C106" s="41">
        <v>250.086534778257</v>
      </c>
      <c r="D106" s="41">
        <v>153.41864819451999</v>
      </c>
      <c r="E106" s="41">
        <v>130.82828030696501</v>
      </c>
      <c r="F106" s="41"/>
      <c r="G106" s="44"/>
      <c r="H106" s="8"/>
      <c r="I106" s="55">
        <f t="shared" si="25"/>
        <v>-119.25825447129199</v>
      </c>
    </row>
    <row r="107" spans="1:9" x14ac:dyDescent="0.2">
      <c r="A107" s="41" t="s">
        <v>25</v>
      </c>
      <c r="B107" s="41" t="s">
        <v>53</v>
      </c>
      <c r="C107" s="41">
        <v>74.111609940836999</v>
      </c>
      <c r="D107" s="41">
        <v>48.165860359159801</v>
      </c>
      <c r="E107" s="41">
        <v>43.4040443513464</v>
      </c>
      <c r="F107" s="41"/>
      <c r="G107" s="44"/>
      <c r="H107" s="8"/>
      <c r="I107" s="55">
        <f t="shared" si="25"/>
        <v>-30.707565589490599</v>
      </c>
    </row>
    <row r="108" spans="1:9" x14ac:dyDescent="0.2">
      <c r="A108" s="41" t="s">
        <v>26</v>
      </c>
      <c r="B108" s="41" t="s">
        <v>53</v>
      </c>
      <c r="C108" s="41">
        <v>18.478365787297399</v>
      </c>
      <c r="D108" s="41">
        <v>21.285568601445402</v>
      </c>
      <c r="E108" s="41">
        <v>19.339117028491199</v>
      </c>
      <c r="F108" s="41"/>
      <c r="G108" s="44"/>
      <c r="H108" s="8"/>
      <c r="I108" s="55">
        <f t="shared" si="25"/>
        <v>0.86075124119379964</v>
      </c>
    </row>
    <row r="109" spans="1:9" x14ac:dyDescent="0.2">
      <c r="A109" s="41" t="s">
        <v>27</v>
      </c>
      <c r="B109" s="41" t="s">
        <v>53</v>
      </c>
      <c r="C109" s="41">
        <v>283.16817702803502</v>
      </c>
      <c r="D109" s="41">
        <v>404.77051421826701</v>
      </c>
      <c r="E109" s="41">
        <v>367.54842387936202</v>
      </c>
      <c r="F109" s="41"/>
      <c r="G109" s="44"/>
      <c r="H109" s="8"/>
      <c r="I109" s="54">
        <f t="shared" si="25"/>
        <v>84.380246851327001</v>
      </c>
    </row>
    <row r="110" spans="1:9" x14ac:dyDescent="0.2">
      <c r="A110" s="41" t="s">
        <v>28</v>
      </c>
      <c r="B110" s="41" t="s">
        <v>53</v>
      </c>
      <c r="C110" s="41">
        <v>72.490440164087602</v>
      </c>
      <c r="D110" s="41">
        <v>63.569901190341596</v>
      </c>
      <c r="E110" s="41">
        <v>59.993799506317004</v>
      </c>
      <c r="F110" s="41"/>
      <c r="G110" s="44"/>
      <c r="H110" s="8"/>
      <c r="I110" s="55">
        <f t="shared" si="25"/>
        <v>-12.496640657770598</v>
      </c>
    </row>
    <row r="111" spans="1:9" x14ac:dyDescent="0.2">
      <c r="A111" s="41" t="s">
        <v>29</v>
      </c>
      <c r="B111" s="41" t="s">
        <v>53</v>
      </c>
      <c r="C111" s="41">
        <v>53.121524207608203</v>
      </c>
      <c r="D111" s="41">
        <v>53.442733371783</v>
      </c>
      <c r="E111" s="41">
        <v>51.948867381512699</v>
      </c>
      <c r="F111" s="41"/>
      <c r="G111" s="44"/>
      <c r="H111" s="8"/>
      <c r="I111" s="55">
        <f t="shared" si="25"/>
        <v>-1.1726568260955048</v>
      </c>
    </row>
    <row r="112" spans="1:9" x14ac:dyDescent="0.2">
      <c r="A112" s="41" t="s">
        <v>30</v>
      </c>
      <c r="B112" s="41" t="s">
        <v>53</v>
      </c>
      <c r="C112" s="41">
        <v>187.029263720182</v>
      </c>
      <c r="D112" s="41">
        <v>366.50215338609598</v>
      </c>
      <c r="E112" s="41">
        <v>369.647824112161</v>
      </c>
      <c r="F112" s="41"/>
      <c r="G112" s="44"/>
      <c r="H112" s="8"/>
      <c r="I112" s="55">
        <f t="shared" si="25"/>
        <v>182.618560391979</v>
      </c>
    </row>
    <row r="113" spans="1:9" x14ac:dyDescent="0.2">
      <c r="A113" s="41" t="s">
        <v>31</v>
      </c>
      <c r="B113" s="41" t="s">
        <v>53</v>
      </c>
      <c r="C113" s="41">
        <v>776.14163375037504</v>
      </c>
      <c r="D113" s="41">
        <v>620.25695936984596</v>
      </c>
      <c r="E113" s="41">
        <v>566.20996654739099</v>
      </c>
      <c r="F113" s="41"/>
      <c r="G113" s="44"/>
      <c r="H113" s="8"/>
      <c r="I113" s="55">
        <f t="shared" si="25"/>
        <v>-209.93166720298404</v>
      </c>
    </row>
    <row r="114" spans="1:9" x14ac:dyDescent="0.2">
      <c r="A114" s="41"/>
      <c r="B114" s="41"/>
      <c r="C114" s="41"/>
      <c r="D114" s="41"/>
      <c r="E114" s="41"/>
      <c r="F114" s="41"/>
      <c r="G114" s="44"/>
      <c r="H114" s="8"/>
      <c r="I114" s="4"/>
    </row>
    <row r="115" spans="1:9" x14ac:dyDescent="0.2">
      <c r="D115" s="4"/>
      <c r="E115" s="4"/>
      <c r="F115" s="4"/>
      <c r="G115" s="4"/>
      <c r="H115" s="4"/>
      <c r="I115" s="4"/>
    </row>
    <row r="116" spans="1:9" x14ac:dyDescent="0.2">
      <c r="D116" s="4"/>
      <c r="E116" s="4"/>
      <c r="F116" s="4"/>
      <c r="G116" s="4"/>
      <c r="H116" s="4"/>
      <c r="I116" s="4"/>
    </row>
    <row r="117" spans="1:9" x14ac:dyDescent="0.2">
      <c r="A117" s="41" t="s">
        <v>56</v>
      </c>
      <c r="D117" s="41"/>
      <c r="E117" s="41"/>
      <c r="F117" s="4"/>
      <c r="G117" s="4"/>
      <c r="H117" s="4"/>
      <c r="I117" s="4"/>
    </row>
    <row r="118" spans="1:9" x14ac:dyDescent="0.2">
      <c r="B118" s="41">
        <v>2009</v>
      </c>
      <c r="D118" s="41"/>
      <c r="E118" s="45"/>
      <c r="F118" s="4"/>
      <c r="G118" s="4"/>
      <c r="H118" s="4"/>
      <c r="I118" s="4"/>
    </row>
    <row r="119" spans="1:9" x14ac:dyDescent="0.2">
      <c r="B119" s="41" t="s">
        <v>57</v>
      </c>
      <c r="D119" s="41"/>
      <c r="E119" s="45"/>
      <c r="F119" s="4"/>
      <c r="G119" s="4"/>
      <c r="H119" s="4"/>
      <c r="I119" s="4"/>
    </row>
    <row r="120" spans="1:9" x14ac:dyDescent="0.2">
      <c r="B120" s="41" t="s">
        <v>33</v>
      </c>
      <c r="D120" s="41"/>
      <c r="E120" s="45"/>
      <c r="F120" s="4"/>
      <c r="G120" s="4"/>
      <c r="H120" s="4"/>
      <c r="I120" s="4"/>
    </row>
    <row r="121" spans="1:9" x14ac:dyDescent="0.2">
      <c r="A121" s="41" t="s">
        <v>71</v>
      </c>
      <c r="B121" s="45">
        <v>0.26645324624063199</v>
      </c>
      <c r="D121" s="41"/>
      <c r="E121" s="45"/>
      <c r="F121" s="4"/>
      <c r="G121" s="4"/>
      <c r="H121" s="4"/>
      <c r="I121" s="4"/>
    </row>
    <row r="122" spans="1:9" x14ac:dyDescent="0.2">
      <c r="A122" s="41" t="s">
        <v>63</v>
      </c>
      <c r="B122" s="45">
        <v>2.7710117384324499E-2</v>
      </c>
      <c r="D122" s="41"/>
      <c r="E122" s="45"/>
      <c r="F122" s="4"/>
      <c r="G122" s="4"/>
      <c r="H122" s="4"/>
      <c r="I122" s="4"/>
    </row>
    <row r="123" spans="1:9" x14ac:dyDescent="0.2">
      <c r="A123" s="41" t="s">
        <v>60</v>
      </c>
      <c r="B123" s="45">
        <v>1.18970410700863E-2</v>
      </c>
      <c r="D123" s="41"/>
      <c r="E123" s="45"/>
      <c r="F123" s="4"/>
      <c r="G123" s="4"/>
      <c r="H123" s="4"/>
      <c r="I123" s="4"/>
    </row>
    <row r="124" spans="1:9" x14ac:dyDescent="0.2">
      <c r="A124" s="41" t="s">
        <v>69</v>
      </c>
      <c r="B124" s="45">
        <v>0.11524775719347699</v>
      </c>
      <c r="D124" s="41"/>
      <c r="E124" s="45"/>
      <c r="F124" s="4"/>
      <c r="G124" s="4"/>
      <c r="H124" s="4"/>
      <c r="I124" s="4"/>
    </row>
    <row r="125" spans="1:9" x14ac:dyDescent="0.2">
      <c r="A125" s="41" t="s">
        <v>70</v>
      </c>
      <c r="B125" s="45">
        <v>0.202000115504433</v>
      </c>
      <c r="D125" s="41"/>
      <c r="E125" s="45"/>
      <c r="F125" s="4"/>
      <c r="G125" s="4"/>
      <c r="H125" s="4"/>
      <c r="I125" s="4"/>
    </row>
    <row r="126" spans="1:9" x14ac:dyDescent="0.2">
      <c r="A126" s="41" t="s">
        <v>65</v>
      </c>
      <c r="B126" s="45">
        <v>3.7092389729254702E-2</v>
      </c>
      <c r="D126" s="41"/>
      <c r="E126" s="45"/>
      <c r="F126" s="4"/>
      <c r="G126" s="4"/>
      <c r="H126" s="4"/>
      <c r="I126" s="4"/>
    </row>
    <row r="127" spans="1:9" x14ac:dyDescent="0.2">
      <c r="A127" s="41" t="s">
        <v>67</v>
      </c>
      <c r="B127" s="45">
        <v>9.6492454543998393E-2</v>
      </c>
      <c r="D127" s="41"/>
      <c r="E127" s="45"/>
      <c r="F127" s="4"/>
      <c r="G127" s="4"/>
      <c r="H127" s="4"/>
      <c r="I127" s="4"/>
    </row>
    <row r="128" spans="1:9" x14ac:dyDescent="0.2">
      <c r="A128" s="41" t="s">
        <v>61</v>
      </c>
      <c r="B128" s="45">
        <v>1.6642853066016098E-2</v>
      </c>
      <c r="D128" s="41"/>
      <c r="E128" s="45"/>
      <c r="F128" s="4"/>
      <c r="G128" s="4"/>
      <c r="H128" s="4"/>
      <c r="I128" s="4"/>
    </row>
    <row r="129" spans="1:9" x14ac:dyDescent="0.2">
      <c r="A129" s="41" t="s">
        <v>58</v>
      </c>
      <c r="B129" s="45">
        <v>1.9331369938162099E-3</v>
      </c>
      <c r="D129" s="41"/>
      <c r="E129" s="45"/>
      <c r="F129" s="4"/>
      <c r="G129" s="4"/>
      <c r="H129" s="4"/>
      <c r="I129" s="4"/>
    </row>
    <row r="130" spans="1:9" x14ac:dyDescent="0.2">
      <c r="A130" s="41" t="s">
        <v>62</v>
      </c>
      <c r="B130" s="45">
        <v>1.7624547905904599E-2</v>
      </c>
      <c r="D130" s="41"/>
      <c r="E130" s="45"/>
      <c r="F130" s="4"/>
      <c r="G130" s="4"/>
      <c r="H130" s="4"/>
      <c r="I130" s="4"/>
    </row>
    <row r="131" spans="1:9" x14ac:dyDescent="0.2">
      <c r="A131" s="41" t="s">
        <v>66</v>
      </c>
      <c r="B131" s="45">
        <v>6.9510935150008904E-2</v>
      </c>
      <c r="D131" s="41"/>
      <c r="E131" s="45"/>
      <c r="F131" s="4"/>
      <c r="G131" s="4"/>
      <c r="H131" s="4"/>
      <c r="I131" s="4"/>
    </row>
    <row r="132" spans="1:9" x14ac:dyDescent="0.2">
      <c r="A132" s="41" t="s">
        <v>59</v>
      </c>
      <c r="B132" s="45">
        <v>2.4796094417737697E-3</v>
      </c>
      <c r="D132" s="4"/>
      <c r="E132" s="4"/>
      <c r="F132" s="4"/>
      <c r="G132" s="4"/>
      <c r="H132" s="4"/>
      <c r="I132" s="4"/>
    </row>
    <row r="133" spans="1:9" x14ac:dyDescent="0.2">
      <c r="A133" s="41" t="s">
        <v>68</v>
      </c>
      <c r="B133" s="45">
        <v>0.103161531098946</v>
      </c>
      <c r="D133" s="4"/>
      <c r="E133" s="4"/>
      <c r="F133" s="4"/>
      <c r="G133" s="4"/>
      <c r="H133" s="4"/>
      <c r="I133" s="4"/>
    </row>
    <row r="134" spans="1:9" x14ac:dyDescent="0.2">
      <c r="A134" s="41" t="s">
        <v>64</v>
      </c>
      <c r="B134" s="45">
        <v>3.1754264677329502E-2</v>
      </c>
      <c r="D134" s="4"/>
      <c r="E134" s="4"/>
      <c r="F134" s="4"/>
      <c r="G134" s="4"/>
      <c r="H134" s="4"/>
      <c r="I134" s="4"/>
    </row>
    <row r="135" spans="1:9" x14ac:dyDescent="0.2">
      <c r="D135" s="4"/>
      <c r="E135" s="4"/>
      <c r="F135" s="4"/>
      <c r="G135" s="4"/>
      <c r="H135" s="4"/>
      <c r="I135" s="4"/>
    </row>
    <row r="136" spans="1:9" x14ac:dyDescent="0.2">
      <c r="D136" s="4"/>
      <c r="E136" s="4"/>
      <c r="F136" s="4"/>
      <c r="G136" s="4"/>
      <c r="H136" s="4"/>
      <c r="I136" s="4"/>
    </row>
    <row r="137" spans="1:9" x14ac:dyDescent="0.2">
      <c r="D137" s="4"/>
      <c r="E137" s="4"/>
      <c r="F137" s="4"/>
      <c r="G137" s="4"/>
      <c r="H137" s="4"/>
      <c r="I137" s="4"/>
    </row>
    <row r="138" spans="1:9" x14ac:dyDescent="0.2">
      <c r="D138" s="4"/>
      <c r="E138" s="4"/>
      <c r="F138" s="4"/>
      <c r="G138" s="4"/>
      <c r="H138" s="4"/>
      <c r="I138" s="4"/>
    </row>
    <row r="139" spans="1:9" x14ac:dyDescent="0.2">
      <c r="D139" s="4"/>
      <c r="E139" s="4"/>
      <c r="F139" s="4"/>
      <c r="G139" s="4"/>
      <c r="H139" s="4"/>
      <c r="I139" s="4"/>
    </row>
    <row r="140" spans="1:9" x14ac:dyDescent="0.2">
      <c r="D140" s="4"/>
      <c r="E140" s="4"/>
      <c r="F140" s="4"/>
      <c r="G140" s="4"/>
      <c r="H140" s="4"/>
      <c r="I140" s="4"/>
    </row>
    <row r="141" spans="1:9" x14ac:dyDescent="0.2">
      <c r="D141" s="4"/>
      <c r="E141" s="4"/>
      <c r="F141" s="4"/>
      <c r="G141" s="4"/>
      <c r="H141" s="4"/>
      <c r="I141" s="4"/>
    </row>
    <row r="142" spans="1:9" x14ac:dyDescent="0.2">
      <c r="D142" s="4"/>
      <c r="E142" s="4"/>
      <c r="F142" s="4"/>
      <c r="G142" s="4"/>
      <c r="H142" s="4"/>
      <c r="I142" s="4"/>
    </row>
    <row r="143" spans="1:9" x14ac:dyDescent="0.2">
      <c r="D143" s="4"/>
      <c r="E143" s="4"/>
      <c r="F143" s="4"/>
      <c r="G143" s="4"/>
      <c r="H143" s="4"/>
      <c r="I143" s="4"/>
    </row>
    <row r="144" spans="1:9" x14ac:dyDescent="0.2">
      <c r="D144" s="4"/>
      <c r="E144" s="4"/>
      <c r="F144" s="4"/>
      <c r="G144" s="4"/>
      <c r="H144" s="4"/>
      <c r="I144" s="4"/>
    </row>
    <row r="145" spans="4:9" x14ac:dyDescent="0.2">
      <c r="D145" s="4"/>
      <c r="E145" s="4"/>
      <c r="F145" s="4"/>
      <c r="G145" s="4"/>
      <c r="H145" s="4"/>
      <c r="I145" s="4"/>
    </row>
    <row r="146" spans="4:9" x14ac:dyDescent="0.2">
      <c r="D146" s="4"/>
      <c r="E146" s="4"/>
      <c r="F146" s="4"/>
      <c r="G146" s="4"/>
      <c r="H146" s="4"/>
      <c r="I146" s="4"/>
    </row>
    <row r="147" spans="4:9" x14ac:dyDescent="0.2">
      <c r="D147" s="4"/>
      <c r="E147" s="4"/>
      <c r="F147" s="4"/>
      <c r="G147" s="4"/>
      <c r="H147" s="4"/>
      <c r="I147" s="4"/>
    </row>
    <row r="148" spans="4:9" x14ac:dyDescent="0.2">
      <c r="D148" s="4"/>
      <c r="E148" s="4"/>
      <c r="F148" s="4"/>
      <c r="G148" s="4"/>
      <c r="H148" s="4"/>
      <c r="I148" s="4"/>
    </row>
    <row r="149" spans="4:9" x14ac:dyDescent="0.2">
      <c r="D149" s="4"/>
      <c r="E149" s="4"/>
      <c r="F149" s="4"/>
      <c r="G149" s="4"/>
      <c r="H149" s="4"/>
      <c r="I149" s="4"/>
    </row>
    <row r="150" spans="4:9" x14ac:dyDescent="0.2">
      <c r="D150" s="4"/>
      <c r="E150" s="4"/>
      <c r="F150" s="4"/>
      <c r="G150" s="4"/>
      <c r="H150" s="4"/>
      <c r="I150" s="4"/>
    </row>
    <row r="151" spans="4:9" x14ac:dyDescent="0.2">
      <c r="D151" s="4"/>
      <c r="E151" s="4"/>
      <c r="F151" s="4"/>
      <c r="G151" s="4"/>
      <c r="H151" s="4"/>
      <c r="I151" s="4"/>
    </row>
    <row r="152" spans="4:9" x14ac:dyDescent="0.2">
      <c r="D152" s="4"/>
      <c r="E152" s="4"/>
      <c r="F152" s="4"/>
      <c r="G152" s="4"/>
      <c r="H152" s="4"/>
      <c r="I152" s="4"/>
    </row>
    <row r="153" spans="4:9" x14ac:dyDescent="0.2">
      <c r="D153" s="4"/>
      <c r="E153" s="4"/>
      <c r="F153" s="4"/>
      <c r="G153" s="4"/>
      <c r="H153" s="4"/>
      <c r="I153" s="4"/>
    </row>
    <row r="154" spans="4:9" x14ac:dyDescent="0.2">
      <c r="D154" s="4"/>
      <c r="E154" s="4"/>
      <c r="F154" s="4"/>
      <c r="G154" s="4"/>
      <c r="H154" s="4"/>
      <c r="I154" s="4"/>
    </row>
    <row r="155" spans="4:9" x14ac:dyDescent="0.2">
      <c r="D155" s="4"/>
      <c r="E155" s="4"/>
      <c r="F155" s="4"/>
      <c r="G155" s="4"/>
      <c r="H155" s="4"/>
      <c r="I155" s="4"/>
    </row>
    <row r="156" spans="4:9" x14ac:dyDescent="0.2">
      <c r="D156" s="4"/>
      <c r="E156" s="4"/>
      <c r="F156" s="4"/>
      <c r="G156" s="4"/>
      <c r="H156" s="4"/>
      <c r="I156" s="4"/>
    </row>
    <row r="157" spans="4:9" x14ac:dyDescent="0.2">
      <c r="D157" s="4"/>
      <c r="E157" s="4"/>
      <c r="F157" s="4"/>
      <c r="G157" s="4"/>
      <c r="H157" s="4"/>
      <c r="I157" s="4"/>
    </row>
    <row r="158" spans="4:9" x14ac:dyDescent="0.2">
      <c r="D158" s="4"/>
      <c r="E158" s="4"/>
      <c r="F158" s="4"/>
      <c r="G158" s="4"/>
      <c r="H158" s="4"/>
      <c r="I158" s="4"/>
    </row>
    <row r="159" spans="4:9" x14ac:dyDescent="0.2">
      <c r="D159" s="4"/>
      <c r="E159" s="4"/>
      <c r="F159" s="4"/>
      <c r="G159" s="4"/>
      <c r="H159" s="4"/>
      <c r="I159" s="4"/>
    </row>
    <row r="160" spans="4:9" x14ac:dyDescent="0.2">
      <c r="D160" s="4"/>
      <c r="E160" s="4"/>
      <c r="F160" s="4"/>
      <c r="G160" s="4"/>
      <c r="H160" s="4"/>
      <c r="I160" s="4"/>
    </row>
    <row r="161" spans="4:9" x14ac:dyDescent="0.2">
      <c r="D161" s="4"/>
      <c r="E161" s="4"/>
      <c r="F161" s="4"/>
      <c r="G161" s="4"/>
      <c r="H161" s="4"/>
      <c r="I161" s="4"/>
    </row>
    <row r="162" spans="4:9" x14ac:dyDescent="0.2">
      <c r="D162" s="4"/>
      <c r="E162" s="4"/>
      <c r="F162" s="4"/>
      <c r="G162" s="4"/>
      <c r="H162" s="4"/>
      <c r="I162" s="4"/>
    </row>
    <row r="163" spans="4:9" x14ac:dyDescent="0.2">
      <c r="D163" s="4"/>
      <c r="E163" s="4"/>
      <c r="F163" s="4"/>
      <c r="G163" s="4"/>
      <c r="H163" s="4"/>
      <c r="I163" s="4"/>
    </row>
    <row r="164" spans="4:9" x14ac:dyDescent="0.2">
      <c r="D164" s="4"/>
      <c r="E164" s="4"/>
      <c r="F164" s="4"/>
      <c r="G164" s="4"/>
      <c r="H164" s="4"/>
      <c r="I164" s="4"/>
    </row>
    <row r="165" spans="4:9" x14ac:dyDescent="0.2">
      <c r="D165" s="4"/>
      <c r="E165" s="4"/>
      <c r="F165" s="4"/>
      <c r="G165" s="4"/>
      <c r="H165" s="4"/>
      <c r="I165" s="4"/>
    </row>
    <row r="166" spans="4:9" x14ac:dyDescent="0.2">
      <c r="D166" s="4"/>
      <c r="E166" s="4"/>
      <c r="F166" s="4"/>
      <c r="G166" s="4"/>
      <c r="H166" s="4"/>
      <c r="I166" s="4"/>
    </row>
    <row r="167" spans="4:9" x14ac:dyDescent="0.2">
      <c r="D167" s="4"/>
      <c r="E167" s="4"/>
      <c r="F167" s="4"/>
      <c r="G167" s="4"/>
      <c r="H167" s="4"/>
      <c r="I167" s="4"/>
    </row>
    <row r="168" spans="4:9" x14ac:dyDescent="0.2">
      <c r="D168" s="4"/>
      <c r="E168" s="4"/>
      <c r="F168" s="4"/>
      <c r="G168" s="4"/>
      <c r="H168" s="4"/>
      <c r="I168" s="4"/>
    </row>
    <row r="169" spans="4:9" x14ac:dyDescent="0.2">
      <c r="D169" s="4"/>
      <c r="E169" s="4"/>
      <c r="F169" s="4"/>
      <c r="G169" s="4"/>
      <c r="H169" s="4"/>
      <c r="I169" s="4"/>
    </row>
    <row r="170" spans="4:9" x14ac:dyDescent="0.2">
      <c r="D170" s="4"/>
      <c r="E170" s="4"/>
      <c r="F170" s="4"/>
      <c r="G170" s="4"/>
      <c r="H170" s="4"/>
      <c r="I170" s="4"/>
    </row>
    <row r="171" spans="4:9" x14ac:dyDescent="0.2">
      <c r="D171" s="4"/>
      <c r="E171" s="4"/>
      <c r="F171" s="4"/>
      <c r="G171" s="4"/>
      <c r="H171" s="4"/>
      <c r="I171" s="4"/>
    </row>
    <row r="172" spans="4:9" x14ac:dyDescent="0.2">
      <c r="D172" s="4"/>
      <c r="E172" s="4"/>
      <c r="F172" s="4"/>
      <c r="G172" s="4"/>
      <c r="H172" s="4"/>
      <c r="I172" s="4"/>
    </row>
    <row r="173" spans="4:9" x14ac:dyDescent="0.2">
      <c r="D173" s="4"/>
      <c r="E173" s="4"/>
      <c r="F173" s="4"/>
      <c r="G173" s="4"/>
      <c r="H173" s="4"/>
      <c r="I173" s="4"/>
    </row>
    <row r="174" spans="4:9" x14ac:dyDescent="0.2">
      <c r="D174" s="4"/>
      <c r="E174" s="4"/>
      <c r="F174" s="4"/>
      <c r="G174" s="4"/>
      <c r="H174" s="4"/>
      <c r="I174" s="4"/>
    </row>
    <row r="175" spans="4:9" x14ac:dyDescent="0.2">
      <c r="D175" s="4"/>
      <c r="E175" s="4"/>
      <c r="F175" s="4"/>
      <c r="G175" s="4"/>
      <c r="H175" s="4"/>
      <c r="I175" s="4"/>
    </row>
    <row r="176" spans="4:9" x14ac:dyDescent="0.2">
      <c r="D176" s="4"/>
      <c r="E176" s="4"/>
      <c r="F176" s="4"/>
      <c r="G176" s="4"/>
      <c r="H176" s="4"/>
      <c r="I176" s="4"/>
    </row>
    <row r="177" spans="4:9" x14ac:dyDescent="0.2">
      <c r="D177" s="4"/>
      <c r="E177" s="4"/>
      <c r="F177" s="4"/>
      <c r="G177" s="4"/>
      <c r="H177" s="4"/>
      <c r="I177" s="4"/>
    </row>
    <row r="178" spans="4:9" x14ac:dyDescent="0.2">
      <c r="D178" s="4"/>
      <c r="E178" s="4"/>
      <c r="F178" s="4"/>
      <c r="G178" s="4"/>
      <c r="H178" s="4"/>
      <c r="I178" s="4"/>
    </row>
    <row r="179" spans="4:9" x14ac:dyDescent="0.2">
      <c r="D179" s="4"/>
      <c r="E179" s="4"/>
      <c r="F179" s="4"/>
      <c r="G179" s="4"/>
      <c r="H179" s="4"/>
      <c r="I179" s="4"/>
    </row>
    <row r="180" spans="4:9" x14ac:dyDescent="0.2">
      <c r="D180" s="4"/>
      <c r="E180" s="4"/>
      <c r="F180" s="4"/>
      <c r="G180" s="4"/>
      <c r="H180" s="4"/>
      <c r="I180" s="4"/>
    </row>
    <row r="181" spans="4:9" x14ac:dyDescent="0.2">
      <c r="D181" s="4"/>
      <c r="E181" s="4"/>
      <c r="F181" s="4"/>
      <c r="G181" s="4"/>
      <c r="H181" s="4"/>
      <c r="I181" s="4"/>
    </row>
    <row r="182" spans="4:9" x14ac:dyDescent="0.2">
      <c r="D182" s="4"/>
      <c r="E182" s="4"/>
      <c r="F182" s="4"/>
      <c r="G182" s="4"/>
      <c r="H182" s="4"/>
      <c r="I182" s="4"/>
    </row>
    <row r="183" spans="4:9" x14ac:dyDescent="0.2">
      <c r="D183" s="4"/>
      <c r="E183" s="4"/>
      <c r="F183" s="4"/>
      <c r="G183" s="4"/>
      <c r="H183" s="4"/>
      <c r="I183" s="4"/>
    </row>
    <row r="184" spans="4:9" x14ac:dyDescent="0.2">
      <c r="D184" s="4"/>
      <c r="E184" s="4"/>
      <c r="F184" s="4"/>
      <c r="G184" s="4"/>
      <c r="H184" s="4"/>
      <c r="I184" s="4"/>
    </row>
    <row r="185" spans="4:9" x14ac:dyDescent="0.2">
      <c r="D185" s="4"/>
      <c r="E185" s="4"/>
      <c r="F185" s="4"/>
      <c r="G185" s="4"/>
      <c r="H185" s="4"/>
      <c r="I185" s="4"/>
    </row>
    <row r="186" spans="4:9" x14ac:dyDescent="0.2">
      <c r="D186" s="4"/>
      <c r="E186" s="4"/>
      <c r="F186" s="4"/>
      <c r="G186" s="4"/>
      <c r="H186" s="4"/>
      <c r="I186" s="4"/>
    </row>
    <row r="187" spans="4:9" x14ac:dyDescent="0.2">
      <c r="D187" s="4"/>
      <c r="E187" s="4"/>
      <c r="F187" s="4"/>
      <c r="G187" s="4"/>
      <c r="H187" s="4"/>
      <c r="I187" s="4"/>
    </row>
    <row r="188" spans="4:9" x14ac:dyDescent="0.2">
      <c r="D188" s="4"/>
      <c r="E188" s="4"/>
      <c r="F188" s="4"/>
      <c r="G188" s="4"/>
      <c r="H188" s="4"/>
      <c r="I188" s="4"/>
    </row>
    <row r="189" spans="4:9" x14ac:dyDescent="0.2">
      <c r="D189" s="4"/>
      <c r="E189" s="4"/>
      <c r="F189" s="4"/>
      <c r="G189" s="4"/>
      <c r="H189" s="4"/>
      <c r="I189" s="4"/>
    </row>
    <row r="190" spans="4:9" x14ac:dyDescent="0.2">
      <c r="D190" s="4"/>
      <c r="E190" s="4"/>
      <c r="F190" s="4"/>
      <c r="G190" s="4"/>
      <c r="H190" s="4"/>
      <c r="I190" s="4"/>
    </row>
    <row r="191" spans="4:9" x14ac:dyDescent="0.2">
      <c r="D191" s="4"/>
      <c r="E191" s="4"/>
      <c r="F191" s="4"/>
      <c r="G191" s="4"/>
      <c r="H191" s="4"/>
      <c r="I191" s="4"/>
    </row>
    <row r="192" spans="4:9" x14ac:dyDescent="0.2">
      <c r="D192" s="4"/>
      <c r="E192" s="4"/>
      <c r="F192" s="4"/>
      <c r="G192" s="4"/>
      <c r="H192" s="4"/>
      <c r="I192" s="4"/>
    </row>
    <row r="193" spans="4:9" x14ac:dyDescent="0.2">
      <c r="D193" s="4"/>
      <c r="E193" s="4"/>
      <c r="F193" s="4"/>
      <c r="G193" s="4"/>
      <c r="H193" s="4"/>
      <c r="I193" s="4"/>
    </row>
    <row r="194" spans="4:9" x14ac:dyDescent="0.2">
      <c r="D194" s="4"/>
      <c r="E194" s="4"/>
      <c r="F194" s="4"/>
      <c r="G194" s="4"/>
      <c r="H194" s="4"/>
      <c r="I194" s="4"/>
    </row>
    <row r="195" spans="4:9" x14ac:dyDescent="0.2">
      <c r="D195" s="4"/>
      <c r="E195" s="4"/>
      <c r="F195" s="4"/>
      <c r="G195" s="4"/>
      <c r="H195" s="4"/>
      <c r="I195" s="4"/>
    </row>
    <row r="196" spans="4:9" x14ac:dyDescent="0.2">
      <c r="D196" s="4"/>
      <c r="E196" s="4"/>
      <c r="F196" s="4"/>
      <c r="G196" s="4"/>
      <c r="H196" s="4"/>
      <c r="I196" s="4"/>
    </row>
    <row r="197" spans="4:9" x14ac:dyDescent="0.2">
      <c r="D197" s="4"/>
      <c r="E197" s="4"/>
      <c r="F197" s="4"/>
      <c r="G197" s="4"/>
      <c r="H197" s="4"/>
      <c r="I197" s="4"/>
    </row>
    <row r="198" spans="4:9" x14ac:dyDescent="0.2">
      <c r="D198" s="4"/>
      <c r="E198" s="4"/>
      <c r="F198" s="4"/>
      <c r="G198" s="4"/>
      <c r="H198" s="4"/>
      <c r="I198" s="4"/>
    </row>
    <row r="199" spans="4:9" x14ac:dyDescent="0.2">
      <c r="D199" s="4"/>
      <c r="E199" s="4"/>
      <c r="F199" s="4"/>
      <c r="G199" s="4"/>
      <c r="H199" s="4"/>
      <c r="I199" s="4"/>
    </row>
    <row r="200" spans="4:9" x14ac:dyDescent="0.2">
      <c r="D200" s="4"/>
      <c r="E200" s="4"/>
      <c r="F200" s="4"/>
      <c r="G200" s="4"/>
      <c r="H200" s="4"/>
      <c r="I200" s="4"/>
    </row>
    <row r="201" spans="4:9" x14ac:dyDescent="0.2">
      <c r="D201" s="4"/>
      <c r="E201" s="4"/>
      <c r="F201" s="4"/>
      <c r="G201" s="4"/>
      <c r="H201" s="4"/>
      <c r="I201" s="4"/>
    </row>
    <row r="202" spans="4:9" x14ac:dyDescent="0.2">
      <c r="D202" s="4"/>
      <c r="E202" s="4"/>
      <c r="F202" s="4"/>
      <c r="G202" s="4"/>
      <c r="H202" s="4"/>
      <c r="I202" s="4"/>
    </row>
    <row r="203" spans="4:9" x14ac:dyDescent="0.2">
      <c r="D203" s="4"/>
      <c r="E203" s="4"/>
      <c r="F203" s="4"/>
      <c r="G203" s="4"/>
      <c r="H203" s="4"/>
      <c r="I203" s="4"/>
    </row>
    <row r="204" spans="4:9" x14ac:dyDescent="0.2">
      <c r="D204" s="4"/>
      <c r="E204" s="4"/>
      <c r="F204" s="4"/>
      <c r="G204" s="4"/>
      <c r="H204" s="4"/>
      <c r="I204" s="4"/>
    </row>
    <row r="205" spans="4:9" x14ac:dyDescent="0.2">
      <c r="D205" s="4"/>
      <c r="E205" s="4"/>
      <c r="F205" s="4"/>
      <c r="G205" s="4"/>
      <c r="H205" s="4"/>
      <c r="I205" s="4"/>
    </row>
    <row r="206" spans="4:9" x14ac:dyDescent="0.2">
      <c r="D206" s="4"/>
      <c r="E206" s="4"/>
      <c r="F206" s="4"/>
      <c r="G206" s="4"/>
      <c r="H206" s="4"/>
      <c r="I206" s="4"/>
    </row>
    <row r="207" spans="4:9" x14ac:dyDescent="0.2">
      <c r="D207" s="4"/>
      <c r="E207" s="4"/>
      <c r="F207" s="4"/>
      <c r="G207" s="4"/>
      <c r="H207" s="4"/>
      <c r="I207" s="4"/>
    </row>
    <row r="208" spans="4:9" x14ac:dyDescent="0.2">
      <c r="D208" s="4"/>
      <c r="E208" s="4"/>
      <c r="F208" s="4"/>
      <c r="G208" s="4"/>
      <c r="H208" s="4"/>
      <c r="I208" s="4"/>
    </row>
    <row r="209" spans="4:9" x14ac:dyDescent="0.2">
      <c r="D209" s="4"/>
      <c r="E209" s="4"/>
      <c r="F209" s="4"/>
      <c r="G209" s="4"/>
      <c r="H209" s="4"/>
      <c r="I209" s="4"/>
    </row>
    <row r="210" spans="4:9" x14ac:dyDescent="0.2">
      <c r="D210" s="4"/>
      <c r="E210" s="4"/>
      <c r="F210" s="4"/>
      <c r="G210" s="4"/>
      <c r="H210" s="4"/>
      <c r="I210" s="4"/>
    </row>
    <row r="211" spans="4:9" x14ac:dyDescent="0.2">
      <c r="D211" s="4"/>
      <c r="E211" s="4"/>
      <c r="F211" s="4"/>
      <c r="G211" s="4"/>
      <c r="H211" s="4"/>
      <c r="I211" s="4"/>
    </row>
    <row r="212" spans="4:9" x14ac:dyDescent="0.2">
      <c r="D212" s="4"/>
      <c r="E212" s="4"/>
      <c r="F212" s="4"/>
      <c r="G212" s="4"/>
      <c r="H212" s="4"/>
      <c r="I212" s="4"/>
    </row>
    <row r="213" spans="4:9" x14ac:dyDescent="0.2">
      <c r="D213" s="4"/>
      <c r="E213" s="4"/>
      <c r="F213" s="4"/>
      <c r="G213" s="4"/>
      <c r="H213" s="4"/>
      <c r="I213" s="4"/>
    </row>
    <row r="214" spans="4:9" x14ac:dyDescent="0.2">
      <c r="D214" s="4"/>
      <c r="E214" s="4"/>
      <c r="F214" s="4"/>
      <c r="G214" s="4"/>
      <c r="H214" s="4"/>
      <c r="I214" s="4"/>
    </row>
    <row r="215" spans="4:9" x14ac:dyDescent="0.2">
      <c r="D215" s="4"/>
      <c r="E215" s="4"/>
      <c r="F215" s="4"/>
      <c r="G215" s="4"/>
      <c r="H215" s="4"/>
      <c r="I215" s="4"/>
    </row>
    <row r="216" spans="4:9" x14ac:dyDescent="0.2">
      <c r="D216" s="4"/>
      <c r="E216" s="4"/>
      <c r="F216" s="4"/>
      <c r="G216" s="4"/>
      <c r="H216" s="4"/>
      <c r="I216" s="4"/>
    </row>
    <row r="217" spans="4:9" x14ac:dyDescent="0.2">
      <c r="D217" s="4"/>
      <c r="E217" s="4"/>
      <c r="F217" s="4"/>
      <c r="G217" s="4"/>
      <c r="H217" s="4"/>
      <c r="I217" s="4"/>
    </row>
    <row r="218" spans="4:9" x14ac:dyDescent="0.2">
      <c r="D218" s="4"/>
      <c r="E218" s="4"/>
      <c r="F218" s="4"/>
      <c r="G218" s="4"/>
      <c r="H218" s="4"/>
      <c r="I218" s="4"/>
    </row>
    <row r="219" spans="4:9" x14ac:dyDescent="0.2">
      <c r="D219" s="4"/>
      <c r="E219" s="4"/>
      <c r="F219" s="4"/>
      <c r="G219" s="4"/>
      <c r="H219" s="4"/>
      <c r="I219" s="4"/>
    </row>
    <row r="220" spans="4:9" x14ac:dyDescent="0.2">
      <c r="D220" s="4"/>
      <c r="E220" s="4"/>
      <c r="F220" s="4"/>
      <c r="G220" s="4"/>
      <c r="H220" s="4"/>
      <c r="I220" s="4"/>
    </row>
    <row r="221" spans="4:9" x14ac:dyDescent="0.2">
      <c r="D221" s="4"/>
      <c r="E221" s="4"/>
      <c r="F221" s="4"/>
      <c r="G221" s="4"/>
      <c r="H221" s="4"/>
      <c r="I221" s="4"/>
    </row>
    <row r="222" spans="4:9" x14ac:dyDescent="0.2">
      <c r="D222" s="4"/>
      <c r="E222" s="4"/>
      <c r="F222" s="4"/>
      <c r="G222" s="4"/>
      <c r="H222" s="4"/>
      <c r="I222" s="4"/>
    </row>
    <row r="223" spans="4:9" x14ac:dyDescent="0.2">
      <c r="D223" s="4"/>
      <c r="E223" s="4"/>
      <c r="F223" s="4"/>
      <c r="G223" s="4"/>
      <c r="H223" s="4"/>
      <c r="I223" s="4"/>
    </row>
    <row r="224" spans="4:9" x14ac:dyDescent="0.2">
      <c r="D224" s="4"/>
      <c r="E224" s="4"/>
      <c r="F224" s="4"/>
      <c r="G224" s="4"/>
      <c r="H224" s="4"/>
      <c r="I224" s="4"/>
    </row>
    <row r="225" spans="4:9" x14ac:dyDescent="0.2">
      <c r="D225" s="4"/>
      <c r="E225" s="4"/>
      <c r="F225" s="4"/>
      <c r="G225" s="4"/>
      <c r="H225" s="4"/>
      <c r="I225" s="4"/>
    </row>
    <row r="226" spans="4:9" x14ac:dyDescent="0.2">
      <c r="D226" s="4"/>
      <c r="E226" s="4"/>
      <c r="F226" s="4"/>
      <c r="G226" s="4"/>
      <c r="H226" s="4"/>
      <c r="I226" s="4"/>
    </row>
    <row r="227" spans="4:9" x14ac:dyDescent="0.2">
      <c r="D227" s="4"/>
      <c r="E227" s="4"/>
      <c r="F227" s="4"/>
      <c r="G227" s="4"/>
      <c r="H227" s="4"/>
      <c r="I227" s="4"/>
    </row>
    <row r="228" spans="4:9" x14ac:dyDescent="0.2">
      <c r="D228" s="4"/>
      <c r="E228" s="4"/>
      <c r="F228" s="4"/>
      <c r="G228" s="4"/>
      <c r="H228" s="4"/>
      <c r="I228" s="4"/>
    </row>
  </sheetData>
  <phoneticPr fontId="0" type="noConversion"/>
  <conditionalFormatting sqref="N5:Q38">
    <cfRule type="cellIs" dxfId="4" priority="3" stopIfTrue="1" operator="greaterThanOrEqual">
      <formula>0.5</formula>
    </cfRule>
    <cfRule type="cellIs" dxfId="3" priority="4" stopIfTrue="1" operator="lessThanOrEqual">
      <formula>-0.45</formula>
    </cfRule>
  </conditionalFormatting>
  <conditionalFormatting sqref="M5:M38">
    <cfRule type="cellIs" dxfId="2" priority="5" stopIfTrue="1" operator="lessThan">
      <formula>0.666</formula>
    </cfRule>
  </conditionalFormatting>
  <conditionalFormatting sqref="R5:R36">
    <cfRule type="cellIs" dxfId="1" priority="2" stopIfTrue="1" operator="greaterThan">
      <formula>0</formula>
    </cfRule>
  </conditionalFormatting>
  <conditionalFormatting sqref="F42:G75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Fig 3 percountry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eeauser</cp:lastModifiedBy>
  <dcterms:created xsi:type="dcterms:W3CDTF">2009-03-20T12:59:13Z</dcterms:created>
  <dcterms:modified xsi:type="dcterms:W3CDTF">2012-01-12T10:10:17Z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