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4865" windowHeight="8505" tabRatio="688" firstSheet="4" activeTab="6"/>
  </bookViews>
  <sheets>
    <sheet name="readme" sheetId="1" r:id="rId1"/>
    <sheet name="Chart_all_infra" sheetId="2" r:id="rId2"/>
    <sheet name="data_all_infra" sheetId="3" r:id="rId3"/>
    <sheet name="data_infra_in_fact_sheet" sheetId="4" r:id="rId4"/>
    <sheet name="Chart_level_of_use_rail" sheetId="5" r:id="rId5"/>
    <sheet name="data_level_of_use_rail" sheetId="6" r:id="rId6"/>
    <sheet name="manip_mway" sheetId="7" r:id="rId7"/>
    <sheet name="basedata_mway" sheetId="8" r:id="rId8"/>
    <sheet name="manip_HSR" sheetId="9" r:id="rId9"/>
    <sheet name="basedata_HSR" sheetId="10" r:id="rId10"/>
    <sheet name="manip_rway" sheetId="11" r:id="rId11"/>
    <sheet name="basedata_rway" sheetId="12" r:id="rId12"/>
    <sheet name="manip_wway" sheetId="13" r:id="rId13"/>
    <sheet name="basedata wway" sheetId="14" r:id="rId14"/>
    <sheet name="manip_oil pipelines" sheetId="15" r:id="rId15"/>
    <sheet name="basedata oil pipelines" sheetId="16" r:id="rId16"/>
    <sheet name="manip_urban_PT_lines" sheetId="17" r:id="rId17"/>
    <sheet name="basedata_urban_PT_lines" sheetId="18" r:id="rId18"/>
  </sheets>
  <externalReferences>
    <externalReference r:id="rId21"/>
    <externalReference r:id="rId22"/>
    <externalReference r:id="rId23"/>
    <externalReference r:id="rId24"/>
    <externalReference r:id="rId25"/>
    <externalReference r:id="rId26"/>
    <externalReference r:id="rId27"/>
  </externalReferences>
  <definedNames>
    <definedName name="A">'[1]1'!$A$65536</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litn1">#REF!</definedName>
    <definedName name="Statistical_Publications_on_Transport">#REF!</definedName>
  </definedNames>
  <calcPr fullCalcOnLoad="1"/>
</workbook>
</file>

<file path=xl/comments9.xml><?xml version="1.0" encoding="utf-8"?>
<comments xmlns="http://schemas.openxmlformats.org/spreadsheetml/2006/main">
  <authors>
    <author>EdB</author>
  </authors>
  <commentList>
    <comment ref="B7" authorId="0">
      <text>
        <r>
          <rPr>
            <b/>
            <sz val="8"/>
            <rFont val="Tahoma"/>
            <family val="0"/>
          </rPr>
          <t>EdB:</t>
        </r>
        <r>
          <rPr>
            <sz val="8"/>
            <rFont val="Tahoma"/>
            <family val="0"/>
          </rPr>
          <t xml:space="preserve">
DG tren pocketbook 2001</t>
        </r>
      </text>
    </comment>
  </commentList>
</comments>
</file>

<file path=xl/sharedStrings.xml><?xml version="1.0" encoding="utf-8"?>
<sst xmlns="http://schemas.openxmlformats.org/spreadsheetml/2006/main" count="561" uniqueCount="179">
  <si>
    <t>(1 000 km)</t>
  </si>
  <si>
    <t>EU-15</t>
  </si>
  <si>
    <t xml:space="preserve">B </t>
  </si>
  <si>
    <t xml:space="preserve">DK </t>
  </si>
  <si>
    <t xml:space="preserve">D </t>
  </si>
  <si>
    <t>EL</t>
  </si>
  <si>
    <t xml:space="preserve">E </t>
  </si>
  <si>
    <t xml:space="preserve">F </t>
  </si>
  <si>
    <t xml:space="preserve">IRL </t>
  </si>
  <si>
    <t xml:space="preserve">I </t>
  </si>
  <si>
    <t xml:space="preserve">L </t>
  </si>
  <si>
    <t xml:space="preserve">NL </t>
  </si>
  <si>
    <t xml:space="preserve">A </t>
  </si>
  <si>
    <t xml:space="preserve">P </t>
  </si>
  <si>
    <t xml:space="preserve">FIN </t>
  </si>
  <si>
    <t xml:space="preserve">S </t>
  </si>
  <si>
    <t xml:space="preserve">UK </t>
  </si>
  <si>
    <t>Total</t>
  </si>
  <si>
    <t>:</t>
  </si>
  <si>
    <t>Sources:</t>
  </si>
  <si>
    <t>4.1.3 Length of railway network, 1980 - 1998</t>
  </si>
  <si>
    <t>Capacity of infrastructure networks</t>
  </si>
  <si>
    <t>Source</t>
  </si>
  <si>
    <t>Railways : High Speed Rail Network</t>
  </si>
  <si>
    <t>Lines capable of speeds of 250 km/h or more</t>
  </si>
  <si>
    <t>B</t>
  </si>
  <si>
    <t>D</t>
  </si>
  <si>
    <t>E</t>
  </si>
  <si>
    <t>F</t>
  </si>
  <si>
    <t>I</t>
  </si>
  <si>
    <t>EU15</t>
  </si>
  <si>
    <t>-</t>
  </si>
  <si>
    <t>NL</t>
  </si>
  <si>
    <t>S</t>
  </si>
  <si>
    <t>UK</t>
  </si>
  <si>
    <t>Links</t>
  </si>
  <si>
    <t>Original data files</t>
  </si>
  <si>
    <t>Orgininal files from DG TREN:</t>
  </si>
  <si>
    <t>ETIF_2001_part_3a.xls</t>
  </si>
  <si>
    <t>http://europa.eu.int/comm/energy_transport/etif/index.html</t>
  </si>
  <si>
    <t>Basedata infrastructure copied from Eurostat:</t>
  </si>
  <si>
    <t>4_1_length_infraR.xls</t>
  </si>
  <si>
    <t>Length of the high-speed railway network</t>
  </si>
  <si>
    <t>Source:</t>
  </si>
  <si>
    <t>Eurostat</t>
  </si>
  <si>
    <t>Note</t>
  </si>
  <si>
    <t>1990 left out due to change of series in Germany</t>
  </si>
  <si>
    <t>Length of waterway network, 1991 - 1999</t>
  </si>
  <si>
    <t>Length of infrastructure in the EU-15, 1990-1999</t>
  </si>
  <si>
    <t>Motorway</t>
  </si>
  <si>
    <t>Railway</t>
  </si>
  <si>
    <t>Inland waterway</t>
  </si>
  <si>
    <t>Rail and inlandwaterways from 1991 onwards only, due to change in data series in Germany between 1990 and 1991</t>
  </si>
  <si>
    <t>Indexed (1995=100)</t>
  </si>
  <si>
    <t>HSR (in km)</t>
  </si>
  <si>
    <t>Average annual increase</t>
  </si>
  <si>
    <t>Increase 1991-1998</t>
  </si>
  <si>
    <t>(km/1 000 km2)</t>
  </si>
  <si>
    <t>Length of motorway network, 1990 - 1999</t>
  </si>
  <si>
    <t>Density motorway network, 1990 - 1999</t>
  </si>
  <si>
    <t>(km per 1 000 inhabitants)</t>
  </si>
  <si>
    <t>DK</t>
  </si>
  <si>
    <t>IRL</t>
  </si>
  <si>
    <t>L</t>
  </si>
  <si>
    <t>A</t>
  </si>
  <si>
    <t>P</t>
  </si>
  <si>
    <t>FIN</t>
  </si>
  <si>
    <t>GR</t>
  </si>
  <si>
    <t xml:space="preserve">Total length </t>
  </si>
  <si>
    <t xml:space="preserve">of reserved </t>
  </si>
  <si>
    <t xml:space="preserve">of public </t>
  </si>
  <si>
    <t xml:space="preserve">public </t>
  </si>
  <si>
    <t xml:space="preserve">transport </t>
  </si>
  <si>
    <t xml:space="preserve">lines per 1000 </t>
  </si>
  <si>
    <t xml:space="preserve">routes per </t>
  </si>
  <si>
    <t>people</t>
  </si>
  <si>
    <t>1000 people</t>
  </si>
  <si>
    <t>m/1000 persons</t>
  </si>
  <si>
    <t>WESTERN EUROPE</t>
  </si>
  <si>
    <t>Austria</t>
  </si>
  <si>
    <t>Vienna</t>
  </si>
  <si>
    <t>Belgium</t>
  </si>
  <si>
    <t>Brussels</t>
  </si>
  <si>
    <t>Denmark</t>
  </si>
  <si>
    <t>Copenhagen</t>
  </si>
  <si>
    <t>Finland</t>
  </si>
  <si>
    <t>Helsinki</t>
  </si>
  <si>
    <t>France</t>
  </si>
  <si>
    <t>Paris</t>
  </si>
  <si>
    <t>Germany</t>
  </si>
  <si>
    <t>Berlin</t>
  </si>
  <si>
    <t>Greece</t>
  </si>
  <si>
    <t>Athens</t>
  </si>
  <si>
    <t>Italy</t>
  </si>
  <si>
    <t>Rome</t>
  </si>
  <si>
    <t>Netherlands</t>
  </si>
  <si>
    <t>Amsterdam</t>
  </si>
  <si>
    <t>Norway</t>
  </si>
  <si>
    <t>Oslo</t>
  </si>
  <si>
    <t>Portugal</t>
  </si>
  <si>
    <t>Lisbon</t>
  </si>
  <si>
    <t>N.A.</t>
  </si>
  <si>
    <t>Spain</t>
  </si>
  <si>
    <t>Madrid</t>
  </si>
  <si>
    <t>Sweden</t>
  </si>
  <si>
    <t>Stockholm</t>
  </si>
  <si>
    <t>Switzerland</t>
  </si>
  <si>
    <t>Geneva</t>
  </si>
  <si>
    <t>United Kingdom</t>
  </si>
  <si>
    <t>London</t>
  </si>
  <si>
    <t>The length of public transport lines by mode is the total one-way length of all public transport routes.</t>
  </si>
  <si>
    <t>The length of reserved public transport routes by lines is the total length of the routes that are for exclusive use of public transport vehicles. Dedicated busways are included only if they are separated from the other lanes by physical obstacles which make the access by other vehicles difficult or impossible.</t>
  </si>
  <si>
    <t>UITP, 2001</t>
  </si>
  <si>
    <t>UITP, 2001. The Millennium Cities Database for Sustainable Transport. Union Internationale des Transport Publics (UITP) [International Association of Public Transport]. Brussels, Belgium.</t>
  </si>
  <si>
    <t>Urban public transport: total length of public transport lines (all modes) and length of network dedicated for public transport</t>
  </si>
  <si>
    <t>Reserved public transport routes</t>
  </si>
  <si>
    <t>Total public transport lines</t>
  </si>
  <si>
    <t>Share</t>
  </si>
  <si>
    <t>Non-reserved public transport routes</t>
  </si>
  <si>
    <t>Non-reserved public transport routes refers to total minus reserved.</t>
  </si>
  <si>
    <t>Rail per head</t>
  </si>
  <si>
    <t>Level of use: freight</t>
  </si>
  <si>
    <t>(mio tonne-km per km rail)</t>
  </si>
  <si>
    <t>Level of use: passengers</t>
  </si>
  <si>
    <t>(mio passenger-km per km rail)</t>
  </si>
  <si>
    <t>This file is linked with:</t>
  </si>
  <si>
    <t>Freight</t>
  </si>
  <si>
    <t>Passengers: mio passenger-km per km of railway line</t>
  </si>
  <si>
    <t>Freight: mio tonne-km per km of railway line</t>
  </si>
  <si>
    <t>Passengers</t>
  </si>
  <si>
    <t>AC-10</t>
  </si>
  <si>
    <t>Notes</t>
  </si>
  <si>
    <t>AC-10 refers to AC-13, excluding Cyprus, Malta and Turkey</t>
  </si>
  <si>
    <t>AC-10 level of use for passenger transport refers to 1998</t>
  </si>
  <si>
    <t>Ireland</t>
  </si>
  <si>
    <t>Luxembourg</t>
  </si>
  <si>
    <t>Rail density</t>
  </si>
  <si>
    <t>(km per 1 000 km2)</t>
  </si>
  <si>
    <t>Data on infrastructure for in fact sheet</t>
  </si>
  <si>
    <t>Motorways</t>
  </si>
  <si>
    <t>Railways</t>
  </si>
  <si>
    <t>Unit:</t>
  </si>
  <si>
    <t>km per 1 000 inhabitants / km per 1 000 km2</t>
  </si>
  <si>
    <t>surface area</t>
  </si>
  <si>
    <t>inhabitants</t>
  </si>
  <si>
    <t>Motorways per head, 1990 - 1999</t>
  </si>
  <si>
    <t>(km/1 000 inhabitants)</t>
  </si>
  <si>
    <r>
      <t xml:space="preserve">UNECE, 2001: </t>
    </r>
    <r>
      <rPr>
        <i/>
        <sz val="8"/>
        <rFont val="Arial"/>
        <family val="2"/>
      </rPr>
      <t>Annual Bulletin of Transport Statistics for Europe and North America</t>
    </r>
    <r>
      <rPr>
        <sz val="8"/>
        <rFont val="Arial"/>
        <family val="2"/>
      </rPr>
      <t>. United Nations Economic Commission for Europe (UNECE). Data received by e-mail, July 2001.</t>
    </r>
  </si>
  <si>
    <t>Unit</t>
  </si>
  <si>
    <t>kilometres of rail capable of speed of 250 km/h or more</t>
  </si>
  <si>
    <t>Length of the high-speed rail network, 1990-2000</t>
  </si>
  <si>
    <t>Eurostat, 2003</t>
  </si>
  <si>
    <t>Increase 1990-2000</t>
  </si>
  <si>
    <t xml:space="preserve">: </t>
  </si>
  <si>
    <t>Increase 1991-2000</t>
  </si>
  <si>
    <t xml:space="preserve"> Length of regularly used navigable inland waterways network, 1980 - 1998</t>
  </si>
  <si>
    <t>1990 left out of discussion in factsheet due to change of series in Germany</t>
  </si>
  <si>
    <t>Length of oil pipeline network, 1970 - 2001(km)</t>
  </si>
  <si>
    <t>(km)</t>
  </si>
  <si>
    <t>Length of oil pipeline network (km)</t>
  </si>
  <si>
    <t>n.a.</t>
  </si>
  <si>
    <t>Length in km</t>
  </si>
  <si>
    <t>European Commission, 2002 (DG TREN Pocketbook)</t>
  </si>
  <si>
    <t>( km)</t>
  </si>
  <si>
    <t>TERM 2003 00 EU - Basedata SI.xls for population and surface area data</t>
  </si>
  <si>
    <t>TERM 2003 12 EU - Passenger transport SI.xls for rail - level of use</t>
  </si>
  <si>
    <t>TERM 2003 13 EU - Freight transport SI.xls for rail - level of use</t>
  </si>
  <si>
    <t>NO</t>
  </si>
  <si>
    <t>4.1.2 Length of motorway network, 1980 - 2001</t>
  </si>
  <si>
    <t>Length of railway network, 1991 - 2000</t>
  </si>
  <si>
    <t>Rail: level of use in 2000</t>
  </si>
  <si>
    <t>Infrastructure density and length per inhabitant in 2000</t>
  </si>
  <si>
    <t>pipelines</t>
  </si>
  <si>
    <t>Pipelines</t>
  </si>
  <si>
    <t>European Commission, 2001 (DG TREN Pocketbook)</t>
  </si>
  <si>
    <t>EU: Eurostat, 2003</t>
  </si>
  <si>
    <t>European Commission, 2002. European Union Energy and Transport in Figures. European Commission Directorate General for Energy and Transport in cooperation with Eurostat.</t>
  </si>
  <si>
    <t>population density</t>
  </si>
  <si>
    <t>population</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</si>
</sst>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quot;SFr.&quot;\ * #,##0_ ;_ &quot;SFr.&quot;\ * \-#,##0_ ;_ &quot;SFr.&quot;\ * &quot;-&quot;_ ;_ @_ "/>
    <numFmt numFmtId="171" formatCode="_ * #,##0_ ;_ * \-#,##0_ ;_ * &quot;-&quot;_ ;_ @_ "/>
    <numFmt numFmtId="172" formatCode="_ &quot;SFr.&quot;\ * #,##0.00_ ;_ &quot;SFr.&quot;\ * \-#,##0.00_ ;_ &quot;SFr.&quot;\ * &quot;-&quot;??_ ;_ @_ "/>
    <numFmt numFmtId="173" formatCode="_ * #,##0.00_ ;_ * \-#,##0.00_ ;_ * &quot;-&quot;??_ ;_ @_ "/>
    <numFmt numFmtId="174" formatCode="0.0"/>
    <numFmt numFmtId="175" formatCode="0.000"/>
    <numFmt numFmtId="176" formatCode="#,##0.0"/>
    <numFmt numFmtId="177" formatCode="0.0;\-0.0;\–"/>
    <numFmt numFmtId="178" formatCode="#\ ##0\ \ \ \ \ "/>
    <numFmt numFmtId="179" formatCode="#\ ##0\ "/>
    <numFmt numFmtId="180" formatCode="0.0%"/>
    <numFmt numFmtId="181" formatCode="#,##0;\ #,##0;\-"/>
    <numFmt numFmtId="182" formatCode="0.000000"/>
    <numFmt numFmtId="183" formatCode="0.00000"/>
    <numFmt numFmtId="184" formatCode="0.0000"/>
    <numFmt numFmtId="185" formatCode="0.0000000"/>
    <numFmt numFmtId="186" formatCode="#,##0&quot;*&quot;"/>
    <numFmt numFmtId="187" formatCode="&quot;Yes&quot;;&quot;Yes&quot;;&quot;No&quot;"/>
    <numFmt numFmtId="188" formatCode="&quot;True&quot;;&quot;True&quot;;&quot;False&quot;"/>
    <numFmt numFmtId="189" formatCode="&quot;On&quot;;&quot;On&quot;;&quot;Off&quot;"/>
    <numFmt numFmtId="190" formatCode="#,##0;\-#,###;\-"/>
    <numFmt numFmtId="191" formatCode="#,##0;\ #,##0;\–"/>
    <numFmt numFmtId="192" formatCode="#,##0.000"/>
    <numFmt numFmtId="193" formatCode="#,##0.0000"/>
    <numFmt numFmtId="194" formatCode="#\ ##0"/>
  </numFmts>
  <fonts count="21">
    <font>
      <sz val="10"/>
      <name val="Arial"/>
      <family val="0"/>
    </font>
    <font>
      <u val="single"/>
      <sz val="10"/>
      <color indexed="12"/>
      <name val="Arial"/>
      <family val="0"/>
    </font>
    <font>
      <sz val="8"/>
      <name val="Arial"/>
      <family val="0"/>
    </font>
    <font>
      <i/>
      <sz val="8"/>
      <name val="Arial"/>
      <family val="2"/>
    </font>
    <font>
      <b/>
      <sz val="8"/>
      <name val="Arial"/>
      <family val="0"/>
    </font>
    <font>
      <sz val="16"/>
      <name val="Arial"/>
      <family val="2"/>
    </font>
    <font>
      <sz val="8"/>
      <color indexed="10"/>
      <name val="Arial"/>
      <family val="2"/>
    </font>
    <font>
      <sz val="10"/>
      <name val="Courier"/>
      <family val="0"/>
    </font>
    <font>
      <u val="single"/>
      <sz val="8"/>
      <color indexed="12"/>
      <name val="Arial"/>
      <family val="0"/>
    </font>
    <font>
      <b/>
      <sz val="10"/>
      <name val="Arial"/>
      <family val="0"/>
    </font>
    <font>
      <b/>
      <sz val="10"/>
      <color indexed="8"/>
      <name val="Arial"/>
      <family val="0"/>
    </font>
    <font>
      <b/>
      <sz val="8"/>
      <name val="Tahoma"/>
      <family val="0"/>
    </font>
    <font>
      <sz val="19.5"/>
      <name val="Arial"/>
      <family val="2"/>
    </font>
    <font>
      <sz val="10.5"/>
      <name val="Arial"/>
      <family val="2"/>
    </font>
    <font>
      <sz val="11"/>
      <name val="Arial"/>
      <family val="2"/>
    </font>
    <font>
      <sz val="14.25"/>
      <name val="Arial"/>
      <family val="2"/>
    </font>
    <font>
      <u val="single"/>
      <sz val="10"/>
      <color indexed="36"/>
      <name val="Arial"/>
      <family val="0"/>
    </font>
    <font>
      <b/>
      <sz val="14"/>
      <name val="Arial"/>
      <family val="2"/>
    </font>
    <font>
      <b/>
      <sz val="12"/>
      <name val="Arial"/>
      <family val="2"/>
    </font>
    <font>
      <sz val="8"/>
      <name val="Tahoma"/>
      <family val="0"/>
    </font>
    <font>
      <sz val="14"/>
      <name val="Arial"/>
      <family val="2"/>
    </font>
  </fonts>
  <fills count="11">
    <fill>
      <patternFill/>
    </fill>
    <fill>
      <patternFill patternType="gray125"/>
    </fill>
    <fill>
      <patternFill patternType="solid">
        <fgColor indexed="34"/>
        <bgColor indexed="64"/>
      </patternFill>
    </fill>
    <fill>
      <patternFill patternType="solid">
        <fgColor indexed="13"/>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172" fontId="0" fillId="0" borderId="0" applyFont="0" applyFill="0" applyBorder="0" applyAlignment="0" applyProtection="0"/>
    <xf numFmtId="170" fontId="0" fillId="0" borderId="0" applyFont="0" applyFill="0" applyBorder="0" applyAlignment="0" applyProtection="0"/>
  </cellStyleXfs>
  <cellXfs count="141">
    <xf numFmtId="0" fontId="0" fillId="0" borderId="0" xfId="0" applyAlignment="1">
      <alignment/>
    </xf>
    <xf numFmtId="0" fontId="2" fillId="0" borderId="0" xfId="0" applyFont="1" applyFill="1" applyAlignment="1">
      <alignment/>
    </xf>
    <xf numFmtId="0" fontId="2" fillId="0" borderId="1" xfId="0" applyFont="1" applyFill="1" applyBorder="1" applyAlignment="1">
      <alignment horizontal="center"/>
    </xf>
    <xf numFmtId="0" fontId="2" fillId="0" borderId="2" xfId="0" applyFont="1" applyFill="1" applyBorder="1" applyAlignment="1">
      <alignment horizontal="center"/>
    </xf>
    <xf numFmtId="176" fontId="2" fillId="0" borderId="0" xfId="0" applyNumberFormat="1" applyFont="1" applyFill="1" applyAlignment="1">
      <alignment horizontal="right"/>
    </xf>
    <xf numFmtId="176" fontId="2" fillId="0"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0" applyFont="1" applyAlignment="1">
      <alignment/>
    </xf>
    <xf numFmtId="0" fontId="3" fillId="0" borderId="0" xfId="0" applyFont="1" applyAlignment="1">
      <alignment horizontal="righ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174" fontId="2" fillId="0" borderId="0" xfId="0" applyNumberFormat="1" applyFont="1" applyAlignment="1">
      <alignment horizontal="right"/>
    </xf>
    <xf numFmtId="174" fontId="2" fillId="0" borderId="0" xfId="0" applyNumberFormat="1" applyFont="1" applyFill="1" applyAlignment="1">
      <alignment/>
    </xf>
    <xf numFmtId="174" fontId="2" fillId="0" borderId="0" xfId="0" applyNumberFormat="1" applyFont="1" applyBorder="1" applyAlignment="1">
      <alignment horizontal="right"/>
    </xf>
    <xf numFmtId="177" fontId="2"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Fill="1" applyBorder="1" applyAlignment="1">
      <alignment horizontal="center"/>
    </xf>
    <xf numFmtId="0" fontId="3" fillId="0" borderId="0" xfId="0" applyFont="1" applyFill="1" applyAlignment="1">
      <alignment horizontal="right"/>
    </xf>
    <xf numFmtId="177" fontId="2" fillId="0" borderId="0" xfId="0" applyNumberFormat="1" applyFont="1" applyFill="1" applyBorder="1" applyAlignment="1">
      <alignment horizontal="right"/>
    </xf>
    <xf numFmtId="0" fontId="2" fillId="0" borderId="0" xfId="0" applyFont="1" applyAlignment="1">
      <alignment/>
    </xf>
    <xf numFmtId="0" fontId="2" fillId="0" borderId="0" xfId="0" applyFont="1" applyAlignment="1">
      <alignment horizontal="right" vertical="center"/>
    </xf>
    <xf numFmtId="0" fontId="4" fillId="0" borderId="2" xfId="0" applyFont="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xf>
    <xf numFmtId="1" fontId="4" fillId="2" borderId="1"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Border="1" applyAlignment="1">
      <alignment horizontal="right" vertical="center"/>
    </xf>
    <xf numFmtId="178" fontId="4" fillId="2" borderId="1"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Border="1" applyAlignment="1">
      <alignment/>
    </xf>
    <xf numFmtId="0" fontId="4" fillId="0" borderId="0" xfId="0" applyFont="1" applyAlignment="1">
      <alignment vertical="top"/>
    </xf>
    <xf numFmtId="9" fontId="2" fillId="0" borderId="0" xfId="21" applyFont="1" applyFill="1" applyBorder="1" applyAlignment="1">
      <alignment horizontal="center"/>
    </xf>
    <xf numFmtId="9" fontId="2" fillId="0" borderId="0" xfId="21" applyFont="1" applyFill="1" applyBorder="1" applyAlignment="1">
      <alignment horizontal="right"/>
    </xf>
    <xf numFmtId="180" fontId="2" fillId="0" borderId="0" xfId="21" applyNumberFormat="1" applyFont="1" applyAlignment="1">
      <alignment horizontal="right"/>
    </xf>
    <xf numFmtId="9" fontId="6" fillId="0" borderId="0" xfId="21" applyFont="1" applyFill="1" applyBorder="1" applyAlignment="1">
      <alignment horizontal="right"/>
    </xf>
    <xf numFmtId="0" fontId="4" fillId="0" borderId="0" xfId="0" applyFont="1" applyFill="1" applyAlignment="1">
      <alignment/>
    </xf>
    <xf numFmtId="9" fontId="0" fillId="0" borderId="0" xfId="21" applyAlignment="1">
      <alignment/>
    </xf>
    <xf numFmtId="2" fontId="2" fillId="0" borderId="0" xfId="0" applyNumberFormat="1" applyFont="1" applyFill="1" applyBorder="1" applyAlignment="1">
      <alignment horizontal="righ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4" fillId="0" borderId="0" xfId="0" applyFont="1" applyAlignment="1">
      <alignment/>
    </xf>
    <xf numFmtId="0" fontId="2" fillId="0" borderId="0" xfId="0" applyFont="1" applyBorder="1" applyAlignment="1">
      <alignment horizontal="left"/>
    </xf>
    <xf numFmtId="0" fontId="3" fillId="0" borderId="0" xfId="0" applyFont="1" applyAlignment="1">
      <alignment/>
    </xf>
    <xf numFmtId="174" fontId="2" fillId="0" borderId="0" xfId="0" applyNumberFormat="1" applyFont="1" applyAlignment="1">
      <alignment/>
    </xf>
    <xf numFmtId="174" fontId="2" fillId="0" borderId="0" xfId="0" applyNumberFormat="1" applyFont="1" applyFill="1" applyBorder="1" applyAlignment="1">
      <alignment/>
    </xf>
    <xf numFmtId="0" fontId="4" fillId="3" borderId="0" xfId="0" applyFont="1" applyFill="1" applyAlignment="1">
      <alignment/>
    </xf>
    <xf numFmtId="0" fontId="2" fillId="3" borderId="0" xfId="0" applyFont="1" applyFill="1" applyAlignment="1">
      <alignment/>
    </xf>
    <xf numFmtId="174" fontId="2" fillId="0" borderId="0" xfId="0" applyNumberFormat="1" applyFont="1" applyFill="1" applyBorder="1" applyAlignment="1">
      <alignment/>
    </xf>
    <xf numFmtId="0" fontId="4" fillId="0" borderId="0" xfId="0" applyFont="1" applyBorder="1" applyAlignment="1">
      <alignment horizontal="left" vertical="center"/>
    </xf>
    <xf numFmtId="0" fontId="2" fillId="0" borderId="0" xfId="0" applyFont="1" applyAlignment="1">
      <alignment horizontal="right"/>
    </xf>
    <xf numFmtId="1" fontId="2" fillId="0" borderId="0" xfId="0" applyNumberFormat="1" applyFont="1" applyAlignment="1">
      <alignment horizontal="right"/>
    </xf>
    <xf numFmtId="0" fontId="8" fillId="0" borderId="0" xfId="16" applyFont="1" applyAlignment="1">
      <alignment/>
    </xf>
    <xf numFmtId="0" fontId="9" fillId="4" borderId="0" xfId="0" applyFont="1" applyFill="1" applyAlignment="1">
      <alignment horizontal="left"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0" fontId="0" fillId="4" borderId="0" xfId="0" applyFill="1" applyAlignment="1">
      <alignment horizontal="left" wrapText="1"/>
    </xf>
    <xf numFmtId="0" fontId="10" fillId="4" borderId="0" xfId="0" applyFont="1" applyFill="1" applyAlignment="1">
      <alignment horizontal="left" wrapText="1"/>
    </xf>
    <xf numFmtId="0" fontId="10" fillId="5" borderId="0" xfId="0" applyFont="1" applyFill="1" applyAlignment="1">
      <alignment horizontal="left" wrapText="1"/>
    </xf>
    <xf numFmtId="0" fontId="10" fillId="6" borderId="0" xfId="0" applyFont="1" applyFill="1" applyAlignment="1">
      <alignment horizontal="right" wrapText="1"/>
    </xf>
    <xf numFmtId="0" fontId="10" fillId="6" borderId="0" xfId="0" applyFont="1" applyFill="1" applyAlignment="1">
      <alignment horizontal="left" wrapText="1"/>
    </xf>
    <xf numFmtId="0" fontId="10" fillId="7" borderId="0" xfId="0" applyFont="1" applyFill="1" applyAlignment="1">
      <alignment horizontal="right" wrapText="1"/>
    </xf>
    <xf numFmtId="4" fontId="10" fillId="7" borderId="0" xfId="0" applyNumberFormat="1" applyFont="1" applyFill="1" applyAlignment="1">
      <alignment horizontal="right" wrapText="1"/>
    </xf>
    <xf numFmtId="4" fontId="10" fillId="6" borderId="0" xfId="0" applyNumberFormat="1" applyFont="1" applyFill="1" applyAlignment="1">
      <alignment horizontal="right" wrapText="1"/>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2" fillId="0" borderId="0" xfId="0" applyFont="1" applyAlignment="1">
      <alignment horizontal="right" wrapText="1"/>
    </xf>
    <xf numFmtId="9" fontId="2" fillId="0" borderId="0" xfId="21" applyFont="1" applyAlignment="1">
      <alignment/>
    </xf>
    <xf numFmtId="9" fontId="2" fillId="0" borderId="0" xfId="21" applyFont="1" applyAlignment="1">
      <alignment horizontal="right"/>
    </xf>
    <xf numFmtId="0" fontId="2" fillId="0" borderId="0" xfId="0" applyFont="1" applyAlignment="1">
      <alignment horizontal="right"/>
    </xf>
    <xf numFmtId="0" fontId="2" fillId="8" borderId="0" xfId="0" applyFont="1" applyFill="1" applyBorder="1" applyAlignment="1">
      <alignment horizontal="right" wrapText="1"/>
    </xf>
    <xf numFmtId="9" fontId="2" fillId="8" borderId="0" xfId="21" applyFont="1" applyFill="1" applyAlignment="1">
      <alignment/>
    </xf>
    <xf numFmtId="0" fontId="3" fillId="0" borderId="0" xfId="0" applyFont="1" applyFill="1" applyBorder="1" applyAlignment="1">
      <alignment/>
    </xf>
    <xf numFmtId="0" fontId="2" fillId="0" borderId="0" xfId="0" applyFont="1" applyAlignment="1">
      <alignment horizontal="left" indent="1"/>
    </xf>
    <xf numFmtId="2" fontId="2" fillId="0" borderId="0" xfId="0" applyNumberFormat="1" applyFont="1" applyAlignment="1">
      <alignmen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center"/>
    </xf>
    <xf numFmtId="181" fontId="2" fillId="0" borderId="0" xfId="0" applyNumberFormat="1" applyFont="1" applyBorder="1" applyAlignment="1">
      <alignment horizontal="right"/>
    </xf>
    <xf numFmtId="181" fontId="2" fillId="0" borderId="0" xfId="0" applyNumberFormat="1" applyFont="1" applyBorder="1" applyAlignment="1">
      <alignment/>
    </xf>
    <xf numFmtId="0" fontId="2" fillId="0" borderId="5" xfId="0" applyFont="1" applyBorder="1" applyAlignment="1">
      <alignment/>
    </xf>
    <xf numFmtId="0" fontId="2" fillId="0" borderId="5" xfId="0" applyFont="1" applyBorder="1" applyAlignment="1">
      <alignment horizontal="center"/>
    </xf>
    <xf numFmtId="0" fontId="2" fillId="0" borderId="0" xfId="20" applyFont="1">
      <alignment/>
      <protection/>
    </xf>
    <xf numFmtId="174" fontId="2" fillId="0" borderId="0" xfId="0" applyNumberFormat="1" applyFont="1" applyFill="1" applyBorder="1" applyAlignment="1">
      <alignment horizontal="center"/>
    </xf>
    <xf numFmtId="1" fontId="2" fillId="0" borderId="0" xfId="0" applyNumberFormat="1" applyFont="1" applyFill="1" applyBorder="1" applyAlignment="1">
      <alignment/>
    </xf>
    <xf numFmtId="0" fontId="2" fillId="0" borderId="0" xfId="0" applyFont="1" applyBorder="1" applyAlignment="1">
      <alignment horizontal="center"/>
    </xf>
    <xf numFmtId="0" fontId="3" fillId="0" borderId="0" xfId="0" applyFont="1" applyBorder="1" applyAlignment="1">
      <alignment horizontal="right"/>
    </xf>
    <xf numFmtId="177" fontId="2" fillId="0" borderId="0" xfId="0" applyNumberFormat="1" applyFont="1" applyBorder="1" applyAlignment="1">
      <alignment horizontal="right"/>
    </xf>
    <xf numFmtId="0" fontId="3" fillId="0" borderId="0" xfId="0" applyFont="1" applyFill="1" applyBorder="1" applyAlignment="1">
      <alignment horizontal="right"/>
    </xf>
    <xf numFmtId="1" fontId="2" fillId="0" borderId="0" xfId="0" applyNumberFormat="1" applyFont="1" applyAlignment="1">
      <alignment horizontal="center"/>
    </xf>
    <xf numFmtId="1" fontId="3" fillId="0" borderId="0" xfId="0" applyNumberFormat="1" applyFont="1" applyAlignment="1">
      <alignment horizontal="right"/>
    </xf>
    <xf numFmtId="1" fontId="2" fillId="0" borderId="0" xfId="0" applyNumberFormat="1" applyFont="1" applyAlignment="1">
      <alignment horizontal="right"/>
    </xf>
    <xf numFmtId="1" fontId="2" fillId="0" borderId="0" xfId="0" applyNumberFormat="1" applyFont="1" applyBorder="1" applyAlignment="1">
      <alignment horizontal="right"/>
    </xf>
    <xf numFmtId="1"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 fontId="2" fillId="0" borderId="0" xfId="0" applyNumberFormat="1" applyFont="1" applyAlignment="1">
      <alignment/>
    </xf>
    <xf numFmtId="0" fontId="9" fillId="0" borderId="0" xfId="0" applyFont="1" applyFill="1" applyAlignment="1">
      <alignment/>
    </xf>
    <xf numFmtId="1" fontId="2" fillId="0" borderId="0" xfId="0" applyNumberFormat="1" applyFont="1" applyAlignment="1">
      <alignment/>
    </xf>
    <xf numFmtId="0" fontId="2" fillId="9" borderId="0" xfId="0" applyFont="1" applyFill="1" applyAlignment="1">
      <alignment/>
    </xf>
    <xf numFmtId="0" fontId="2" fillId="9" borderId="0" xfId="0" applyFont="1" applyFill="1" applyBorder="1" applyAlignment="1">
      <alignment horizontal="center"/>
    </xf>
    <xf numFmtId="1" fontId="2" fillId="9" borderId="0" xfId="0" applyNumberFormat="1" applyFont="1" applyFill="1" applyBorder="1" applyAlignment="1">
      <alignment horizontal="left"/>
    </xf>
    <xf numFmtId="0" fontId="2" fillId="9" borderId="0" xfId="0" applyFont="1" applyFill="1" applyBorder="1" applyAlignment="1">
      <alignment horizontal="left"/>
    </xf>
    <xf numFmtId="178" fontId="4" fillId="2" borderId="1" xfId="0" applyNumberFormat="1" applyFont="1" applyFill="1" applyBorder="1" applyAlignment="1">
      <alignment horizontal="center" vertical="center"/>
    </xf>
    <xf numFmtId="0" fontId="4" fillId="0" borderId="0" xfId="0" applyFont="1" applyFill="1" applyBorder="1" applyAlignment="1" quotePrefix="1">
      <alignment horizontal="right" vertical="top"/>
    </xf>
    <xf numFmtId="0" fontId="2" fillId="0" borderId="0" xfId="0" applyFont="1" applyFill="1" applyBorder="1" applyAlignment="1">
      <alignment horizontal="right" vertical="center"/>
    </xf>
    <xf numFmtId="1"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right" vertical="center"/>
    </xf>
    <xf numFmtId="0" fontId="4" fillId="0" borderId="0"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
    </xf>
    <xf numFmtId="178" fontId="2" fillId="0" borderId="6" xfId="0" applyNumberFormat="1" applyFont="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vertical="center"/>
    </xf>
    <xf numFmtId="1" fontId="4" fillId="2" borderId="7" xfId="0" applyNumberFormat="1" applyFont="1" applyFill="1" applyBorder="1" applyAlignment="1">
      <alignment horizontal="center" vertical="center"/>
    </xf>
    <xf numFmtId="178" fontId="3" fillId="0" borderId="0" xfId="0" applyNumberFormat="1" applyFont="1" applyBorder="1" applyAlignment="1">
      <alignment horizontal="right" vertical="center"/>
    </xf>
    <xf numFmtId="178" fontId="4" fillId="2" borderId="7" xfId="0" applyNumberFormat="1" applyFont="1" applyFill="1" applyBorder="1" applyAlignment="1">
      <alignment horizontal="right" vertical="center"/>
    </xf>
    <xf numFmtId="1" fontId="2" fillId="0" borderId="0" xfId="21" applyNumberFormat="1" applyFont="1" applyFill="1" applyBorder="1" applyAlignment="1">
      <alignment horizontal="center"/>
    </xf>
    <xf numFmtId="0" fontId="2" fillId="10" borderId="0" xfId="0" applyFont="1" applyFill="1" applyBorder="1" applyAlignment="1">
      <alignment/>
    </xf>
    <xf numFmtId="0" fontId="2" fillId="0" borderId="0" xfId="0" applyFont="1" applyAlignment="1">
      <alignment horizontal="center"/>
    </xf>
    <xf numFmtId="0" fontId="2" fillId="0" borderId="8" xfId="0" applyFont="1" applyBorder="1" applyAlignment="1">
      <alignment horizontal="center"/>
    </xf>
    <xf numFmtId="0" fontId="4" fillId="0" borderId="0" xfId="0" applyFont="1" applyFill="1" applyBorder="1" applyAlignment="1">
      <alignment horizontal="center" vertical="top" wrapText="1"/>
    </xf>
    <xf numFmtId="0" fontId="4" fillId="0" borderId="0" xfId="0" applyFont="1" applyFill="1" applyBorder="1" applyAlignment="1">
      <alignment vertical="center"/>
    </xf>
    <xf numFmtId="1" fontId="2" fillId="0" borderId="0" xfId="0" applyNumberFormat="1"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Fill="1" applyBorder="1" applyAlignment="1">
      <alignment horizontal="center"/>
    </xf>
    <xf numFmtId="0" fontId="2" fillId="0" borderId="0" xfId="0" applyFont="1" applyBorder="1" applyAlignment="1">
      <alignment horizontal="center"/>
    </xf>
    <xf numFmtId="0" fontId="4" fillId="0" borderId="0" xfId="0" applyFont="1" applyAlignment="1">
      <alignment horizontal="center"/>
    </xf>
    <xf numFmtId="1" fontId="0" fillId="0" borderId="0" xfId="0" applyNumberFormat="1" applyAlignment="1">
      <alignment/>
    </xf>
    <xf numFmtId="9" fontId="2" fillId="0" borderId="0" xfId="21" applyFont="1" applyFill="1" applyBorder="1" applyAlignment="1">
      <alignment horizontal="center"/>
    </xf>
  </cellXfs>
  <cellStyles count="11">
    <cellStyle name="Normal" xfId="0"/>
    <cellStyle name="Followed Hyperlink" xfId="15"/>
    <cellStyle name="Hyperlink" xfId="16"/>
    <cellStyle name="Comma" xfId="17"/>
    <cellStyle name="Comma [0]" xfId="18"/>
    <cellStyle name="Normal_GR" xfId="19"/>
    <cellStyle name="Normal_readme" xfId="20"/>
    <cellStyle name="Percent" xfId="21"/>
    <cellStyle name="Standard_EUMERCH"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data_all_infra!$D$4</c:f>
              <c:strCache>
                <c:ptCount val="1"/>
                <c:pt idx="0">
                  <c:v>HSR (in km)</c:v>
                </c:pt>
              </c:strCache>
            </c:strRef>
          </c:tx>
          <c:spPr>
            <a:pattFill prst="wdUpDiag">
              <a:fgClr>
                <a:srgbClr val="C0C0C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data_all_infra!$A$6:$A$16</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data_all_infra!$D$6:$D$16</c:f>
              <c:numCache>
                <c:ptCount val="11"/>
                <c:pt idx="0">
                  <c:v>0</c:v>
                </c:pt>
                <c:pt idx="1">
                  <c:v>0</c:v>
                </c:pt>
                <c:pt idx="2">
                  <c:v>0</c:v>
                </c:pt>
                <c:pt idx="3">
                  <c:v>0</c:v>
                </c:pt>
                <c:pt idx="4">
                  <c:v>1124</c:v>
                </c:pt>
                <c:pt idx="5">
                  <c:v>2211</c:v>
                </c:pt>
                <c:pt idx="6">
                  <c:v>2292</c:v>
                </c:pt>
                <c:pt idx="7">
                  <c:v>2339</c:v>
                </c:pt>
                <c:pt idx="8">
                  <c:v>2347</c:v>
                </c:pt>
                <c:pt idx="9">
                  <c:v>2366</c:v>
                </c:pt>
                <c:pt idx="10">
                  <c:v>2614</c:v>
                </c:pt>
              </c:numCache>
            </c:numRef>
          </c:val>
        </c:ser>
        <c:axId val="23245610"/>
        <c:axId val="7883899"/>
      </c:barChart>
      <c:lineChart>
        <c:grouping val="standard"/>
        <c:varyColors val="0"/>
        <c:ser>
          <c:idx val="1"/>
          <c:order val="0"/>
          <c:tx>
            <c:strRef>
              <c:f>data_all_infra!$B$22</c:f>
              <c:strCache>
                <c:ptCount val="1"/>
                <c:pt idx="0">
                  <c:v>Motorway</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80"/>
              </a:solidFill>
              <a:ln>
                <a:solidFill>
                  <a:srgbClr val="008080"/>
                </a:solidFill>
              </a:ln>
            </c:spPr>
          </c:marker>
          <c:cat>
            <c:numRef>
              <c:f>data_all_infra!$A$24:$A$34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data_all_infra!$B$24:$B$33</c:f>
              <c:numCache>
                <c:ptCount val="10"/>
                <c:pt idx="0">
                  <c:v>100</c:v>
                </c:pt>
                <c:pt idx="1">
                  <c:v>105.05174660144054</c:v>
                </c:pt>
                <c:pt idx="2">
                  <c:v>106.98394749133459</c:v>
                </c:pt>
                <c:pt idx="3">
                  <c:v>108.55478256594311</c:v>
                </c:pt>
                <c:pt idx="4">
                  <c:v>111.58828879765971</c:v>
                </c:pt>
                <c:pt idx="5">
                  <c:v>114.1203077755107</c:v>
                </c:pt>
                <c:pt idx="6">
                  <c:v>117.168563632341</c:v>
                </c:pt>
                <c:pt idx="7">
                  <c:v>121.00838270360627</c:v>
                </c:pt>
                <c:pt idx="8">
                  <c:v>124.76707883674622</c:v>
                </c:pt>
                <c:pt idx="9">
                  <c:v>126.98443914550506</c:v>
                </c:pt>
              </c:numCache>
            </c:numRef>
          </c:val>
          <c:smooth val="0"/>
        </c:ser>
        <c:ser>
          <c:idx val="0"/>
          <c:order val="1"/>
          <c:tx>
            <c:strRef>
              <c:f>data_all_infra!$C$22</c:f>
              <c:strCache>
                <c:ptCount val="1"/>
                <c:pt idx="0">
                  <c:v>Railway</c:v>
                </c:pt>
              </c:strCache>
            </c:strRef>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8080"/>
              </a:solidFill>
              <a:ln>
                <a:solidFill>
                  <a:srgbClr val="FF8080"/>
                </a:solidFill>
              </a:ln>
            </c:spPr>
          </c:marker>
          <c:cat>
            <c:numRef>
              <c:f>data_all_infra!$A$24:$A$34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data_all_infra!$C$24:$C$33</c:f>
              <c:numCache>
                <c:ptCount val="10"/>
                <c:pt idx="0">
                  <c:v>100</c:v>
                </c:pt>
                <c:pt idx="1">
                  <c:v>98.99135537013936</c:v>
                </c:pt>
                <c:pt idx="2">
                  <c:v>97.75013948006846</c:v>
                </c:pt>
                <c:pt idx="3">
                  <c:v>98.14005679503012</c:v>
                </c:pt>
                <c:pt idx="4">
                  <c:v>99.09165564408447</c:v>
                </c:pt>
                <c:pt idx="5">
                  <c:v>98.52495909629452</c:v>
                </c:pt>
                <c:pt idx="6">
                  <c:v>96.93457287755217</c:v>
                </c:pt>
                <c:pt idx="7">
                  <c:v>96.5697306310768</c:v>
                </c:pt>
                <c:pt idx="8">
                  <c:v>96.5070429598611</c:v>
                </c:pt>
                <c:pt idx="9">
                  <c:v>95.91401759016054</c:v>
                </c:pt>
              </c:numCache>
            </c:numRef>
          </c:val>
          <c:smooth val="0"/>
        </c:ser>
        <c:ser>
          <c:idx val="2"/>
          <c:order val="2"/>
          <c:tx>
            <c:strRef>
              <c:f>data_all_infra!$D$22</c:f>
              <c:strCache>
                <c:ptCount val="1"/>
                <c:pt idx="0">
                  <c:v>Inland waterway</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0000"/>
              </a:solidFill>
              <a:ln>
                <a:solidFill>
                  <a:srgbClr val="800000"/>
                </a:solidFill>
              </a:ln>
            </c:spPr>
          </c:marker>
          <c:cat>
            <c:numRef>
              <c:f>data_all_infra!$A$24:$A$34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data_all_infra!$D$24:$D$33</c:f>
              <c:numCache>
                <c:ptCount val="10"/>
                <c:pt idx="0">
                  <c:v>100</c:v>
                </c:pt>
                <c:pt idx="1">
                  <c:v>99.48466087918929</c:v>
                </c:pt>
                <c:pt idx="2">
                  <c:v>100.34586518175215</c:v>
                </c:pt>
                <c:pt idx="3">
                  <c:v>100.24210562722651</c:v>
                </c:pt>
                <c:pt idx="4">
                  <c:v>99.96195483000726</c:v>
                </c:pt>
                <c:pt idx="5">
                  <c:v>99.2944350292256</c:v>
                </c:pt>
                <c:pt idx="6">
                  <c:v>100.29398540448933</c:v>
                </c:pt>
                <c:pt idx="7">
                  <c:v>99.57112717462732</c:v>
                </c:pt>
                <c:pt idx="8">
                  <c:v>#N/A</c:v>
                </c:pt>
                <c:pt idx="9">
                  <c:v>#N/A</c:v>
                </c:pt>
              </c:numCache>
            </c:numRef>
          </c:val>
          <c:smooth val="0"/>
        </c:ser>
        <c:ser>
          <c:idx val="4"/>
          <c:order val="4"/>
          <c:tx>
            <c:strRef>
              <c:f>data_all_infra!$F$4</c:f>
              <c:strCache>
                <c:ptCount val="1"/>
                <c:pt idx="0">
                  <c:v>Pipelines</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data_all_infra!$A$24:$A$34</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data_all_infra!$E$24:$E$33</c:f>
              <c:numCache>
                <c:ptCount val="10"/>
                <c:pt idx="0">
                  <c:v>100</c:v>
                </c:pt>
                <c:pt idx="1">
                  <c:v>100.39523701633814</c:v>
                </c:pt>
                <c:pt idx="2">
                  <c:v>103.68300480829747</c:v>
                </c:pt>
                <c:pt idx="3">
                  <c:v>104.74032676283262</c:v>
                </c:pt>
                <c:pt idx="4">
                  <c:v>100</c:v>
                </c:pt>
                <c:pt idx="5">
                  <c:v>103.90705636532991</c:v>
                </c:pt>
                <c:pt idx="6">
                  <c:v>103.84160310147774</c:v>
                </c:pt>
                <c:pt idx="7">
                  <c:v>109.64176925207059</c:v>
                </c:pt>
                <c:pt idx="8">
                  <c:v>110.21070916093952</c:v>
                </c:pt>
                <c:pt idx="9">
                  <c:v>#N/A</c:v>
                </c:pt>
              </c:numCache>
            </c:numRef>
          </c:val>
          <c:smooth val="0"/>
        </c:ser>
        <c:marker val="1"/>
        <c:axId val="3846228"/>
        <c:axId val="34616053"/>
      </c:lineChart>
      <c:catAx>
        <c:axId val="3846228"/>
        <c:scaling>
          <c:orientation val="minMax"/>
        </c:scaling>
        <c:axPos val="b"/>
        <c:delete val="0"/>
        <c:numFmt formatCode="General" sourceLinked="1"/>
        <c:majorTickMark val="out"/>
        <c:minorTickMark val="none"/>
        <c:tickLblPos val="nextTo"/>
        <c:crossAx val="34616053"/>
        <c:crosses val="autoZero"/>
        <c:auto val="0"/>
        <c:lblOffset val="100"/>
        <c:tickLblSkip val="1"/>
        <c:noMultiLvlLbl val="0"/>
      </c:catAx>
      <c:valAx>
        <c:axId val="34616053"/>
        <c:scaling>
          <c:orientation val="minMax"/>
          <c:min val="90"/>
        </c:scaling>
        <c:axPos val="l"/>
        <c:title>
          <c:tx>
            <c:rich>
              <a:bodyPr vert="horz" rot="-5400000" anchor="ctr"/>
              <a:lstStyle/>
              <a:p>
                <a:pPr algn="ctr">
                  <a:defRPr/>
                </a:pPr>
                <a:r>
                  <a:rPr lang="en-US" cap="none" sz="1600" b="0" i="0" u="none" baseline="0">
                    <a:latin typeface="Arial"/>
                    <a:ea typeface="Arial"/>
                    <a:cs typeface="Arial"/>
                  </a:rPr>
                  <a:t>Length of motorways, conventional railways and inland waterways (1991 = 100)</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846228"/>
        <c:crossesAt val="1"/>
        <c:crossBetween val="between"/>
        <c:dispUnits/>
      </c:valAx>
      <c:catAx>
        <c:axId val="23245610"/>
        <c:scaling>
          <c:orientation val="minMax"/>
        </c:scaling>
        <c:axPos val="b"/>
        <c:delete val="1"/>
        <c:majorTickMark val="out"/>
        <c:minorTickMark val="none"/>
        <c:tickLblPos val="nextTo"/>
        <c:crossAx val="7883899"/>
        <c:crosses val="autoZero"/>
        <c:auto val="0"/>
        <c:lblOffset val="100"/>
        <c:tickLblSkip val="1"/>
        <c:noMultiLvlLbl val="0"/>
      </c:catAx>
      <c:valAx>
        <c:axId val="7883899"/>
        <c:scaling>
          <c:orientation val="minMax"/>
          <c:min val="500"/>
        </c:scaling>
        <c:axPos val="l"/>
        <c:title>
          <c:tx>
            <c:rich>
              <a:bodyPr vert="horz" rot="-5400000" anchor="ctr"/>
              <a:lstStyle/>
              <a:p>
                <a:pPr algn="ctr">
                  <a:defRPr/>
                </a:pPr>
                <a:r>
                  <a:rPr lang="en-US" cap="none" sz="1600" b="0" i="0" u="none" baseline="0">
                    <a:latin typeface="Arial"/>
                    <a:ea typeface="Arial"/>
                    <a:cs typeface="Arial"/>
                  </a:rPr>
                  <a:t>Length of high-speed rail (in km)</a:t>
                </a:r>
              </a:p>
            </c:rich>
          </c:tx>
          <c:layout/>
          <c:overlay val="0"/>
          <c:spPr>
            <a:noFill/>
            <a:ln>
              <a:noFill/>
            </a:ln>
          </c:spPr>
        </c:title>
        <c:delete val="0"/>
        <c:numFmt formatCode="#\ ##0" sourceLinked="0"/>
        <c:majorTickMark val="out"/>
        <c:minorTickMark val="none"/>
        <c:tickLblPos val="nextTo"/>
        <c:crossAx val="23245610"/>
        <c:crosses val="max"/>
        <c:crossBetween val="between"/>
        <c:dispUnits/>
        <c:majorUnit val="500"/>
        <c:minorUnit val="50"/>
      </c:valAx>
      <c:spPr>
        <a:noFill/>
        <a:ln w="12700">
          <a:solidFill>
            <a:srgbClr val="808080"/>
          </a:solidFill>
        </a:ln>
      </c:spPr>
    </c:plotArea>
    <c:legend>
      <c:legendPos val="b"/>
      <c:layout/>
      <c:overlay val="0"/>
      <c:spPr>
        <a:noFill/>
        <a:ln w="3175">
          <a:noFill/>
        </a:ln>
      </c:spPr>
    </c:legend>
    <c:plotVisOnly val="1"/>
    <c:dispBlanksAs val="gap"/>
    <c:showDLblsOverMax val="0"/>
  </c:chart>
  <c:spPr>
    <a:noFill/>
    <a:ln>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Level of use: passengers</a:t>
            </a:r>
          </a:p>
        </c:rich>
      </c:tx>
      <c:layout>
        <c:manualLayout>
          <c:xMode val="factor"/>
          <c:yMode val="factor"/>
          <c:x val="0.01225"/>
          <c:y val="-0.02025"/>
        </c:manualLayout>
      </c:layout>
      <c:spPr>
        <a:noFill/>
        <a:ln>
          <a:noFill/>
        </a:ln>
      </c:spPr>
    </c:title>
    <c:plotArea>
      <c:layout>
        <c:manualLayout>
          <c:xMode val="edge"/>
          <c:yMode val="edge"/>
          <c:x val="0"/>
          <c:y val="0.07575"/>
          <c:w val="1"/>
          <c:h val="0.84125"/>
        </c:manualLayout>
      </c:layout>
      <c:barChart>
        <c:barDir val="bar"/>
        <c:grouping val="clustered"/>
        <c:varyColors val="0"/>
        <c:ser>
          <c:idx val="0"/>
          <c:order val="0"/>
          <c:tx>
            <c:strRef>
              <c:f>data_level_of_use_rail!$G$15:$G$16</c:f>
              <c:strCache>
                <c:ptCount val="1"/>
                <c:pt idx="0">
                  <c:v>Level of use: passengers Passengers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data_level_of_use_rail!$F$17:$F$34</c:f>
              <c:strCache>
                <c:ptCount val="18"/>
                <c:pt idx="0">
                  <c:v>EU-15</c:v>
                </c:pt>
                <c:pt idx="1">
                  <c:v>AC-10</c:v>
                </c:pt>
                <c:pt idx="2">
                  <c:v>Finland</c:v>
                </c:pt>
                <c:pt idx="3">
                  <c:v>Norway</c:v>
                </c:pt>
                <c:pt idx="4">
                  <c:v>Greece</c:v>
                </c:pt>
                <c:pt idx="5">
                  <c:v>Sweden</c:v>
                </c:pt>
                <c:pt idx="6">
                  <c:v>Ireland</c:v>
                </c:pt>
                <c:pt idx="7">
                  <c:v>Luxembourg</c:v>
                </c:pt>
                <c:pt idx="8">
                  <c:v>Portugal</c:v>
                </c:pt>
                <c:pt idx="9">
                  <c:v>Austria</c:v>
                </c:pt>
                <c:pt idx="10">
                  <c:v>Denmark</c:v>
                </c:pt>
                <c:pt idx="11">
                  <c:v>Spain</c:v>
                </c:pt>
                <c:pt idx="12">
                  <c:v>Germany</c:v>
                </c:pt>
                <c:pt idx="13">
                  <c:v>France</c:v>
                </c:pt>
                <c:pt idx="14">
                  <c:v>Belgium</c:v>
                </c:pt>
                <c:pt idx="15">
                  <c:v>UK</c:v>
                </c:pt>
                <c:pt idx="16">
                  <c:v>Italy</c:v>
                </c:pt>
                <c:pt idx="17">
                  <c:v>Netherlands</c:v>
                </c:pt>
              </c:strCache>
            </c:strRef>
          </c:cat>
          <c:val>
            <c:numRef>
              <c:f>data_level_of_use_rail!$G$17:$G$34</c:f>
              <c:numCache>
                <c:ptCount val="18"/>
                <c:pt idx="0">
                  <c:v>1.9649360764168022</c:v>
                </c:pt>
                <c:pt idx="1">
                  <c:v>0.8685029319079342</c:v>
                </c:pt>
                <c:pt idx="2">
                  <c:v>0.5825076870515887</c:v>
                </c:pt>
                <c:pt idx="3">
                  <c:v>0.6652309164871978</c:v>
                </c:pt>
                <c:pt idx="4">
                  <c:v>0.6834381551362683</c:v>
                </c:pt>
                <c:pt idx="5">
                  <c:v>0.7119476211072663</c:v>
                </c:pt>
                <c:pt idx="6">
                  <c:v>0.7243355914538822</c:v>
                </c:pt>
                <c:pt idx="7">
                  <c:v>1.2116788321167884</c:v>
                </c:pt>
                <c:pt idx="8">
                  <c:v>1.3610518834399432</c:v>
                </c:pt>
                <c:pt idx="9">
                  <c:v>1.4751033614955957</c:v>
                </c:pt>
                <c:pt idx="10">
                  <c:v>1.4974710982658959</c:v>
                </c:pt>
                <c:pt idx="11">
                  <c:v>1.5066612510154347</c:v>
                </c:pt>
                <c:pt idx="12">
                  <c:v>2.050863671149011</c:v>
                </c:pt>
                <c:pt idx="13">
                  <c:v>2.215250047537555</c:v>
                </c:pt>
                <c:pt idx="14">
                  <c:v>2.2276001152405644</c:v>
                </c:pt>
                <c:pt idx="15">
                  <c:v>2.300812051312228</c:v>
                </c:pt>
                <c:pt idx="16">
                  <c:v>2.7096054994735868</c:v>
                </c:pt>
                <c:pt idx="17">
                  <c:v>5.496074232690935</c:v>
                </c:pt>
              </c:numCache>
            </c:numRef>
          </c:val>
        </c:ser>
        <c:axId val="2169864"/>
        <c:axId val="19528777"/>
      </c:barChart>
      <c:catAx>
        <c:axId val="2169864"/>
        <c:scaling>
          <c:orientation val="minMax"/>
        </c:scaling>
        <c:axPos val="l"/>
        <c:delete val="0"/>
        <c:numFmt formatCode="General" sourceLinked="1"/>
        <c:majorTickMark val="out"/>
        <c:minorTickMark val="none"/>
        <c:tickLblPos val="nextTo"/>
        <c:txPr>
          <a:bodyPr vert="horz" rot="0"/>
          <a:lstStyle/>
          <a:p>
            <a:pPr>
              <a:defRPr lang="en-US" cap="none" sz="1400" b="0" i="0" u="none" baseline="0">
                <a:latin typeface="Arial"/>
                <a:ea typeface="Arial"/>
                <a:cs typeface="Arial"/>
              </a:defRPr>
            </a:pPr>
          </a:p>
        </c:txPr>
        <c:crossAx val="19528777"/>
        <c:crosses val="autoZero"/>
        <c:auto val="1"/>
        <c:lblOffset val="100"/>
        <c:tickLblSkip val="1"/>
        <c:noMultiLvlLbl val="0"/>
      </c:catAx>
      <c:valAx>
        <c:axId val="19528777"/>
        <c:scaling>
          <c:orientation val="minMax"/>
        </c:scaling>
        <c:axPos val="b"/>
        <c:title>
          <c:tx>
            <c:rich>
              <a:bodyPr vert="horz" rot="0" anchor="ctr"/>
              <a:lstStyle/>
              <a:p>
                <a:pPr algn="ctr">
                  <a:defRPr/>
                </a:pPr>
                <a:r>
                  <a:rPr lang="en-US" cap="none" sz="1400" b="0" i="0" u="none" baseline="0">
                    <a:latin typeface="Arial"/>
                    <a:ea typeface="Arial"/>
                    <a:cs typeface="Arial"/>
                  </a:rPr>
                  <a:t>Million passenger-km per km of railway line</a:t>
                </a:r>
              </a:p>
            </c:rich>
          </c:tx>
          <c:layout>
            <c:manualLayout>
              <c:xMode val="factor"/>
              <c:yMode val="factor"/>
              <c:x val="-0.00175"/>
              <c:y val="-0.0455"/>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400" b="0" i="0" u="none" baseline="0">
                <a:latin typeface="Arial"/>
                <a:ea typeface="Arial"/>
                <a:cs typeface="Arial"/>
              </a:defRPr>
            </a:pPr>
          </a:p>
        </c:txPr>
        <c:crossAx val="2169864"/>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Level of use: freight</a:t>
            </a:r>
          </a:p>
        </c:rich>
      </c:tx>
      <c:layout>
        <c:manualLayout>
          <c:xMode val="factor"/>
          <c:yMode val="factor"/>
          <c:x val="-0.26825"/>
          <c:y val="-0.01325"/>
        </c:manualLayout>
      </c:layout>
      <c:spPr>
        <a:noFill/>
        <a:ln>
          <a:noFill/>
        </a:ln>
      </c:spPr>
    </c:title>
    <c:plotArea>
      <c:layout>
        <c:manualLayout>
          <c:xMode val="edge"/>
          <c:yMode val="edge"/>
          <c:x val="0"/>
          <c:y val="0.07375"/>
          <c:w val="0.47775"/>
          <c:h val="0.85"/>
        </c:manualLayout>
      </c:layout>
      <c:barChart>
        <c:barDir val="bar"/>
        <c:grouping val="clustered"/>
        <c:varyColors val="0"/>
        <c:ser>
          <c:idx val="0"/>
          <c:order val="0"/>
          <c:tx>
            <c:strRef>
              <c:f>data_level_of_use_rail!$B$16</c:f>
              <c:strCache>
                <c:ptCount val="1"/>
                <c:pt idx="0">
                  <c:v>Freight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data_level_of_use_rail!$A$17:$A$34</c:f>
              <c:strCache>
                <c:ptCount val="18"/>
                <c:pt idx="0">
                  <c:v>EU-15</c:v>
                </c:pt>
                <c:pt idx="1">
                  <c:v>AC-10</c:v>
                </c:pt>
                <c:pt idx="2">
                  <c:v>Greece</c:v>
                </c:pt>
                <c:pt idx="3">
                  <c:v>Ireland</c:v>
                </c:pt>
                <c:pt idx="4">
                  <c:v>Norway</c:v>
                </c:pt>
                <c:pt idx="5">
                  <c:v>Denmark</c:v>
                </c:pt>
                <c:pt idx="6">
                  <c:v>Portugal</c:v>
                </c:pt>
                <c:pt idx="7">
                  <c:v>Spain</c:v>
                </c:pt>
                <c:pt idx="8">
                  <c:v>UK</c:v>
                </c:pt>
                <c:pt idx="9">
                  <c:v>Italy</c:v>
                </c:pt>
                <c:pt idx="10">
                  <c:v>Netherlands</c:v>
                </c:pt>
                <c:pt idx="11">
                  <c:v>Finland</c:v>
                </c:pt>
                <c:pt idx="12">
                  <c:v>Sweden</c:v>
                </c:pt>
                <c:pt idx="13">
                  <c:v>France</c:v>
                </c:pt>
                <c:pt idx="14">
                  <c:v>Germany</c:v>
                </c:pt>
                <c:pt idx="15">
                  <c:v>Belgium</c:v>
                </c:pt>
                <c:pt idx="16">
                  <c:v>Luxembourg</c:v>
                </c:pt>
                <c:pt idx="17">
                  <c:v>Austria</c:v>
                </c:pt>
              </c:strCache>
            </c:strRef>
          </c:cat>
          <c:val>
            <c:numRef>
              <c:f>data_level_of_use_rail!$B$17:$B$34</c:f>
              <c:numCache>
                <c:ptCount val="18"/>
                <c:pt idx="0">
                  <c:v>1.6292752429690918</c:v>
                </c:pt>
                <c:pt idx="1">
                  <c:v>2.3837009852806257</c:v>
                </c:pt>
                <c:pt idx="2">
                  <c:v>0.13668763102725368</c:v>
                </c:pt>
                <c:pt idx="3">
                  <c:v>0.25534132360604483</c:v>
                </c:pt>
                <c:pt idx="4">
                  <c:v>0.44268963866953814</c:v>
                </c:pt>
                <c:pt idx="5">
                  <c:v>0.7315751445086704</c:v>
                </c:pt>
                <c:pt idx="6">
                  <c:v>0.7757640369580667</c:v>
                </c:pt>
                <c:pt idx="7">
                  <c:v>0.9886271324126725</c:v>
                </c:pt>
                <c:pt idx="8">
                  <c:v>1.0650817935742027</c:v>
                </c:pt>
                <c:pt idx="9">
                  <c:v>1.4129559670527034</c:v>
                </c:pt>
                <c:pt idx="10">
                  <c:v>1.613133476088508</c:v>
                </c:pt>
                <c:pt idx="11">
                  <c:v>1.7253160232319782</c:v>
                </c:pt>
                <c:pt idx="12">
                  <c:v>1.7377162629757785</c:v>
                </c:pt>
                <c:pt idx="13">
                  <c:v>1.7557203524117386</c:v>
                </c:pt>
                <c:pt idx="14">
                  <c:v>2.0801902263037064</c:v>
                </c:pt>
                <c:pt idx="15">
                  <c:v>2.2108902333621434</c:v>
                </c:pt>
                <c:pt idx="16">
                  <c:v>2.4927007299270074</c:v>
                </c:pt>
                <c:pt idx="17">
                  <c:v>2.9840014380729825</c:v>
                </c:pt>
              </c:numCache>
            </c:numRef>
          </c:val>
        </c:ser>
        <c:axId val="43109022"/>
        <c:axId val="52436879"/>
      </c:barChart>
      <c:catAx>
        <c:axId val="43109022"/>
        <c:scaling>
          <c:orientation val="minMax"/>
        </c:scaling>
        <c:axPos val="l"/>
        <c:delete val="0"/>
        <c:numFmt formatCode="General" sourceLinked="1"/>
        <c:majorTickMark val="out"/>
        <c:minorTickMark val="none"/>
        <c:tickLblPos val="nextTo"/>
        <c:txPr>
          <a:bodyPr vert="horz" rot="0"/>
          <a:lstStyle/>
          <a:p>
            <a:pPr>
              <a:defRPr lang="en-US" cap="none" sz="1400" b="0" i="0" u="none" baseline="0">
                <a:latin typeface="Arial"/>
                <a:ea typeface="Arial"/>
                <a:cs typeface="Arial"/>
              </a:defRPr>
            </a:pPr>
          </a:p>
        </c:txPr>
        <c:crossAx val="52436879"/>
        <c:crosses val="autoZero"/>
        <c:auto val="1"/>
        <c:lblOffset val="100"/>
        <c:tickLblSkip val="1"/>
        <c:noMultiLvlLbl val="0"/>
      </c:catAx>
      <c:valAx>
        <c:axId val="52436879"/>
        <c:scaling>
          <c:orientation val="minMax"/>
        </c:scaling>
        <c:axPos val="b"/>
        <c:title>
          <c:tx>
            <c:rich>
              <a:bodyPr vert="horz" rot="0" anchor="ctr"/>
              <a:lstStyle/>
              <a:p>
                <a:pPr algn="ctr">
                  <a:defRPr/>
                </a:pPr>
                <a:r>
                  <a:rPr lang="en-US"/>
                  <a:t>Million tonne-km per km of railway line</a:t>
                </a:r>
              </a:p>
            </c:rich>
          </c:tx>
          <c:layout>
            <c:manualLayout>
              <c:xMode val="factor"/>
              <c:yMode val="factor"/>
              <c:x val="-0.0095"/>
              <c:y val="-0.021"/>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crossAx val="4310902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9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manip_urban_PT_lines!$D$4</c:f>
              <c:strCache>
                <c:ptCount val="1"/>
                <c:pt idx="0">
                  <c:v>Reserved public transport routes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manip_urban_PT_lines!$B$5:$B$19</c:f>
              <c:strCache/>
            </c:strRef>
          </c:cat>
          <c:val>
            <c:numRef>
              <c:f>manip_urban_PT_lines!$D$5:$D$19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manip_urban_PT_lines!$E$4</c:f>
              <c:strCache>
                <c:ptCount val="1"/>
                <c:pt idx="0">
                  <c:v>Non-reserved public transport routes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manip_urban_PT_lines!$B$5:$B$19</c:f>
              <c:strCache/>
            </c:strRef>
          </c:cat>
          <c:val>
            <c:numRef>
              <c:f>manip_urban_PT_lines!$E$5:$E$19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axId val="41541266"/>
        <c:axId val="38327075"/>
      </c:barChart>
      <c:catAx>
        <c:axId val="41541266"/>
        <c:scaling>
          <c:orientation val="minMax"/>
        </c:scaling>
        <c:axPos val="l"/>
        <c:delete val="0"/>
        <c:numFmt formatCode="General" sourceLinked="1"/>
        <c:majorTickMark val="out"/>
        <c:minorTickMark val="none"/>
        <c:tickLblPos val="nextTo"/>
        <c:crossAx val="38327075"/>
        <c:crosses val="autoZero"/>
        <c:auto val="1"/>
        <c:lblOffset val="100"/>
        <c:tickLblSkip val="1"/>
        <c:noMultiLvlLbl val="0"/>
      </c:catAx>
      <c:valAx>
        <c:axId val="38327075"/>
        <c:scaling>
          <c:orientation val="minMax"/>
        </c:scaling>
        <c:axPos val="b"/>
        <c:majorGridlines/>
        <c:delete val="0"/>
        <c:numFmt formatCode="General" sourceLinked="1"/>
        <c:majorTickMark val="out"/>
        <c:minorTickMark val="none"/>
        <c:tickLblPos val="nextTo"/>
        <c:crossAx val="415412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50"/>
  </sheetViews>
  <pageMargins left="0.75" right="0.75" top="1" bottom="1" header="0.5" footer="0.5"/>
  <pageSetup horizontalDpi="600" verticalDpi="600" orientation="landscape" paperSize="9"/>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50"/>
  </sheetViews>
  <pageMargins left="0.7480314960629921" right="0.7480314960629921" top="1.968503937007874" bottom="1.968503937007874" header="0.5118110236220472" footer="0.5118110236220472"/>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0.4915</cdr:x>
      <cdr:y>0</cdr:y>
    </cdr:from>
    <cdr:to>
      <cdr:x>1</cdr:x>
      <cdr:y>1</cdr:y>
    </cdr:to>
    <cdr:graphicFrame>
      <cdr:nvGraphicFramePr>
        <cdr:cNvPr id="1" name="Chart 1"/>
        <cdr:cNvGraphicFramePr/>
      </cdr:nvGraphicFramePr>
      <cdr:xfrm>
        <a:off x="3028950" y="0"/>
        <a:ext cx="3143250" cy="7077075"/>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72200" cy="7077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25</xdr:row>
      <xdr:rowOff>142875</xdr:rowOff>
    </xdr:from>
    <xdr:to>
      <xdr:col>6</xdr:col>
      <xdr:colOff>342900</xdr:colOff>
      <xdr:row>46</xdr:row>
      <xdr:rowOff>85725</xdr:rowOff>
    </xdr:to>
    <xdr:graphicFrame>
      <xdr:nvGraphicFramePr>
        <xdr:cNvPr id="1" name="Chart 1"/>
        <xdr:cNvGraphicFramePr/>
      </xdr:nvGraphicFramePr>
      <xdr:xfrm>
        <a:off x="733425" y="3914775"/>
        <a:ext cx="5286375" cy="3343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aaa%20pocketbk\old%20p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b%20part2%20paper%2019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int:8980/irc/DownLoad/ghuyUQ1CchIIbFw6bM5oePRnH4s3IgDm/9qo7t2wHq75fSz04s9FuGywIpAqUZLIs/-wGweQEtvFVX7-6oHK0j2pIw-/TERM%202002%2000%20EU+AC%20-%20Base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EU\TERM%202003%2000%20EUAC%20-%20Base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EU\TERM%202003%2012%20EU%20-%20Passenger%20transpo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erkeer%20en%20Vervoer\Lopende%20projecten\320EEA\GROUP%20II%20Demand\EU\TERM%202003%2013%20EU%20-%20Freight%20transport%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ERM%202003%2018%20AC%20-%20Capacity%20of%20infrastructure%20networ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preface "/>
      <sheetName val="tables"/>
      <sheetName val="tables (2)"/>
      <sheetName val="tables (3)"/>
      <sheetName val="symbols"/>
      <sheetName val="symbols (2)"/>
      <sheetName val="1"/>
      <sheetName val="1.1"/>
      <sheetName val="1.2"/>
      <sheetName val="1.3"/>
      <sheetName val="1.4"/>
      <sheetName val="1.5"/>
      <sheetName val="1.6"/>
      <sheetName val="1.7"/>
      <sheetName val="x1.8"/>
      <sheetName val="1.9"/>
      <sheetName val="1.10"/>
      <sheetName val="1.11"/>
      <sheetName val="1.12"/>
      <sheetName val="1.13"/>
      <sheetName val="1.14"/>
      <sheetName val="1.15"/>
      <sheetName val="2"/>
      <sheetName val="2.2"/>
      <sheetName val="2.3"/>
      <sheetName val="2.4"/>
      <sheetName val="2.5"/>
      <sheetName val="3"/>
      <sheetName val="3.1"/>
      <sheetName val="3.2"/>
      <sheetName val="3.3"/>
      <sheetName val="3.4"/>
      <sheetName val="3.5"/>
      <sheetName val="3.6"/>
      <sheetName val="3.7"/>
      <sheetName val="3.8"/>
      <sheetName val="3.9"/>
      <sheetName val="4"/>
      <sheetName val="4.1"/>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5"/>
      <sheetName val="5.1"/>
      <sheetName val="5.2"/>
      <sheetName val="5.3"/>
      <sheetName val="5.4"/>
      <sheetName val="5.5"/>
      <sheetName val="5.6"/>
      <sheetName val="5.7"/>
      <sheetName val="5.8"/>
      <sheetName val="5.9"/>
      <sheetName val="5.10"/>
      <sheetName val="5.11"/>
      <sheetName val="5.12"/>
      <sheetName val="5.13"/>
      <sheetName val="5.14"/>
      <sheetName val="5.15"/>
      <sheetName val="The end"/>
      <sheetName val="demand passeng"/>
      <sheetName val="demand goods"/>
      <sheetName val="Sheet4-ggraph"/>
      <sheetName val="rail infr"/>
      <sheetName val="walking"/>
      <sheetName val="Cars &amp; pop"/>
      <sheetName val="USA_mode"/>
      <sheetName val="old pipe"/>
      <sheetName val="Module1"/>
      <sheetName val="Module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6.1"/>
      <sheetName val="6.2"/>
      <sheetName val="6.3"/>
      <sheetName val="6.4"/>
      <sheetName val="6.5"/>
      <sheetName val="7"/>
      <sheetName val="7.1"/>
      <sheetName val="7.2"/>
      <sheetName val="7.3"/>
      <sheetName val="7.4"/>
      <sheetName val="7.5"/>
      <sheetName val="7.6"/>
      <sheetName val="7.7"/>
      <sheetName val="8"/>
      <sheetName val="8.1"/>
      <sheetName val="8.2"/>
      <sheetName val="8.3"/>
      <sheetName val="8.4"/>
      <sheetName val="8.5"/>
      <sheetName val="8.6"/>
      <sheetName val="8.7"/>
      <sheetName val="8.8"/>
      <sheetName val="8.9"/>
      <sheetName val="8.10"/>
      <sheetName val="8.11"/>
      <sheetName val="8.12"/>
      <sheetName val="8.13"/>
      <sheetName val="9"/>
      <sheetName val="9.1"/>
      <sheetName val="9.2"/>
      <sheetName val="9.3"/>
      <sheetName val="9.4"/>
      <sheetName val="Sheet1"/>
      <sheetName val="Eurostat"/>
      <sheetName val="ISS1"/>
      <sheetName val="ISS2"/>
      <sheetName val="ISS3"/>
      <sheetName val="NSS1"/>
      <sheetName val="NSS2"/>
      <sheetName val="NSS3"/>
      <sheetName val="NSS4"/>
      <sheetName val="Nomenclatures"/>
      <sheetName val="NSTR"/>
      <sheetName val="NACE"/>
      <sheetName val="NUTS(1)"/>
      <sheetName val="legal acts"/>
      <sheetName val="the end"/>
      <sheetName val="shop1"/>
      <sheetName val="shop2"/>
      <sheetName val="shop3"/>
      <sheetName val="shop4"/>
      <sheetName val="Sheet4-fatal"/>
      <sheetName val="lead"/>
      <sheetName val="CO2"/>
      <sheetName val="CEC rail "/>
      <sheetName val="pop CE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adme"/>
      <sheetName val="manip_GDP_EU"/>
      <sheetName val="manip_GDP_AC"/>
      <sheetName val="basedata_worldbank_GDP"/>
      <sheetName val="manip_POP_EU"/>
      <sheetName val="manip_POP_AC"/>
      <sheetName val="basedata_pop"/>
      <sheetName val="basedata_surf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me"/>
      <sheetName val="manip_GDP(euro)_EU"/>
      <sheetName val="manip_GDP(euro)_AC"/>
      <sheetName val="basedata_GDP(euro)_Eurostat"/>
      <sheetName val="manip_GDP(US$)_EU"/>
      <sheetName val="manip_GDP(US$)_AC"/>
      <sheetName val="basedata_GDP(US$)_worldbank"/>
      <sheetName val="manip_POP_EU"/>
      <sheetName val="manip_POP_AC"/>
      <sheetName val="basedata_pop"/>
      <sheetName val="basedata_surface"/>
    </sheetNames>
    <sheetDataSet>
      <sheetData sheetId="7">
        <row r="6">
          <cell r="B6">
            <v>364558.8</v>
          </cell>
          <cell r="C6">
            <v>9967.4</v>
          </cell>
          <cell r="D6">
            <v>5140</v>
          </cell>
          <cell r="E6">
            <v>79433</v>
          </cell>
          <cell r="F6">
            <v>10161</v>
          </cell>
          <cell r="G6">
            <v>38836</v>
          </cell>
          <cell r="H6">
            <v>56735</v>
          </cell>
          <cell r="I6">
            <v>3505.8</v>
          </cell>
          <cell r="J6">
            <v>56719</v>
          </cell>
          <cell r="K6">
            <v>381.9</v>
          </cell>
          <cell r="L6">
            <v>14952</v>
          </cell>
          <cell r="M6">
            <v>7725.7</v>
          </cell>
          <cell r="N6">
            <v>9896</v>
          </cell>
          <cell r="O6">
            <v>4986</v>
          </cell>
          <cell r="P6">
            <v>8559</v>
          </cell>
          <cell r="Q6">
            <v>57561</v>
          </cell>
          <cell r="U6">
            <v>4241.5</v>
          </cell>
        </row>
        <row r="7">
          <cell r="B7">
            <v>366181.1000000001</v>
          </cell>
          <cell r="C7">
            <v>10004.5</v>
          </cell>
          <cell r="D7">
            <v>5154</v>
          </cell>
          <cell r="E7">
            <v>80014</v>
          </cell>
          <cell r="F7">
            <v>10247</v>
          </cell>
          <cell r="G7">
            <v>38916</v>
          </cell>
          <cell r="H7">
            <v>56977.5</v>
          </cell>
          <cell r="I7">
            <v>3525.7</v>
          </cell>
          <cell r="J7">
            <v>56751</v>
          </cell>
          <cell r="K7">
            <v>387.1</v>
          </cell>
          <cell r="L7">
            <v>15070</v>
          </cell>
          <cell r="M7">
            <v>7825.9</v>
          </cell>
          <cell r="N7">
            <v>9869</v>
          </cell>
          <cell r="O7">
            <v>5014</v>
          </cell>
          <cell r="P7">
            <v>8617.4</v>
          </cell>
          <cell r="Q7">
            <v>57808</v>
          </cell>
          <cell r="U7">
            <v>4261.7</v>
          </cell>
        </row>
        <row r="8">
          <cell r="B8">
            <v>367882.30000000005</v>
          </cell>
          <cell r="C8">
            <v>10045</v>
          </cell>
          <cell r="D8">
            <v>5170</v>
          </cell>
          <cell r="E8">
            <v>80624</v>
          </cell>
          <cell r="F8">
            <v>10322</v>
          </cell>
          <cell r="G8">
            <v>39006</v>
          </cell>
          <cell r="H8">
            <v>57242.3</v>
          </cell>
          <cell r="I8">
            <v>3549.1</v>
          </cell>
          <cell r="J8">
            <v>56859</v>
          </cell>
          <cell r="K8">
            <v>392.5</v>
          </cell>
          <cell r="L8">
            <v>15178</v>
          </cell>
          <cell r="M8">
            <v>7911.4</v>
          </cell>
          <cell r="N8">
            <v>9867</v>
          </cell>
          <cell r="O8">
            <v>5042</v>
          </cell>
          <cell r="P8">
            <v>8668</v>
          </cell>
          <cell r="Q8">
            <v>58006</v>
          </cell>
          <cell r="U8">
            <v>4286.4</v>
          </cell>
        </row>
        <row r="9">
          <cell r="B9">
            <v>369494.5999999999</v>
          </cell>
          <cell r="C9">
            <v>10084.5</v>
          </cell>
          <cell r="D9">
            <v>5189</v>
          </cell>
          <cell r="E9">
            <v>81156</v>
          </cell>
          <cell r="F9">
            <v>10378</v>
          </cell>
          <cell r="G9">
            <v>39083</v>
          </cell>
          <cell r="H9">
            <v>57469.5</v>
          </cell>
          <cell r="I9">
            <v>3563.3</v>
          </cell>
          <cell r="J9">
            <v>57049</v>
          </cell>
          <cell r="K9">
            <v>398.1</v>
          </cell>
          <cell r="L9">
            <v>15279.1</v>
          </cell>
          <cell r="M9">
            <v>7988.5</v>
          </cell>
          <cell r="N9">
            <v>9881</v>
          </cell>
          <cell r="O9">
            <v>5066</v>
          </cell>
          <cell r="P9">
            <v>8718.6</v>
          </cell>
          <cell r="Q9">
            <v>58191</v>
          </cell>
          <cell r="U9">
            <v>4312</v>
          </cell>
        </row>
        <row r="10">
          <cell r="B10">
            <v>370736.63</v>
          </cell>
          <cell r="C10">
            <v>10115.6</v>
          </cell>
          <cell r="D10">
            <v>5205</v>
          </cell>
          <cell r="E10">
            <v>81516</v>
          </cell>
          <cell r="F10">
            <v>10426</v>
          </cell>
          <cell r="G10">
            <v>39143</v>
          </cell>
          <cell r="H10">
            <v>57661.2</v>
          </cell>
          <cell r="I10">
            <v>3570.7</v>
          </cell>
          <cell r="J10">
            <v>57120</v>
          </cell>
          <cell r="K10">
            <v>403.8</v>
          </cell>
          <cell r="L10">
            <v>15381.13</v>
          </cell>
          <cell r="M10">
            <v>8027.5</v>
          </cell>
          <cell r="N10">
            <v>9902</v>
          </cell>
          <cell r="O10">
            <v>5089</v>
          </cell>
          <cell r="P10">
            <v>8780.7</v>
          </cell>
          <cell r="Q10">
            <v>58395</v>
          </cell>
          <cell r="U10">
            <v>4336.6</v>
          </cell>
        </row>
        <row r="11">
          <cell r="B11">
            <v>371713.3</v>
          </cell>
          <cell r="C11">
            <v>10136.8</v>
          </cell>
          <cell r="D11">
            <v>5228</v>
          </cell>
          <cell r="E11">
            <v>81642</v>
          </cell>
          <cell r="F11">
            <v>10458</v>
          </cell>
          <cell r="G11">
            <v>39210</v>
          </cell>
          <cell r="H11">
            <v>57844</v>
          </cell>
          <cell r="I11">
            <v>3602</v>
          </cell>
          <cell r="J11">
            <v>57204</v>
          </cell>
          <cell r="K11">
            <v>409.5</v>
          </cell>
          <cell r="L11">
            <v>15460</v>
          </cell>
          <cell r="M11">
            <v>8047</v>
          </cell>
          <cell r="N11">
            <v>9927</v>
          </cell>
          <cell r="O11">
            <v>5108</v>
          </cell>
          <cell r="P11">
            <v>8831</v>
          </cell>
          <cell r="Q11">
            <v>58606</v>
          </cell>
          <cell r="U11">
            <v>4360</v>
          </cell>
        </row>
        <row r="12">
          <cell r="B12">
            <v>372807.64</v>
          </cell>
          <cell r="C12">
            <v>10157</v>
          </cell>
          <cell r="D12">
            <v>5262</v>
          </cell>
          <cell r="E12">
            <v>81912</v>
          </cell>
          <cell r="F12">
            <v>10475</v>
          </cell>
          <cell r="G12">
            <v>39271.7</v>
          </cell>
          <cell r="H12">
            <v>58026</v>
          </cell>
          <cell r="I12">
            <v>3632</v>
          </cell>
          <cell r="J12">
            <v>57380</v>
          </cell>
          <cell r="K12">
            <v>415.55</v>
          </cell>
          <cell r="L12">
            <v>15517</v>
          </cell>
          <cell r="M12">
            <v>8059.39</v>
          </cell>
          <cell r="N12">
            <v>9930</v>
          </cell>
          <cell r="O12">
            <v>5125</v>
          </cell>
          <cell r="P12">
            <v>8843</v>
          </cell>
          <cell r="Q12">
            <v>58802</v>
          </cell>
          <cell r="U12">
            <v>4381</v>
          </cell>
        </row>
        <row r="13">
          <cell r="B13">
            <v>373801.18</v>
          </cell>
          <cell r="C13">
            <v>10181</v>
          </cell>
          <cell r="D13">
            <v>5284.22</v>
          </cell>
          <cell r="E13">
            <v>82071</v>
          </cell>
          <cell r="F13">
            <v>10497</v>
          </cell>
          <cell r="G13">
            <v>39323</v>
          </cell>
          <cell r="H13">
            <v>58208</v>
          </cell>
          <cell r="I13">
            <v>3670</v>
          </cell>
          <cell r="J13">
            <v>57523</v>
          </cell>
          <cell r="K13">
            <v>421.5</v>
          </cell>
          <cell r="L13">
            <v>15607</v>
          </cell>
          <cell r="M13">
            <v>8072.18</v>
          </cell>
          <cell r="N13">
            <v>9945</v>
          </cell>
          <cell r="O13">
            <v>5139.84</v>
          </cell>
          <cell r="P13">
            <v>8849.44</v>
          </cell>
          <cell r="Q13">
            <v>59009</v>
          </cell>
          <cell r="U13">
            <v>4404.1</v>
          </cell>
        </row>
        <row r="14">
          <cell r="B14">
            <v>374565.85</v>
          </cell>
          <cell r="C14">
            <v>10203</v>
          </cell>
          <cell r="D14">
            <v>5301</v>
          </cell>
          <cell r="E14">
            <v>82047</v>
          </cell>
          <cell r="F14">
            <v>10515</v>
          </cell>
          <cell r="G14">
            <v>39371</v>
          </cell>
          <cell r="H14">
            <v>58398</v>
          </cell>
          <cell r="I14">
            <v>3712</v>
          </cell>
          <cell r="J14">
            <v>57588</v>
          </cell>
          <cell r="K14">
            <v>426.6</v>
          </cell>
          <cell r="L14">
            <v>15698</v>
          </cell>
          <cell r="M14">
            <v>8078.45</v>
          </cell>
          <cell r="N14">
            <v>9968</v>
          </cell>
          <cell r="O14">
            <v>5153</v>
          </cell>
          <cell r="P14">
            <v>8851.8</v>
          </cell>
          <cell r="Q14">
            <v>59255</v>
          </cell>
          <cell r="U14">
            <v>4432</v>
          </cell>
        </row>
        <row r="15">
          <cell r="B15">
            <v>375447.55000000005</v>
          </cell>
          <cell r="C15">
            <v>10226</v>
          </cell>
          <cell r="D15">
            <v>5319</v>
          </cell>
          <cell r="E15">
            <v>82087</v>
          </cell>
          <cell r="F15">
            <v>10538</v>
          </cell>
          <cell r="G15">
            <v>39418</v>
          </cell>
          <cell r="H15">
            <v>58620</v>
          </cell>
          <cell r="I15">
            <v>3752</v>
          </cell>
          <cell r="J15">
            <v>57646</v>
          </cell>
          <cell r="K15">
            <v>432</v>
          </cell>
          <cell r="L15">
            <v>15805</v>
          </cell>
          <cell r="M15">
            <v>8092.25</v>
          </cell>
          <cell r="N15">
            <v>9989</v>
          </cell>
          <cell r="O15">
            <v>5165</v>
          </cell>
          <cell r="P15">
            <v>8857.4</v>
          </cell>
          <cell r="Q15">
            <v>59500.9</v>
          </cell>
          <cell r="U15">
            <v>4460</v>
          </cell>
        </row>
        <row r="16">
          <cell r="B16">
            <v>376399.54000000004</v>
          </cell>
          <cell r="C16">
            <v>10252</v>
          </cell>
          <cell r="D16">
            <v>5336</v>
          </cell>
          <cell r="E16">
            <v>82150</v>
          </cell>
          <cell r="F16">
            <v>10560</v>
          </cell>
          <cell r="G16">
            <v>39465</v>
          </cell>
          <cell r="H16">
            <v>58892</v>
          </cell>
          <cell r="I16">
            <v>3794</v>
          </cell>
          <cell r="J16">
            <v>57690</v>
          </cell>
          <cell r="K16">
            <v>438.4</v>
          </cell>
          <cell r="L16">
            <v>15919</v>
          </cell>
          <cell r="M16">
            <v>8110.24</v>
          </cell>
          <cell r="N16">
            <v>10008</v>
          </cell>
          <cell r="O16">
            <v>5177</v>
          </cell>
          <cell r="P16">
            <v>8869</v>
          </cell>
          <cell r="Q16">
            <v>59738.9</v>
          </cell>
          <cell r="U16">
            <v>4491</v>
          </cell>
        </row>
      </sheetData>
      <sheetData sheetId="10">
        <row r="10">
          <cell r="C10">
            <v>3242645</v>
          </cell>
          <cell r="D10">
            <v>30528</v>
          </cell>
          <cell r="E10">
            <v>43094</v>
          </cell>
          <cell r="F10">
            <v>357022</v>
          </cell>
          <cell r="G10">
            <v>131957</v>
          </cell>
          <cell r="H10">
            <v>505992</v>
          </cell>
          <cell r="I10">
            <v>551500</v>
          </cell>
          <cell r="J10">
            <v>70273</v>
          </cell>
          <cell r="K10">
            <v>301318</v>
          </cell>
          <cell r="L10">
            <v>2586</v>
          </cell>
          <cell r="M10">
            <v>41526</v>
          </cell>
          <cell r="N10">
            <v>83858</v>
          </cell>
          <cell r="O10">
            <v>91982</v>
          </cell>
          <cell r="P10">
            <v>338145</v>
          </cell>
          <cell r="Q10">
            <v>449964</v>
          </cell>
          <cell r="R10">
            <v>242900</v>
          </cell>
          <cell r="S10">
            <v>324220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me"/>
      <sheetName val="data_factsheet"/>
      <sheetName val="data_fact_sheet"/>
      <sheetName val="Chart_passtransport_EU-15+GDP"/>
      <sheetName val="data_passtransport_EU15+GDP"/>
      <sheetName val="Chart_total_pkm_by_country"/>
      <sheetName val="data_total_pkm_by_country"/>
      <sheetName val="Chart_shares_historical"/>
      <sheetName val="data_shares_historical"/>
      <sheetName val="Chart_share_car_by_country_98-0"/>
      <sheetName val="data_share_car_by_country_91-00"/>
      <sheetName val="Chart_share_air_by_country"/>
      <sheetName val="data air share by county"/>
      <sheetName val="EU-15_shares"/>
      <sheetName val="EU-15_totals"/>
      <sheetName val="country_split"/>
      <sheetName val="manip_pt_pc"/>
      <sheetName val="basedata_pt_pc"/>
      <sheetName val="manip_pt_mbike"/>
      <sheetName val="basedata_pt_mbike"/>
      <sheetName val="manip_pt_b+c"/>
      <sheetName val="basedata_pt_b+c"/>
      <sheetName val="manip_pt_t+m"/>
      <sheetName val="basedata_t+m"/>
      <sheetName val="manip_pt_rail"/>
      <sheetName val="basedata_pt_ra"/>
      <sheetName val="manip_waterborne_pt"/>
      <sheetName val="basedata_wb"/>
      <sheetName val="manip_pt_air_tot"/>
      <sheetName val="manip_pt_air_extra"/>
      <sheetName val="manip_pt_air_intra"/>
      <sheetName val="manip_pt_air_dom"/>
      <sheetName val="manip_aviation"/>
      <sheetName val="basedata_aviation"/>
      <sheetName val="manip_walking"/>
      <sheetName val="basedata_walking"/>
      <sheetName val="manip_cycling"/>
      <sheetName val="basedata_cy"/>
      <sheetName val="manip_pt_travel_purpose"/>
      <sheetName val="basedata_pt_travel_purpose"/>
      <sheetName val="manip_vkm"/>
      <sheetName val="basedata_vkm"/>
      <sheetName val="Graph_purposes"/>
      <sheetName val="Manip_purposes"/>
      <sheetName val="basedata_purposes"/>
      <sheetName val="vehicle ownership"/>
      <sheetName val="Graph_air_travel_purp_UK"/>
      <sheetName val="Blad1"/>
      <sheetName val="air travel purposes"/>
    </sheetNames>
    <sheetDataSet>
      <sheetData sheetId="24">
        <row r="5">
          <cell r="B5">
            <v>265.159588</v>
          </cell>
          <cell r="C5">
            <v>6.771</v>
          </cell>
          <cell r="D5">
            <v>3.468</v>
          </cell>
          <cell r="E5">
            <v>57.034</v>
          </cell>
          <cell r="F5">
            <v>1.995</v>
          </cell>
          <cell r="G5">
            <v>15.022</v>
          </cell>
          <cell r="H5">
            <v>62.301</v>
          </cell>
          <cell r="I5">
            <v>1.29</v>
          </cell>
          <cell r="J5">
            <v>45.065</v>
          </cell>
          <cell r="K5">
            <v>0.272</v>
          </cell>
          <cell r="L5">
            <v>15.195</v>
          </cell>
          <cell r="M5">
            <v>9.38</v>
          </cell>
          <cell r="N5">
            <v>5.691888</v>
          </cell>
          <cell r="O5">
            <v>3.23</v>
          </cell>
          <cell r="P5">
            <v>5.7447</v>
          </cell>
          <cell r="Q5">
            <v>32.7</v>
          </cell>
          <cell r="S5">
            <v>2.07</v>
          </cell>
        </row>
        <row r="6">
          <cell r="B6">
            <v>265.039721</v>
          </cell>
          <cell r="C6">
            <v>6.798</v>
          </cell>
          <cell r="D6">
            <v>3.561</v>
          </cell>
          <cell r="E6">
            <v>57.24</v>
          </cell>
          <cell r="F6">
            <v>2.046</v>
          </cell>
          <cell r="G6">
            <v>16.302</v>
          </cell>
          <cell r="H6">
            <v>62.257</v>
          </cell>
          <cell r="I6">
            <v>1.226</v>
          </cell>
          <cell r="J6">
            <v>44.408</v>
          </cell>
          <cell r="K6">
            <v>0.255</v>
          </cell>
          <cell r="L6">
            <v>14.98</v>
          </cell>
          <cell r="M6">
            <v>9.731</v>
          </cell>
          <cell r="N6">
            <v>5.694121</v>
          </cell>
          <cell r="O6">
            <v>3.057</v>
          </cell>
          <cell r="P6">
            <v>5.5846</v>
          </cell>
          <cell r="Q6">
            <v>31.9</v>
          </cell>
          <cell r="S6">
            <v>2.16</v>
          </cell>
        </row>
        <row r="7">
          <cell r="B7">
            <v>257.42368899900003</v>
          </cell>
          <cell r="C7">
            <v>6.694</v>
          </cell>
          <cell r="D7">
            <v>3.525</v>
          </cell>
          <cell r="E7">
            <v>58.003</v>
          </cell>
          <cell r="F7">
            <v>1.726</v>
          </cell>
          <cell r="G7">
            <v>15.234</v>
          </cell>
          <cell r="H7">
            <v>58.603</v>
          </cell>
          <cell r="I7">
            <v>1.274</v>
          </cell>
          <cell r="J7">
            <v>42.72</v>
          </cell>
          <cell r="K7">
            <v>0.262</v>
          </cell>
          <cell r="L7">
            <v>14.788</v>
          </cell>
          <cell r="M7">
            <v>9.6</v>
          </cell>
          <cell r="N7">
            <v>5.397097</v>
          </cell>
          <cell r="O7">
            <v>3.007</v>
          </cell>
          <cell r="P7">
            <v>5.990591998999999</v>
          </cell>
          <cell r="Q7">
            <v>30.6</v>
          </cell>
          <cell r="S7">
            <v>2.22</v>
          </cell>
        </row>
        <row r="8">
          <cell r="B8">
            <v>258.76317199999994</v>
          </cell>
          <cell r="C8">
            <v>6.638</v>
          </cell>
          <cell r="D8">
            <v>3.623</v>
          </cell>
          <cell r="E8">
            <v>61.327</v>
          </cell>
          <cell r="F8">
            <v>1.399</v>
          </cell>
          <cell r="G8">
            <v>14.853</v>
          </cell>
          <cell r="H8">
            <v>58.928</v>
          </cell>
          <cell r="I8">
            <v>1.26</v>
          </cell>
          <cell r="J8">
            <v>43.375</v>
          </cell>
          <cell r="K8">
            <v>0.289</v>
          </cell>
          <cell r="L8">
            <v>14.439</v>
          </cell>
          <cell r="M8">
            <v>9.384</v>
          </cell>
          <cell r="N8">
            <v>5.149241</v>
          </cell>
          <cell r="O8">
            <v>3.037</v>
          </cell>
          <cell r="P8">
            <v>6.061930999999999</v>
          </cell>
          <cell r="Q8">
            <v>29</v>
          </cell>
          <cell r="S8">
            <v>2.33</v>
          </cell>
        </row>
        <row r="9">
          <cell r="B9">
            <v>271.43261558800003</v>
          </cell>
          <cell r="C9">
            <v>6.757</v>
          </cell>
          <cell r="D9">
            <v>3.471</v>
          </cell>
          <cell r="E9">
            <v>74.97</v>
          </cell>
          <cell r="F9">
            <v>1.568</v>
          </cell>
          <cell r="G9">
            <v>15.313</v>
          </cell>
          <cell r="H9">
            <v>55.563</v>
          </cell>
          <cell r="I9">
            <v>1.291</v>
          </cell>
          <cell r="J9">
            <v>43.859</v>
          </cell>
          <cell r="K9">
            <v>0.287</v>
          </cell>
          <cell r="L9">
            <v>13.977</v>
          </cell>
          <cell r="M9">
            <v>9.8</v>
          </cell>
          <cell r="N9">
            <v>4.839683</v>
          </cell>
          <cell r="O9">
            <v>3.184</v>
          </cell>
          <cell r="P9">
            <v>6.352932588000001</v>
          </cell>
          <cell r="Q9">
            <v>30.2</v>
          </cell>
          <cell r="S9">
            <v>2.3</v>
          </cell>
        </row>
        <row r="10">
          <cell r="B10">
            <v>280.023194995</v>
          </cell>
          <cell r="C10">
            <v>6.788</v>
          </cell>
          <cell r="D10">
            <v>3.418</v>
          </cell>
          <cell r="E10">
            <v>75.9752</v>
          </cell>
          <cell r="F10">
            <v>1.751</v>
          </cell>
          <cell r="G10">
            <v>15.605</v>
          </cell>
          <cell r="H10">
            <v>59.773</v>
          </cell>
          <cell r="I10">
            <v>1.295</v>
          </cell>
          <cell r="J10">
            <v>44.782</v>
          </cell>
          <cell r="K10">
            <v>0.284</v>
          </cell>
          <cell r="L10">
            <v>14.091</v>
          </cell>
          <cell r="M10">
            <v>9.82</v>
          </cell>
          <cell r="N10">
            <v>4.5031989999999995</v>
          </cell>
          <cell r="O10">
            <v>3.254</v>
          </cell>
          <cell r="P10">
            <v>6.383795995000001</v>
          </cell>
          <cell r="Q10">
            <v>32.3</v>
          </cell>
          <cell r="S10">
            <v>2.38</v>
          </cell>
        </row>
        <row r="11">
          <cell r="B11">
            <v>282.09179006</v>
          </cell>
          <cell r="C11">
            <v>6.98</v>
          </cell>
          <cell r="D11">
            <v>3.793</v>
          </cell>
          <cell r="E11">
            <v>73.9171</v>
          </cell>
          <cell r="F11">
            <v>1.884</v>
          </cell>
          <cell r="G11">
            <v>16.579</v>
          </cell>
          <cell r="H11">
            <v>61.573</v>
          </cell>
          <cell r="I11">
            <v>1.387</v>
          </cell>
          <cell r="J11">
            <v>43.591</v>
          </cell>
          <cell r="K11">
            <v>0.295</v>
          </cell>
          <cell r="L11">
            <v>14.2</v>
          </cell>
          <cell r="M11">
            <v>8.1</v>
          </cell>
          <cell r="N11">
            <v>4.563112</v>
          </cell>
          <cell r="O11">
            <v>3.376</v>
          </cell>
          <cell r="P11">
            <v>6.95357806</v>
          </cell>
          <cell r="Q11">
            <v>34.9</v>
          </cell>
          <cell r="S11">
            <v>2.51</v>
          </cell>
        </row>
        <row r="12">
          <cell r="B12">
            <v>284.434604259</v>
          </cell>
          <cell r="C12">
            <v>7.097</v>
          </cell>
          <cell r="D12">
            <v>3.948</v>
          </cell>
          <cell r="E12">
            <v>72.3891</v>
          </cell>
          <cell r="F12">
            <v>1.552</v>
          </cell>
          <cell r="G12">
            <v>17.475</v>
          </cell>
          <cell r="H12">
            <v>64.186</v>
          </cell>
          <cell r="I12">
            <v>1.421</v>
          </cell>
          <cell r="J12">
            <v>41.392</v>
          </cell>
          <cell r="K12">
            <v>0.295</v>
          </cell>
          <cell r="L12">
            <v>14.9</v>
          </cell>
          <cell r="M12">
            <v>8.15</v>
          </cell>
          <cell r="N12">
            <v>4.602185</v>
          </cell>
          <cell r="O12">
            <v>3.377</v>
          </cell>
          <cell r="P12">
            <v>7.150319259000001</v>
          </cell>
          <cell r="Q12">
            <v>36.5</v>
          </cell>
          <cell r="S12">
            <v>2.59</v>
          </cell>
        </row>
        <row r="13">
          <cell r="B13">
            <v>291.233895</v>
          </cell>
          <cell r="C13">
            <v>7.354</v>
          </cell>
          <cell r="D13">
            <v>3.93</v>
          </cell>
          <cell r="E13">
            <v>73.5877</v>
          </cell>
          <cell r="F13">
            <v>1.88</v>
          </cell>
          <cell r="G13">
            <v>18.143</v>
          </cell>
          <cell r="H13">
            <v>66.298</v>
          </cell>
          <cell r="I13">
            <v>1.458</v>
          </cell>
          <cell r="J13">
            <v>40.971</v>
          </cell>
          <cell r="K13">
            <v>0.31</v>
          </cell>
          <cell r="L13">
            <v>15</v>
          </cell>
          <cell r="M13">
            <v>8.1</v>
          </cell>
          <cell r="N13">
            <v>4.3804549999999995</v>
          </cell>
          <cell r="O13">
            <v>3.415</v>
          </cell>
          <cell r="P13">
            <v>7.6067399999999985</v>
          </cell>
          <cell r="Q13">
            <v>38.8</v>
          </cell>
          <cell r="S13">
            <v>2.81</v>
          </cell>
        </row>
        <row r="14">
          <cell r="B14">
            <v>300.6411145</v>
          </cell>
          <cell r="C14">
            <v>7.732</v>
          </cell>
          <cell r="D14">
            <v>4.145</v>
          </cell>
          <cell r="E14">
            <v>75.037</v>
          </cell>
          <cell r="F14">
            <v>1.63</v>
          </cell>
          <cell r="G14">
            <v>18.547</v>
          </cell>
          <cell r="H14">
            <v>69.9</v>
          </cell>
          <cell r="I14">
            <v>1.39</v>
          </cell>
          <cell r="J14">
            <v>43.752</v>
          </cell>
          <cell r="K14">
            <v>0.332</v>
          </cell>
          <cell r="L14">
            <v>15.4</v>
          </cell>
          <cell r="M14">
            <v>8.206</v>
          </cell>
          <cell r="N14">
            <v>3.83</v>
          </cell>
          <cell r="O14">
            <v>3.41</v>
          </cell>
          <cell r="P14">
            <v>8.230114499999999</v>
          </cell>
          <cell r="Q14">
            <v>39.1</v>
          </cell>
          <cell r="S14">
            <v>2.78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adme"/>
      <sheetName val="data_fact_sheet"/>
      <sheetName val="Chart_freight+GDP"/>
      <sheetName val="data_freight+GDP"/>
      <sheetName val="Chart_total_tkm_by_country"/>
      <sheetName val="data_total_tkm_by_country"/>
      <sheetName val="chart_modal split"/>
      <sheetName val="modal split by country"/>
      <sheetName val="Chart_shares_1991-1999"/>
      <sheetName val="data_shares_1991-1999"/>
      <sheetName val="Chart_share_road_1999(+91)"/>
      <sheetName val="data_share_road_1999(+91)"/>
      <sheetName val="EU-15_shares"/>
      <sheetName val="EU-15_totals"/>
      <sheetName val="USA"/>
      <sheetName val="country_split"/>
      <sheetName val="manip_road"/>
      <sheetName val="basedata_road"/>
      <sheetName val="manip_rail"/>
      <sheetName val="basedata_rail"/>
      <sheetName val="manip_inland_waterways"/>
      <sheetName val="basedata_iw"/>
      <sheetName val="manip_short_sea_shipping"/>
      <sheetName val="basedata_sssh"/>
      <sheetName val="manip_oil_pipeline"/>
      <sheetName val="basedata_oil_pipe"/>
      <sheetName val="Goods transport by type IWW"/>
      <sheetName val="Combined transport"/>
      <sheetName val="Blad1"/>
      <sheetName val="Air"/>
    </sheetNames>
    <sheetDataSet>
      <sheetData sheetId="18">
        <row r="16">
          <cell r="B16">
            <v>232.42900000000003</v>
          </cell>
          <cell r="C16">
            <v>8.118</v>
          </cell>
          <cell r="D16">
            <v>1.858</v>
          </cell>
          <cell r="E16">
            <v>82.219</v>
          </cell>
          <cell r="F16">
            <v>0.561</v>
          </cell>
          <cell r="G16">
            <v>10.463</v>
          </cell>
          <cell r="H16">
            <v>49.238</v>
          </cell>
          <cell r="I16">
            <v>0.603</v>
          </cell>
          <cell r="J16">
            <v>19.94</v>
          </cell>
          <cell r="K16">
            <v>0.713</v>
          </cell>
          <cell r="L16">
            <v>3.029</v>
          </cell>
          <cell r="M16">
            <v>12.3</v>
          </cell>
          <cell r="N16">
            <v>1.641</v>
          </cell>
          <cell r="O16">
            <v>7.634</v>
          </cell>
          <cell r="P16">
            <v>18.812</v>
          </cell>
          <cell r="Q16">
            <v>15.3</v>
          </cell>
          <cell r="S16">
            <v>1.72</v>
          </cell>
        </row>
        <row r="17">
          <cell r="B17">
            <v>220.317</v>
          </cell>
          <cell r="C17">
            <v>8.041</v>
          </cell>
          <cell r="D17">
            <v>1.87</v>
          </cell>
          <cell r="E17">
            <v>72.848</v>
          </cell>
          <cell r="F17">
            <v>0.527</v>
          </cell>
          <cell r="G17">
            <v>9.205</v>
          </cell>
          <cell r="H17">
            <v>48.649</v>
          </cell>
          <cell r="I17">
            <v>0.632</v>
          </cell>
          <cell r="J17">
            <v>19.246</v>
          </cell>
          <cell r="K17">
            <v>0.672</v>
          </cell>
          <cell r="L17">
            <v>2.751</v>
          </cell>
          <cell r="M17">
            <v>11.57</v>
          </cell>
          <cell r="N17">
            <v>1.748</v>
          </cell>
          <cell r="O17">
            <v>7.848</v>
          </cell>
          <cell r="P17">
            <v>19.202</v>
          </cell>
          <cell r="Q17">
            <v>15.508</v>
          </cell>
          <cell r="S17">
            <v>1.75</v>
          </cell>
        </row>
        <row r="18">
          <cell r="B18">
            <v>204.56200000000007</v>
          </cell>
          <cell r="C18">
            <v>7.549</v>
          </cell>
          <cell r="D18">
            <v>1.751</v>
          </cell>
          <cell r="E18">
            <v>66.66</v>
          </cell>
          <cell r="F18">
            <v>0.503</v>
          </cell>
          <cell r="G18">
            <v>7.836</v>
          </cell>
          <cell r="H18">
            <v>43.768</v>
          </cell>
          <cell r="I18">
            <v>0.574</v>
          </cell>
          <cell r="J18">
            <v>18.1</v>
          </cell>
          <cell r="K18">
            <v>0.647</v>
          </cell>
          <cell r="L18">
            <v>2.669</v>
          </cell>
          <cell r="M18">
            <v>11.24</v>
          </cell>
          <cell r="N18">
            <v>1.663</v>
          </cell>
          <cell r="O18">
            <v>9.259</v>
          </cell>
          <cell r="P18">
            <v>18.578</v>
          </cell>
          <cell r="Q18">
            <v>13.765</v>
          </cell>
          <cell r="S18">
            <v>1.77</v>
          </cell>
        </row>
        <row r="19">
          <cell r="B19">
            <v>218.94</v>
          </cell>
          <cell r="C19">
            <v>8.054</v>
          </cell>
          <cell r="D19">
            <v>2.008</v>
          </cell>
          <cell r="E19">
            <v>71.814</v>
          </cell>
          <cell r="F19">
            <v>0.31</v>
          </cell>
          <cell r="G19">
            <v>9.089</v>
          </cell>
          <cell r="H19">
            <v>47.061</v>
          </cell>
          <cell r="I19">
            <v>0.571</v>
          </cell>
          <cell r="J19">
            <v>20.473</v>
          </cell>
          <cell r="K19">
            <v>0.686</v>
          </cell>
          <cell r="L19">
            <v>2.806</v>
          </cell>
          <cell r="M19">
            <v>12.42</v>
          </cell>
          <cell r="N19">
            <v>1.63</v>
          </cell>
          <cell r="O19">
            <v>9.949</v>
          </cell>
          <cell r="P19">
            <v>19.069</v>
          </cell>
          <cell r="Q19">
            <v>13</v>
          </cell>
          <cell r="S19">
            <v>1.6</v>
          </cell>
        </row>
        <row r="20">
          <cell r="B20">
            <v>222.554</v>
          </cell>
          <cell r="C20">
            <v>7.604</v>
          </cell>
          <cell r="D20">
            <v>1.985</v>
          </cell>
          <cell r="E20">
            <v>70.864</v>
          </cell>
          <cell r="F20">
            <v>0.292</v>
          </cell>
          <cell r="G20">
            <v>10.955</v>
          </cell>
          <cell r="H20">
            <v>46.6</v>
          </cell>
          <cell r="I20">
            <v>0.601</v>
          </cell>
          <cell r="J20">
            <v>22.123</v>
          </cell>
          <cell r="K20">
            <v>0.566</v>
          </cell>
          <cell r="L20">
            <v>3.016</v>
          </cell>
          <cell r="M20">
            <v>13.2</v>
          </cell>
          <cell r="N20">
            <v>2.013</v>
          </cell>
          <cell r="O20">
            <v>10.044</v>
          </cell>
          <cell r="P20">
            <v>19.391</v>
          </cell>
          <cell r="Q20">
            <v>13.3</v>
          </cell>
          <cell r="S20">
            <v>1.65</v>
          </cell>
        </row>
        <row r="21">
          <cell r="B21">
            <v>222.21300000000005</v>
          </cell>
          <cell r="C21">
            <v>7.225</v>
          </cell>
          <cell r="D21">
            <v>1.757</v>
          </cell>
          <cell r="E21">
            <v>69.713</v>
          </cell>
          <cell r="F21">
            <v>0.337</v>
          </cell>
          <cell r="G21">
            <v>11.125</v>
          </cell>
          <cell r="H21">
            <v>48.3</v>
          </cell>
          <cell r="I21">
            <v>0.568</v>
          </cell>
          <cell r="J21">
            <v>21.149</v>
          </cell>
          <cell r="K21">
            <v>0.574</v>
          </cell>
          <cell r="L21">
            <v>3.163</v>
          </cell>
          <cell r="M21">
            <v>13.33</v>
          </cell>
          <cell r="N21">
            <v>1.852</v>
          </cell>
          <cell r="O21">
            <v>9.174</v>
          </cell>
          <cell r="P21">
            <v>18.846</v>
          </cell>
          <cell r="Q21">
            <v>15.1</v>
          </cell>
          <cell r="S21">
            <v>1.84</v>
          </cell>
        </row>
        <row r="22">
          <cell r="B22">
            <v>238.943949</v>
          </cell>
          <cell r="C22">
            <v>7.445</v>
          </cell>
          <cell r="D22">
            <v>1.983</v>
          </cell>
          <cell r="E22">
            <v>73.987</v>
          </cell>
          <cell r="F22">
            <v>0.317</v>
          </cell>
          <cell r="G22">
            <v>12.511</v>
          </cell>
          <cell r="H22">
            <v>52.5</v>
          </cell>
          <cell r="I22">
            <v>0.521</v>
          </cell>
          <cell r="J22">
            <v>22.884</v>
          </cell>
          <cell r="K22">
            <v>0.612949</v>
          </cell>
          <cell r="L22">
            <v>3.435</v>
          </cell>
          <cell r="M22">
            <v>14.199</v>
          </cell>
          <cell r="N22">
            <v>2.235</v>
          </cell>
          <cell r="O22">
            <v>10.233</v>
          </cell>
          <cell r="P22">
            <v>19.181</v>
          </cell>
          <cell r="Q22">
            <v>16.9</v>
          </cell>
          <cell r="S22">
            <v>1.95</v>
          </cell>
        </row>
        <row r="23">
          <cell r="B23">
            <v>233.29831500000003</v>
          </cell>
          <cell r="C23">
            <v>7.581</v>
          </cell>
          <cell r="D23">
            <v>2.058</v>
          </cell>
          <cell r="E23">
            <v>74.051</v>
          </cell>
          <cell r="F23">
            <v>0.322</v>
          </cell>
          <cell r="G23">
            <v>9.174</v>
          </cell>
          <cell r="H23">
            <v>52.7</v>
          </cell>
          <cell r="I23">
            <v>0.47</v>
          </cell>
          <cell r="J23">
            <v>22.42</v>
          </cell>
          <cell r="K23">
            <v>0.624315</v>
          </cell>
          <cell r="L23">
            <v>3.793</v>
          </cell>
          <cell r="M23">
            <v>14.71</v>
          </cell>
          <cell r="N23">
            <v>2.042</v>
          </cell>
          <cell r="O23">
            <v>6.89</v>
          </cell>
          <cell r="P23">
            <v>19.163</v>
          </cell>
          <cell r="Q23">
            <v>17.3</v>
          </cell>
          <cell r="S23">
            <v>1.93</v>
          </cell>
        </row>
        <row r="24">
          <cell r="B24">
            <v>236.195923</v>
          </cell>
          <cell r="C24">
            <v>7.375</v>
          </cell>
          <cell r="D24">
            <v>1.938</v>
          </cell>
          <cell r="E24">
            <v>71.46</v>
          </cell>
          <cell r="F24">
            <v>0.326</v>
          </cell>
          <cell r="G24">
            <v>11.980923</v>
          </cell>
          <cell r="H24">
            <v>52.1</v>
          </cell>
          <cell r="I24">
            <v>0.53</v>
          </cell>
          <cell r="J24">
            <v>21.528</v>
          </cell>
          <cell r="K24">
            <v>0.66</v>
          </cell>
          <cell r="L24">
            <v>3.988</v>
          </cell>
          <cell r="M24">
            <v>15.04</v>
          </cell>
          <cell r="N24">
            <v>2.18</v>
          </cell>
          <cell r="O24">
            <v>9.8</v>
          </cell>
          <cell r="P24">
            <v>19.09</v>
          </cell>
          <cell r="Q24">
            <v>18.2</v>
          </cell>
          <cell r="S24">
            <v>1.96</v>
          </cell>
        </row>
        <row r="25">
          <cell r="B25">
            <v>249.28399999999996</v>
          </cell>
          <cell r="C25">
            <v>7.674</v>
          </cell>
          <cell r="D25">
            <v>2.025</v>
          </cell>
          <cell r="E25">
            <v>76.11</v>
          </cell>
          <cell r="F25">
            <v>0.326</v>
          </cell>
          <cell r="G25">
            <v>12.17</v>
          </cell>
          <cell r="H25">
            <v>55.4</v>
          </cell>
          <cell r="I25">
            <v>0.49</v>
          </cell>
          <cell r="J25">
            <v>22.815</v>
          </cell>
          <cell r="K25">
            <v>0.683</v>
          </cell>
          <cell r="L25">
            <v>4.52</v>
          </cell>
          <cell r="M25">
            <v>16.6</v>
          </cell>
          <cell r="N25">
            <v>2.183</v>
          </cell>
          <cell r="O25">
            <v>10.1</v>
          </cell>
          <cell r="P25">
            <v>20.088</v>
          </cell>
          <cell r="Q25">
            <v>18.1</v>
          </cell>
          <cell r="S25">
            <v>1.85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adme"/>
      <sheetName val="data_in_factsheet"/>
      <sheetName val="Chart_km_infra_indexed_AC-13"/>
      <sheetName val="data_km_infra_indexed_AC-13"/>
      <sheetName val="Chart_road_dens_ordered_surface"/>
      <sheetName val="Chart_Rail_dens_ordered_surface"/>
      <sheetName val="Graph_use_f"/>
      <sheetName val="Graph_use_p"/>
      <sheetName val="data_level of use"/>
      <sheetName val="data_dens_ordered_surface"/>
      <sheetName val="manip_road"/>
      <sheetName val="basedata_road"/>
      <sheetName val="comm_prov_state"/>
      <sheetName val="manip_rail"/>
      <sheetName val="basedata_rail"/>
      <sheetName val="manip_waterways"/>
      <sheetName val="basedata_waterways"/>
      <sheetName val="manip_oilpipelines"/>
      <sheetName val="basedata_oilpipelines"/>
      <sheetName val="surface_area"/>
      <sheetName val="manip_EU-infra"/>
      <sheetName val="basedata_EU-infra"/>
      <sheetName val="manip_train km EU+AC"/>
      <sheetName val="basedata_train-km all C"/>
      <sheetName val="train-km&amp;km"/>
    </sheetNames>
    <sheetDataSet>
      <sheetData sheetId="8">
        <row r="7">
          <cell r="B7">
            <v>2.3837009852806257</v>
          </cell>
        </row>
        <row r="8">
          <cell r="B8">
            <v>0.8685029319079342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opa.eu.int/comm/energy_transport/etif/index.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8"/>
  <sheetViews>
    <sheetView workbookViewId="0" topLeftCell="A1">
      <selection activeCell="F24" sqref="F24"/>
    </sheetView>
  </sheetViews>
  <sheetFormatPr defaultColWidth="9.140625" defaultRowHeight="12.75"/>
  <cols>
    <col min="1" max="1" width="14.421875" style="23" customWidth="1"/>
    <col min="2" max="16384" width="9.140625" style="23" customWidth="1"/>
  </cols>
  <sheetData>
    <row r="1" ht="11.25">
      <c r="A1" s="49" t="s">
        <v>21</v>
      </c>
    </row>
    <row r="3" spans="1:2" ht="11.25">
      <c r="A3" s="9"/>
      <c r="B3" s="9"/>
    </row>
    <row r="4" spans="1:2" ht="11.25">
      <c r="A4" s="9" t="s">
        <v>35</v>
      </c>
      <c r="B4" s="9" t="s">
        <v>125</v>
      </c>
    </row>
    <row r="5" spans="1:3" ht="11.25">
      <c r="A5" s="9"/>
      <c r="C5" s="23" t="s">
        <v>164</v>
      </c>
    </row>
    <row r="6" spans="1:3" ht="11.25">
      <c r="A6" s="9"/>
      <c r="B6" s="9"/>
      <c r="C6" s="9" t="s">
        <v>165</v>
      </c>
    </row>
    <row r="7" spans="1:3" ht="11.25">
      <c r="A7" s="9"/>
      <c r="B7" s="9"/>
      <c r="C7" s="9" t="s">
        <v>166</v>
      </c>
    </row>
    <row r="8" spans="1:2" ht="11.25">
      <c r="A8" s="9"/>
      <c r="B8" s="9"/>
    </row>
    <row r="9" spans="1:2" ht="11.25">
      <c r="A9" s="9" t="s">
        <v>36</v>
      </c>
      <c r="B9" s="9" t="s">
        <v>37</v>
      </c>
    </row>
    <row r="10" spans="1:2" ht="11.25">
      <c r="A10" s="9"/>
      <c r="B10" s="81" t="s">
        <v>38</v>
      </c>
    </row>
    <row r="11" spans="1:2" ht="11.25">
      <c r="A11" s="9"/>
      <c r="B11" s="23" t="s">
        <v>40</v>
      </c>
    </row>
    <row r="12" spans="1:2" ht="11.25">
      <c r="A12" s="9"/>
      <c r="B12" s="81" t="s">
        <v>41</v>
      </c>
    </row>
    <row r="13" spans="1:2" ht="11.25">
      <c r="A13" s="9"/>
      <c r="B13" s="9"/>
    </row>
    <row r="14" spans="1:2" ht="11.25">
      <c r="A14" s="9" t="s">
        <v>19</v>
      </c>
      <c r="B14" s="9" t="s">
        <v>176</v>
      </c>
    </row>
    <row r="15" spans="1:2" ht="11.25">
      <c r="A15" s="9"/>
      <c r="B15" s="60" t="s">
        <v>39</v>
      </c>
    </row>
    <row r="16" spans="1:2" ht="11.25">
      <c r="A16" s="9"/>
      <c r="B16" s="9" t="s">
        <v>113</v>
      </c>
    </row>
    <row r="17" spans="1:2" ht="11.25">
      <c r="A17" s="9"/>
      <c r="B17" s="89" t="s">
        <v>147</v>
      </c>
    </row>
    <row r="18" spans="1:2" ht="11.25">
      <c r="A18" s="9"/>
      <c r="B18" s="9"/>
    </row>
  </sheetData>
  <hyperlinks>
    <hyperlink ref="B15" r:id="rId1" display="http://europa.eu.int/comm/energy_transport/etif/index.html"/>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Sheet7"/>
  <dimension ref="A1:AH130"/>
  <sheetViews>
    <sheetView showGridLines="0" workbookViewId="0" topLeftCell="A1">
      <selection activeCell="S26" sqref="S26"/>
    </sheetView>
  </sheetViews>
  <sheetFormatPr defaultColWidth="9.140625" defaultRowHeight="12.75"/>
  <cols>
    <col min="1" max="1" width="4.7109375" style="9" customWidth="1"/>
    <col min="2" max="2" width="8.421875" style="23" customWidth="1"/>
    <col min="3" max="16" width="5.00390625" style="23" customWidth="1"/>
    <col min="17" max="17" width="6.00390625" style="23" customWidth="1"/>
    <col min="18" max="16384" width="9.140625" style="23" customWidth="1"/>
  </cols>
  <sheetData>
    <row r="1" spans="1:17" ht="11.25">
      <c r="A1" s="54" t="s">
        <v>20</v>
      </c>
      <c r="B1" s="55"/>
      <c r="C1" s="54"/>
      <c r="D1" s="54"/>
      <c r="E1" s="54"/>
      <c r="F1" s="54"/>
      <c r="G1" s="54"/>
      <c r="H1" s="54"/>
      <c r="I1" s="54"/>
      <c r="J1" s="54"/>
      <c r="K1" s="54"/>
      <c r="L1" s="54"/>
      <c r="M1" s="54"/>
      <c r="N1" s="54"/>
      <c r="O1" s="55"/>
      <c r="P1" s="55"/>
      <c r="Q1" s="55"/>
    </row>
    <row r="4" spans="1:34" s="14" customFormat="1" ht="11.25">
      <c r="A4" s="11"/>
      <c r="B4" s="12" t="s">
        <v>1</v>
      </c>
      <c r="C4" s="12" t="s">
        <v>2</v>
      </c>
      <c r="D4" s="12" t="s">
        <v>3</v>
      </c>
      <c r="E4" s="12" t="s">
        <v>4</v>
      </c>
      <c r="F4" s="12" t="s">
        <v>5</v>
      </c>
      <c r="G4" s="12" t="s">
        <v>6</v>
      </c>
      <c r="H4" s="12" t="s">
        <v>7</v>
      </c>
      <c r="I4" s="12" t="s">
        <v>8</v>
      </c>
      <c r="J4" s="12" t="s">
        <v>9</v>
      </c>
      <c r="K4" s="12" t="s">
        <v>10</v>
      </c>
      <c r="L4" s="12" t="s">
        <v>11</v>
      </c>
      <c r="M4" s="12" t="s">
        <v>12</v>
      </c>
      <c r="N4" s="12" t="s">
        <v>13</v>
      </c>
      <c r="O4" s="12" t="s">
        <v>14</v>
      </c>
      <c r="P4" s="12" t="s">
        <v>15</v>
      </c>
      <c r="Q4" s="13" t="s">
        <v>16</v>
      </c>
      <c r="R4" s="23" t="s">
        <v>167</v>
      </c>
      <c r="S4" s="23"/>
      <c r="T4" s="23"/>
      <c r="U4" s="23"/>
      <c r="V4" s="23"/>
      <c r="W4" s="23"/>
      <c r="X4" s="23"/>
      <c r="Y4" s="23"/>
      <c r="Z4" s="23"/>
      <c r="AA4" s="23"/>
      <c r="AB4" s="23"/>
      <c r="AC4" s="23"/>
      <c r="AD4" s="23"/>
      <c r="AE4" s="23"/>
      <c r="AF4" s="23"/>
      <c r="AG4" s="23"/>
      <c r="AH4" s="23"/>
    </row>
    <row r="5" spans="1:17" ht="11.25">
      <c r="A5" s="127"/>
      <c r="B5" s="127"/>
      <c r="C5" s="127"/>
      <c r="D5" s="127"/>
      <c r="E5" s="127"/>
      <c r="F5" s="127"/>
      <c r="G5" s="127"/>
      <c r="H5" s="127"/>
      <c r="I5" s="127"/>
      <c r="J5" s="127"/>
      <c r="K5" s="127"/>
      <c r="L5" s="127"/>
      <c r="M5" s="127"/>
      <c r="N5" s="127"/>
      <c r="O5" s="127"/>
      <c r="P5" s="127"/>
      <c r="Q5" s="127"/>
    </row>
    <row r="6" spans="1:17" ht="11.25">
      <c r="A6" s="138" t="s">
        <v>17</v>
      </c>
      <c r="B6" s="138"/>
      <c r="C6" s="138"/>
      <c r="D6" s="138"/>
      <c r="E6" s="138"/>
      <c r="F6" s="138"/>
      <c r="G6" s="138"/>
      <c r="H6" s="138"/>
      <c r="I6" s="138"/>
      <c r="J6" s="138"/>
      <c r="K6" s="138"/>
      <c r="L6" s="138"/>
      <c r="M6" s="138"/>
      <c r="N6" s="138"/>
      <c r="O6" s="138"/>
      <c r="P6" s="138"/>
      <c r="Q6" s="138"/>
    </row>
    <row r="7" spans="1:18" ht="11.25">
      <c r="A7" s="50">
        <v>1990</v>
      </c>
      <c r="B7" s="96">
        <v>145487</v>
      </c>
      <c r="C7" s="96">
        <v>3479</v>
      </c>
      <c r="D7" s="96">
        <v>2344</v>
      </c>
      <c r="E7" s="96">
        <v>26950</v>
      </c>
      <c r="F7" s="96">
        <v>2484</v>
      </c>
      <c r="G7" s="96">
        <v>12560</v>
      </c>
      <c r="H7" s="96">
        <v>34260</v>
      </c>
      <c r="I7" s="96">
        <v>1944</v>
      </c>
      <c r="J7" s="96">
        <v>16086</v>
      </c>
      <c r="K7" s="96">
        <v>271</v>
      </c>
      <c r="L7" s="96">
        <v>2780</v>
      </c>
      <c r="M7" s="96">
        <v>5624</v>
      </c>
      <c r="N7" s="96">
        <v>3126</v>
      </c>
      <c r="O7" s="96">
        <v>5854</v>
      </c>
      <c r="P7" s="96">
        <v>10801</v>
      </c>
      <c r="Q7" s="97">
        <v>16924</v>
      </c>
      <c r="R7" s="23">
        <v>4044</v>
      </c>
    </row>
    <row r="8" spans="1:18" ht="11.25">
      <c r="A8" s="50">
        <v>1991</v>
      </c>
      <c r="B8" s="98">
        <v>159521</v>
      </c>
      <c r="C8" s="83">
        <v>3466</v>
      </c>
      <c r="D8" s="83">
        <v>2344</v>
      </c>
      <c r="E8" s="83">
        <v>41113</v>
      </c>
      <c r="F8" s="83">
        <v>2484</v>
      </c>
      <c r="G8" s="83">
        <v>12570</v>
      </c>
      <c r="H8" s="83">
        <v>33990</v>
      </c>
      <c r="I8" s="83">
        <v>1944</v>
      </c>
      <c r="J8" s="83">
        <v>16066</v>
      </c>
      <c r="K8" s="83">
        <v>271</v>
      </c>
      <c r="L8" s="83">
        <v>2780</v>
      </c>
      <c r="M8" s="83">
        <v>5623</v>
      </c>
      <c r="N8" s="83">
        <v>3117</v>
      </c>
      <c r="O8" s="83">
        <v>5874</v>
      </c>
      <c r="P8" s="83">
        <v>10970</v>
      </c>
      <c r="Q8" s="100">
        <v>16909</v>
      </c>
      <c r="R8" s="23">
        <v>4027</v>
      </c>
    </row>
    <row r="9" spans="1:18" ht="11.25">
      <c r="A9" s="50">
        <v>1992</v>
      </c>
      <c r="B9" s="98">
        <v>157912</v>
      </c>
      <c r="C9" s="83">
        <v>3432</v>
      </c>
      <c r="D9" s="83">
        <v>2344</v>
      </c>
      <c r="E9" s="83">
        <v>40815</v>
      </c>
      <c r="F9" s="83">
        <v>2484</v>
      </c>
      <c r="G9" s="83">
        <v>13041</v>
      </c>
      <c r="H9" s="83">
        <v>33555</v>
      </c>
      <c r="I9" s="83">
        <v>1944</v>
      </c>
      <c r="J9" s="83">
        <v>16112</v>
      </c>
      <c r="K9" s="83">
        <v>275</v>
      </c>
      <c r="L9" s="83">
        <v>2753</v>
      </c>
      <c r="M9" s="83">
        <v>5605</v>
      </c>
      <c r="N9" s="83">
        <v>3054</v>
      </c>
      <c r="O9" s="83">
        <v>5874</v>
      </c>
      <c r="P9" s="83">
        <v>9781</v>
      </c>
      <c r="Q9" s="100">
        <v>16843</v>
      </c>
      <c r="R9" s="23">
        <v>4027</v>
      </c>
    </row>
    <row r="10" spans="1:18" ht="11.25">
      <c r="A10" s="50">
        <v>1993</v>
      </c>
      <c r="B10" s="98">
        <v>155932</v>
      </c>
      <c r="C10" s="83">
        <v>3410</v>
      </c>
      <c r="D10" s="83">
        <v>2349</v>
      </c>
      <c r="E10" s="83">
        <v>40397</v>
      </c>
      <c r="F10" s="83">
        <v>2474</v>
      </c>
      <c r="G10" s="83">
        <v>12601</v>
      </c>
      <c r="H10" s="83">
        <v>32579</v>
      </c>
      <c r="I10" s="83">
        <v>1947</v>
      </c>
      <c r="J10" s="83">
        <v>15942</v>
      </c>
      <c r="K10" s="83">
        <v>275</v>
      </c>
      <c r="L10" s="83">
        <v>2811</v>
      </c>
      <c r="M10" s="83">
        <v>5600</v>
      </c>
      <c r="N10" s="83">
        <v>3062</v>
      </c>
      <c r="O10" s="83">
        <v>5885</v>
      </c>
      <c r="P10" s="83">
        <v>9746</v>
      </c>
      <c r="Q10" s="100">
        <v>16854</v>
      </c>
      <c r="R10" s="23">
        <v>4023</v>
      </c>
    </row>
    <row r="11" spans="1:18" ht="11.25">
      <c r="A11" s="50">
        <v>1994</v>
      </c>
      <c r="B11" s="98">
        <v>156554</v>
      </c>
      <c r="C11" s="83">
        <v>3396</v>
      </c>
      <c r="D11" s="83">
        <v>2349</v>
      </c>
      <c r="E11" s="83">
        <v>41257</v>
      </c>
      <c r="F11" s="83">
        <v>2474</v>
      </c>
      <c r="G11" s="83">
        <v>12646</v>
      </c>
      <c r="H11" s="83">
        <v>32275</v>
      </c>
      <c r="I11" s="83">
        <v>1947</v>
      </c>
      <c r="J11" s="83">
        <v>16002</v>
      </c>
      <c r="K11" s="83">
        <v>275</v>
      </c>
      <c r="L11" s="83">
        <v>2813</v>
      </c>
      <c r="M11" s="83">
        <v>5636</v>
      </c>
      <c r="N11" s="83">
        <v>3070</v>
      </c>
      <c r="O11" s="83">
        <v>5880</v>
      </c>
      <c r="P11" s="83">
        <v>9661</v>
      </c>
      <c r="Q11" s="100">
        <v>16873</v>
      </c>
      <c r="R11" s="23">
        <v>4023</v>
      </c>
    </row>
    <row r="12" spans="1:18" ht="12.75" customHeight="1">
      <c r="A12" s="50">
        <v>1995</v>
      </c>
      <c r="B12" s="98">
        <v>158072</v>
      </c>
      <c r="C12" s="83">
        <v>3368</v>
      </c>
      <c r="D12" s="83">
        <v>2349</v>
      </c>
      <c r="E12" s="83">
        <v>41718</v>
      </c>
      <c r="F12" s="83">
        <v>2474</v>
      </c>
      <c r="G12" s="83">
        <v>12280</v>
      </c>
      <c r="H12" s="83">
        <v>31940</v>
      </c>
      <c r="I12" s="83">
        <v>1945</v>
      </c>
      <c r="J12" s="83">
        <v>16005</v>
      </c>
      <c r="K12" s="83">
        <v>275</v>
      </c>
      <c r="L12" s="83">
        <v>2813</v>
      </c>
      <c r="M12" s="83">
        <v>5672</v>
      </c>
      <c r="N12" s="83">
        <v>3065</v>
      </c>
      <c r="O12" s="83">
        <v>5880</v>
      </c>
      <c r="P12" s="83">
        <v>11289</v>
      </c>
      <c r="Q12" s="100">
        <v>16999</v>
      </c>
      <c r="R12" s="23">
        <v>4023</v>
      </c>
    </row>
    <row r="13" spans="1:18" ht="11.25">
      <c r="A13" s="50">
        <v>1996</v>
      </c>
      <c r="B13" s="98">
        <v>157168</v>
      </c>
      <c r="C13" s="83">
        <v>3380</v>
      </c>
      <c r="D13" s="83">
        <v>2349</v>
      </c>
      <c r="E13" s="83">
        <v>40826</v>
      </c>
      <c r="F13" s="83">
        <v>2474</v>
      </c>
      <c r="G13" s="83">
        <v>12284</v>
      </c>
      <c r="H13" s="83">
        <v>31852</v>
      </c>
      <c r="I13" s="83">
        <v>1954</v>
      </c>
      <c r="J13" s="83">
        <v>16014</v>
      </c>
      <c r="K13" s="83">
        <v>274</v>
      </c>
      <c r="L13" s="83">
        <v>2813</v>
      </c>
      <c r="M13" s="83">
        <v>5672</v>
      </c>
      <c r="N13" s="83">
        <v>3071</v>
      </c>
      <c r="O13" s="83">
        <v>5859</v>
      </c>
      <c r="P13" s="83">
        <v>11345</v>
      </c>
      <c r="Q13" s="100">
        <v>17001</v>
      </c>
      <c r="R13" s="23">
        <v>4021</v>
      </c>
    </row>
    <row r="14" spans="1:18" ht="11.25">
      <c r="A14" s="50">
        <v>1997</v>
      </c>
      <c r="B14" s="99">
        <v>154631</v>
      </c>
      <c r="C14" s="83">
        <v>3422</v>
      </c>
      <c r="D14" s="83">
        <v>2248</v>
      </c>
      <c r="E14" s="83">
        <v>38385</v>
      </c>
      <c r="F14" s="83">
        <v>2503</v>
      </c>
      <c r="G14" s="83">
        <v>12303</v>
      </c>
      <c r="H14" s="83">
        <v>31821</v>
      </c>
      <c r="I14" s="83">
        <v>1908</v>
      </c>
      <c r="J14" s="83">
        <v>16030</v>
      </c>
      <c r="K14" s="83">
        <v>274</v>
      </c>
      <c r="L14" s="83">
        <v>2805</v>
      </c>
      <c r="M14" s="83">
        <v>5672</v>
      </c>
      <c r="N14" s="83">
        <v>3038</v>
      </c>
      <c r="O14" s="83">
        <v>5865</v>
      </c>
      <c r="P14" s="83">
        <v>11366</v>
      </c>
      <c r="Q14" s="100">
        <v>16991</v>
      </c>
      <c r="R14" s="23">
        <v>4021</v>
      </c>
    </row>
    <row r="15" spans="1:18" ht="11.25">
      <c r="A15" s="50">
        <v>1998</v>
      </c>
      <c r="B15" s="98">
        <v>154049</v>
      </c>
      <c r="C15" s="83">
        <v>3470</v>
      </c>
      <c r="D15" s="83">
        <v>2264</v>
      </c>
      <c r="E15" s="83">
        <v>38126</v>
      </c>
      <c r="F15" s="83">
        <v>2299</v>
      </c>
      <c r="G15" s="83">
        <v>12303</v>
      </c>
      <c r="H15" s="83">
        <v>31770</v>
      </c>
      <c r="I15" s="83">
        <v>1909</v>
      </c>
      <c r="J15" s="83">
        <v>16080</v>
      </c>
      <c r="K15" s="83">
        <v>274</v>
      </c>
      <c r="L15" s="83">
        <v>2808</v>
      </c>
      <c r="M15" s="83">
        <v>5643</v>
      </c>
      <c r="N15" s="83">
        <v>2794</v>
      </c>
      <c r="O15" s="83">
        <v>5867</v>
      </c>
      <c r="P15" s="83">
        <v>11448</v>
      </c>
      <c r="Q15" s="100">
        <v>16994</v>
      </c>
      <c r="R15" s="23">
        <v>4021</v>
      </c>
    </row>
    <row r="16" spans="1:18" ht="11.25">
      <c r="A16" s="50">
        <v>1999</v>
      </c>
      <c r="B16" s="98">
        <v>153949</v>
      </c>
      <c r="C16" s="83">
        <v>3472</v>
      </c>
      <c r="D16" s="83">
        <v>2756</v>
      </c>
      <c r="E16" s="83">
        <v>37525</v>
      </c>
      <c r="F16" s="83">
        <v>2299</v>
      </c>
      <c r="G16" s="83">
        <v>12319</v>
      </c>
      <c r="H16" s="83">
        <v>31735</v>
      </c>
      <c r="I16" s="83">
        <v>1919</v>
      </c>
      <c r="J16" s="83">
        <v>16092</v>
      </c>
      <c r="K16" s="83">
        <v>274</v>
      </c>
      <c r="L16" s="83">
        <v>2808</v>
      </c>
      <c r="M16" s="83">
        <v>5618</v>
      </c>
      <c r="N16" s="83">
        <v>2814</v>
      </c>
      <c r="O16" s="83">
        <v>5836</v>
      </c>
      <c r="P16" s="83">
        <v>11498</v>
      </c>
      <c r="Q16" s="100">
        <v>16984</v>
      </c>
      <c r="R16" s="23">
        <v>4021</v>
      </c>
    </row>
    <row r="17" spans="1:18" ht="11.25">
      <c r="A17" s="50">
        <v>2000</v>
      </c>
      <c r="B17" s="98">
        <v>153003</v>
      </c>
      <c r="C17" s="83">
        <v>3471</v>
      </c>
      <c r="D17" s="83">
        <v>2768</v>
      </c>
      <c r="E17" s="83">
        <v>36588</v>
      </c>
      <c r="F17" s="83">
        <v>2385</v>
      </c>
      <c r="G17" s="83">
        <v>12310</v>
      </c>
      <c r="H17" s="83">
        <v>31554</v>
      </c>
      <c r="I17" s="83">
        <v>1919</v>
      </c>
      <c r="J17" s="83">
        <v>16147</v>
      </c>
      <c r="K17" s="83">
        <v>274</v>
      </c>
      <c r="L17" s="83">
        <v>2802</v>
      </c>
      <c r="M17" s="83">
        <v>5563</v>
      </c>
      <c r="N17" s="83">
        <v>2814</v>
      </c>
      <c r="O17" s="83">
        <v>5854</v>
      </c>
      <c r="P17" s="83">
        <v>11560</v>
      </c>
      <c r="Q17" s="100">
        <v>16994</v>
      </c>
      <c r="R17" s="23">
        <v>4179</v>
      </c>
    </row>
    <row r="18" spans="1:18" ht="11.25">
      <c r="A18" s="50">
        <v>2001</v>
      </c>
      <c r="B18" s="98" t="e">
        <f>NA()</f>
        <v>#N/A</v>
      </c>
      <c r="C18" s="83">
        <v>3454</v>
      </c>
      <c r="D18" s="83">
        <v>2768</v>
      </c>
      <c r="E18" s="98" t="e">
        <f>NA()</f>
        <v>#N/A</v>
      </c>
      <c r="F18" s="98" t="e">
        <f>NA()</f>
        <v>#N/A</v>
      </c>
      <c r="G18" s="83">
        <v>12310</v>
      </c>
      <c r="H18" s="98" t="e">
        <f>NA()</f>
        <v>#N/A</v>
      </c>
      <c r="I18" s="83">
        <v>1919</v>
      </c>
      <c r="J18" s="98" t="e">
        <f>NA()</f>
        <v>#N/A</v>
      </c>
      <c r="K18" s="98" t="e">
        <f>NA()</f>
        <v>#N/A</v>
      </c>
      <c r="L18" s="83">
        <v>2809</v>
      </c>
      <c r="M18" s="83">
        <v>5980</v>
      </c>
      <c r="N18" s="83">
        <v>2814</v>
      </c>
      <c r="O18" s="83">
        <v>5850</v>
      </c>
      <c r="P18" s="98" t="e">
        <f>NA()</f>
        <v>#N/A</v>
      </c>
      <c r="Q18" s="100">
        <v>16994</v>
      </c>
      <c r="R18" s="23">
        <v>4178</v>
      </c>
    </row>
    <row r="19" spans="2:17" ht="11.25">
      <c r="B19" s="15"/>
      <c r="C19" s="5"/>
      <c r="D19" s="5"/>
      <c r="E19" s="5"/>
      <c r="F19" s="5"/>
      <c r="G19" s="5"/>
      <c r="H19" s="5"/>
      <c r="I19" s="5"/>
      <c r="J19" s="5"/>
      <c r="K19" s="5"/>
      <c r="L19" s="5"/>
      <c r="M19" s="5"/>
      <c r="N19" s="5"/>
      <c r="O19" s="5"/>
      <c r="P19" s="5"/>
      <c r="Q19" s="4"/>
    </row>
    <row r="20" spans="2:17" ht="11.25">
      <c r="B20" s="15"/>
      <c r="C20" s="5"/>
      <c r="D20" s="5"/>
      <c r="E20" s="5"/>
      <c r="F20" s="5"/>
      <c r="G20" s="5"/>
      <c r="H20" s="5"/>
      <c r="I20" s="5"/>
      <c r="J20" s="5"/>
      <c r="K20" s="5"/>
      <c r="L20" s="5"/>
      <c r="M20" s="5"/>
      <c r="N20" s="5"/>
      <c r="O20" s="5"/>
      <c r="P20" s="5"/>
      <c r="Q20" s="4"/>
    </row>
    <row r="21" spans="2:29" ht="11.25">
      <c r="B21" s="15"/>
      <c r="C21" s="5"/>
      <c r="D21" s="53"/>
      <c r="E21" s="5"/>
      <c r="F21" s="5"/>
      <c r="G21" s="5"/>
      <c r="H21" s="5"/>
      <c r="I21" s="5"/>
      <c r="J21" s="5"/>
      <c r="K21" s="5"/>
      <c r="L21" s="5"/>
      <c r="M21" s="5"/>
      <c r="N21" s="5"/>
      <c r="O21" s="5"/>
      <c r="P21" s="5"/>
      <c r="Q21" s="4"/>
      <c r="T21" s="52"/>
      <c r="U21" s="52"/>
      <c r="V21" s="52"/>
      <c r="W21" s="52"/>
      <c r="X21" s="52"/>
      <c r="Y21" s="52"/>
      <c r="Z21" s="52"/>
      <c r="AA21" s="52"/>
      <c r="AB21" s="52"/>
      <c r="AC21" s="52"/>
    </row>
    <row r="22" spans="2:29" ht="11.25">
      <c r="B22" s="15"/>
      <c r="C22" s="5"/>
      <c r="D22" s="53"/>
      <c r="E22" s="5"/>
      <c r="F22" s="5"/>
      <c r="G22" s="5"/>
      <c r="H22" s="5"/>
      <c r="I22" s="5"/>
      <c r="J22" s="5"/>
      <c r="K22" s="5"/>
      <c r="L22" s="5"/>
      <c r="M22" s="5"/>
      <c r="N22" s="5"/>
      <c r="O22" s="5"/>
      <c r="P22" s="5"/>
      <c r="Q22" s="4"/>
      <c r="T22" s="52"/>
      <c r="U22" s="52"/>
      <c r="V22" s="52"/>
      <c r="W22" s="52"/>
      <c r="X22" s="52"/>
      <c r="Y22" s="52"/>
      <c r="Z22" s="52"/>
      <c r="AA22" s="52"/>
      <c r="AB22" s="52"/>
      <c r="AC22" s="52"/>
    </row>
    <row r="23" spans="2:29" ht="11.25">
      <c r="B23" s="17"/>
      <c r="C23" s="5"/>
      <c r="D23" s="53"/>
      <c r="E23" s="5"/>
      <c r="F23" s="5"/>
      <c r="G23" s="5"/>
      <c r="H23" s="5"/>
      <c r="I23" s="5"/>
      <c r="J23" s="5"/>
      <c r="K23" s="5"/>
      <c r="L23" s="5"/>
      <c r="M23" s="5"/>
      <c r="N23" s="5"/>
      <c r="O23" s="5"/>
      <c r="P23" s="5"/>
      <c r="Q23" s="4"/>
      <c r="T23" s="52"/>
      <c r="U23" s="52"/>
      <c r="V23" s="52"/>
      <c r="W23" s="52"/>
      <c r="X23" s="52"/>
      <c r="Y23" s="52"/>
      <c r="Z23" s="52"/>
      <c r="AA23" s="52"/>
      <c r="AB23" s="52"/>
      <c r="AC23" s="52"/>
    </row>
    <row r="24" spans="2:29" ht="11.25">
      <c r="B24" s="15"/>
      <c r="C24" s="5"/>
      <c r="D24" s="16"/>
      <c r="E24" s="4"/>
      <c r="F24" s="4"/>
      <c r="G24" s="4"/>
      <c r="H24" s="4"/>
      <c r="I24" s="4"/>
      <c r="J24" s="4"/>
      <c r="K24" s="4"/>
      <c r="L24" s="4"/>
      <c r="M24" s="4"/>
      <c r="N24" s="4"/>
      <c r="O24" s="4"/>
      <c r="P24" s="4"/>
      <c r="Q24" s="4"/>
      <c r="T24" s="52"/>
      <c r="U24" s="52"/>
      <c r="V24" s="52"/>
      <c r="W24" s="52"/>
      <c r="X24" s="52"/>
      <c r="Y24" s="52"/>
      <c r="Z24" s="52"/>
      <c r="AA24" s="52"/>
      <c r="AB24" s="52"/>
      <c r="AC24" s="52"/>
    </row>
    <row r="25" spans="1:17" ht="11.25">
      <c r="A25" s="137"/>
      <c r="B25" s="137"/>
      <c r="C25" s="137"/>
      <c r="D25" s="137"/>
      <c r="E25" s="137"/>
      <c r="F25" s="137"/>
      <c r="G25" s="137"/>
      <c r="H25" s="137"/>
      <c r="I25" s="137"/>
      <c r="J25" s="137"/>
      <c r="K25" s="137"/>
      <c r="L25" s="137"/>
      <c r="M25" s="137"/>
      <c r="N25" s="137"/>
      <c r="O25" s="137"/>
      <c r="P25" s="137"/>
      <c r="Q25" s="137"/>
    </row>
    <row r="26" spans="1:17" ht="11.25">
      <c r="A26" s="137"/>
      <c r="B26" s="137"/>
      <c r="C26" s="137"/>
      <c r="D26" s="137"/>
      <c r="E26" s="137"/>
      <c r="F26" s="137"/>
      <c r="G26" s="137"/>
      <c r="H26" s="137"/>
      <c r="I26" s="137"/>
      <c r="J26" s="137"/>
      <c r="K26" s="137"/>
      <c r="L26" s="137"/>
      <c r="M26" s="137"/>
      <c r="N26" s="137"/>
      <c r="O26" s="137"/>
      <c r="P26" s="137"/>
      <c r="Q26" s="137"/>
    </row>
    <row r="27" spans="1:17" ht="11.25">
      <c r="A27" s="92"/>
      <c r="B27" s="92"/>
      <c r="C27" s="92"/>
      <c r="D27" s="92"/>
      <c r="E27" s="92"/>
      <c r="F27" s="92"/>
      <c r="G27" s="92"/>
      <c r="H27" s="92"/>
      <c r="I27" s="92"/>
      <c r="J27" s="92"/>
      <c r="K27" s="92"/>
      <c r="L27" s="92"/>
      <c r="M27" s="92"/>
      <c r="N27" s="92"/>
      <c r="O27" s="92"/>
      <c r="P27" s="92"/>
      <c r="Q27" s="93"/>
    </row>
    <row r="28" spans="1:17" ht="11.25">
      <c r="A28" s="50"/>
      <c r="B28" s="17"/>
      <c r="C28" s="94"/>
      <c r="D28" s="94"/>
      <c r="E28" s="94"/>
      <c r="F28" s="94"/>
      <c r="G28" s="94"/>
      <c r="H28" s="94"/>
      <c r="I28" s="94"/>
      <c r="J28" s="94"/>
      <c r="K28" s="94"/>
      <c r="L28" s="94"/>
      <c r="M28" s="94"/>
      <c r="N28" s="94"/>
      <c r="O28" s="94"/>
      <c r="P28" s="94"/>
      <c r="Q28" s="94"/>
    </row>
    <row r="29" spans="1:17" ht="11.25">
      <c r="A29" s="50"/>
      <c r="B29" s="17"/>
      <c r="C29" s="94"/>
      <c r="D29" s="94"/>
      <c r="E29" s="94"/>
      <c r="F29" s="94"/>
      <c r="G29" s="94"/>
      <c r="H29" s="94"/>
      <c r="I29" s="94"/>
      <c r="J29" s="94"/>
      <c r="K29" s="94"/>
      <c r="L29" s="94"/>
      <c r="M29" s="94"/>
      <c r="N29" s="94"/>
      <c r="O29" s="94"/>
      <c r="P29" s="94"/>
      <c r="Q29" s="94"/>
    </row>
    <row r="30" spans="1:17" ht="11.25">
      <c r="A30" s="50"/>
      <c r="B30" s="17"/>
      <c r="C30" s="94"/>
      <c r="D30" s="94"/>
      <c r="E30" s="94"/>
      <c r="F30" s="94"/>
      <c r="G30" s="94"/>
      <c r="H30" s="94"/>
      <c r="I30" s="94"/>
      <c r="J30" s="94"/>
      <c r="K30" s="94"/>
      <c r="L30" s="94"/>
      <c r="M30" s="94"/>
      <c r="N30" s="18"/>
      <c r="O30" s="94"/>
      <c r="P30" s="94"/>
      <c r="Q30" s="94"/>
    </row>
    <row r="31" spans="1:17" ht="11.25">
      <c r="A31" s="50"/>
      <c r="B31" s="17"/>
      <c r="C31" s="94"/>
      <c r="D31" s="94"/>
      <c r="E31" s="94"/>
      <c r="F31" s="94"/>
      <c r="G31" s="94"/>
      <c r="H31" s="94"/>
      <c r="I31" s="94"/>
      <c r="J31" s="94"/>
      <c r="K31" s="94"/>
      <c r="L31" s="94"/>
      <c r="M31" s="94"/>
      <c r="N31" s="18"/>
      <c r="O31" s="94"/>
      <c r="P31" s="94"/>
      <c r="Q31" s="94"/>
    </row>
    <row r="32" spans="1:17" ht="12.75" customHeight="1">
      <c r="A32" s="50"/>
      <c r="B32" s="17"/>
      <c r="C32" s="94"/>
      <c r="D32" s="94"/>
      <c r="E32" s="94"/>
      <c r="F32" s="94"/>
      <c r="G32" s="94"/>
      <c r="H32" s="94"/>
      <c r="I32" s="94"/>
      <c r="J32" s="94"/>
      <c r="K32" s="94"/>
      <c r="L32" s="94"/>
      <c r="M32" s="94"/>
      <c r="N32" s="94"/>
      <c r="O32" s="94"/>
      <c r="P32" s="94"/>
      <c r="Q32" s="94"/>
    </row>
    <row r="33" spans="1:17" ht="11.25">
      <c r="A33" s="6"/>
      <c r="B33" s="19"/>
      <c r="C33" s="18"/>
      <c r="D33" s="18"/>
      <c r="E33" s="18"/>
      <c r="F33" s="18"/>
      <c r="G33" s="18"/>
      <c r="H33" s="18"/>
      <c r="I33" s="18"/>
      <c r="J33" s="18"/>
      <c r="K33" s="18"/>
      <c r="L33" s="18"/>
      <c r="M33" s="18"/>
      <c r="N33" s="18"/>
      <c r="O33" s="18"/>
      <c r="P33" s="18"/>
      <c r="Q33" s="18"/>
    </row>
    <row r="34" spans="1:17" ht="11.25">
      <c r="A34" s="6"/>
      <c r="B34" s="18"/>
      <c r="C34" s="18"/>
      <c r="D34" s="18"/>
      <c r="E34" s="18"/>
      <c r="F34" s="18"/>
      <c r="G34" s="18"/>
      <c r="H34" s="18"/>
      <c r="I34" s="18"/>
      <c r="J34" s="18"/>
      <c r="K34" s="18"/>
      <c r="L34" s="18"/>
      <c r="M34" s="18"/>
      <c r="N34" s="18"/>
      <c r="O34" s="18"/>
      <c r="P34" s="18"/>
      <c r="Q34" s="18"/>
    </row>
    <row r="35" spans="1:17" ht="11.25">
      <c r="A35" s="6"/>
      <c r="B35" s="19"/>
      <c r="C35" s="18"/>
      <c r="D35" s="18"/>
      <c r="E35" s="18"/>
      <c r="F35" s="18"/>
      <c r="G35" s="18"/>
      <c r="H35" s="18"/>
      <c r="I35" s="18"/>
      <c r="J35" s="18"/>
      <c r="K35" s="18"/>
      <c r="L35" s="18"/>
      <c r="M35" s="18"/>
      <c r="N35" s="18"/>
      <c r="O35" s="18"/>
      <c r="P35" s="18"/>
      <c r="Q35" s="18"/>
    </row>
    <row r="36" spans="1:17" ht="11.25">
      <c r="A36" s="6"/>
      <c r="B36" s="19"/>
      <c r="C36" s="18"/>
      <c r="D36" s="18"/>
      <c r="E36" s="18"/>
      <c r="F36" s="18"/>
      <c r="G36" s="18"/>
      <c r="H36" s="18"/>
      <c r="I36" s="18"/>
      <c r="J36" s="18"/>
      <c r="K36" s="18"/>
      <c r="L36" s="18"/>
      <c r="M36" s="18"/>
      <c r="N36" s="18"/>
      <c r="O36" s="18"/>
      <c r="P36" s="18"/>
      <c r="Q36" s="18"/>
    </row>
    <row r="37" spans="1:17" ht="11.25">
      <c r="A37" s="6"/>
      <c r="B37" s="19"/>
      <c r="C37" s="18"/>
      <c r="D37" s="18"/>
      <c r="E37" s="18"/>
      <c r="F37" s="18"/>
      <c r="G37" s="18"/>
      <c r="H37" s="18"/>
      <c r="I37" s="18"/>
      <c r="J37" s="18"/>
      <c r="K37" s="18"/>
      <c r="L37" s="18"/>
      <c r="M37" s="18"/>
      <c r="N37" s="18"/>
      <c r="O37" s="18"/>
      <c r="P37" s="18"/>
      <c r="Q37" s="18"/>
    </row>
    <row r="38" spans="1:17" ht="11.25">
      <c r="A38" s="6"/>
      <c r="B38" s="19"/>
      <c r="C38" s="18"/>
      <c r="D38" s="18"/>
      <c r="E38" s="18"/>
      <c r="F38" s="18"/>
      <c r="G38" s="18"/>
      <c r="H38" s="18"/>
      <c r="I38" s="18"/>
      <c r="J38" s="18"/>
      <c r="K38" s="18"/>
      <c r="L38" s="18"/>
      <c r="M38" s="18"/>
      <c r="N38" s="18"/>
      <c r="O38" s="18"/>
      <c r="P38" s="18"/>
      <c r="Q38" s="18"/>
    </row>
    <row r="39" spans="1:17" ht="11.25">
      <c r="A39" s="6"/>
      <c r="B39" s="19"/>
      <c r="C39" s="18"/>
      <c r="D39" s="18"/>
      <c r="E39" s="18"/>
      <c r="F39" s="18"/>
      <c r="G39" s="18"/>
      <c r="H39" s="18"/>
      <c r="I39" s="18"/>
      <c r="J39" s="18"/>
      <c r="K39" s="18"/>
      <c r="L39" s="18"/>
      <c r="M39" s="18"/>
      <c r="N39" s="18"/>
      <c r="O39" s="18"/>
      <c r="P39" s="18"/>
      <c r="Q39" s="18"/>
    </row>
    <row r="40" spans="1:17" ht="11.25">
      <c r="A40" s="6"/>
      <c r="B40" s="19"/>
      <c r="C40" s="18"/>
      <c r="D40" s="18"/>
      <c r="E40" s="18"/>
      <c r="F40" s="18"/>
      <c r="G40" s="18"/>
      <c r="H40" s="18"/>
      <c r="I40" s="18"/>
      <c r="J40" s="18"/>
      <c r="K40" s="18"/>
      <c r="L40" s="18"/>
      <c r="M40" s="18"/>
      <c r="N40" s="18"/>
      <c r="O40" s="18"/>
      <c r="P40" s="18"/>
      <c r="Q40" s="18"/>
    </row>
    <row r="41" spans="1:17" ht="11.25">
      <c r="A41" s="6"/>
      <c r="B41" s="19"/>
      <c r="C41" s="18"/>
      <c r="D41" s="18"/>
      <c r="E41" s="18"/>
      <c r="F41" s="18"/>
      <c r="G41" s="18"/>
      <c r="H41" s="18"/>
      <c r="I41" s="18"/>
      <c r="J41" s="18"/>
      <c r="K41" s="18"/>
      <c r="L41" s="18"/>
      <c r="M41" s="18"/>
      <c r="N41" s="18"/>
      <c r="O41" s="18"/>
      <c r="P41" s="18"/>
      <c r="Q41" s="18"/>
    </row>
    <row r="42" spans="1:17" ht="11.25">
      <c r="A42" s="6"/>
      <c r="B42" s="19"/>
      <c r="C42" s="18"/>
      <c r="D42" s="18"/>
      <c r="E42" s="18"/>
      <c r="F42" s="18"/>
      <c r="G42" s="18"/>
      <c r="H42" s="18"/>
      <c r="I42" s="18"/>
      <c r="J42" s="18"/>
      <c r="K42" s="18"/>
      <c r="L42" s="18"/>
      <c r="M42" s="18"/>
      <c r="N42" s="18"/>
      <c r="O42" s="18"/>
      <c r="P42" s="18"/>
      <c r="Q42" s="18"/>
    </row>
    <row r="43" spans="1:17" ht="11.25">
      <c r="A43" s="6"/>
      <c r="B43" s="19"/>
      <c r="C43" s="18"/>
      <c r="D43" s="18"/>
      <c r="E43" s="18"/>
      <c r="F43" s="18"/>
      <c r="G43" s="18"/>
      <c r="H43" s="18"/>
      <c r="I43" s="18"/>
      <c r="J43" s="18"/>
      <c r="K43" s="18"/>
      <c r="L43" s="18"/>
      <c r="M43" s="18"/>
      <c r="N43" s="18"/>
      <c r="O43" s="18"/>
      <c r="P43" s="18"/>
      <c r="Q43" s="18"/>
    </row>
    <row r="44" spans="1:17" ht="11.25">
      <c r="A44" s="6"/>
      <c r="B44" s="19"/>
      <c r="C44" s="18"/>
      <c r="D44" s="18"/>
      <c r="E44" s="18"/>
      <c r="F44" s="18"/>
      <c r="G44" s="18"/>
      <c r="H44" s="18"/>
      <c r="I44" s="18"/>
      <c r="J44" s="18"/>
      <c r="K44" s="18"/>
      <c r="L44" s="18"/>
      <c r="M44" s="18"/>
      <c r="N44" s="18"/>
      <c r="O44" s="18"/>
      <c r="P44" s="18"/>
      <c r="Q44" s="18"/>
    </row>
    <row r="45" spans="1:17" ht="11.25">
      <c r="A45" s="6"/>
      <c r="B45" s="19"/>
      <c r="C45" s="18"/>
      <c r="D45" s="18"/>
      <c r="E45" s="18"/>
      <c r="F45" s="18"/>
      <c r="G45" s="18"/>
      <c r="H45" s="18"/>
      <c r="I45" s="18"/>
      <c r="J45" s="18"/>
      <c r="K45" s="18"/>
      <c r="L45" s="18"/>
      <c r="M45" s="18"/>
      <c r="N45" s="18"/>
      <c r="O45" s="18"/>
      <c r="P45" s="18"/>
      <c r="Q45" s="18"/>
    </row>
    <row r="46" spans="1:17" ht="11.25">
      <c r="A46" s="6"/>
      <c r="B46" s="19"/>
      <c r="C46" s="18"/>
      <c r="D46" s="18"/>
      <c r="E46" s="18"/>
      <c r="F46" s="18"/>
      <c r="G46" s="18"/>
      <c r="H46" s="18"/>
      <c r="I46" s="18"/>
      <c r="J46" s="18"/>
      <c r="K46" s="18"/>
      <c r="L46" s="18"/>
      <c r="M46" s="18"/>
      <c r="N46" s="18"/>
      <c r="O46" s="18"/>
      <c r="P46" s="18"/>
      <c r="Q46" s="18"/>
    </row>
    <row r="47" spans="1:17" ht="11.25">
      <c r="A47" s="8"/>
      <c r="B47" s="19"/>
      <c r="C47" s="18"/>
      <c r="D47" s="18"/>
      <c r="E47" s="18"/>
      <c r="F47" s="18"/>
      <c r="G47" s="18"/>
      <c r="H47" s="18"/>
      <c r="I47" s="18"/>
      <c r="J47" s="18"/>
      <c r="K47" s="18"/>
      <c r="L47" s="18"/>
      <c r="M47" s="18"/>
      <c r="N47" s="18"/>
      <c r="O47" s="18"/>
      <c r="P47" s="18"/>
      <c r="Q47" s="18"/>
    </row>
    <row r="48" spans="1:17" ht="11.25">
      <c r="A48" s="136"/>
      <c r="B48" s="136"/>
      <c r="C48" s="136"/>
      <c r="D48" s="136"/>
      <c r="E48" s="136"/>
      <c r="F48" s="136"/>
      <c r="G48" s="136"/>
      <c r="H48" s="136"/>
      <c r="I48" s="136"/>
      <c r="J48" s="136"/>
      <c r="K48" s="136"/>
      <c r="L48" s="136"/>
      <c r="M48" s="136"/>
      <c r="N48" s="136"/>
      <c r="O48" s="136"/>
      <c r="P48" s="136"/>
      <c r="Q48" s="136"/>
    </row>
    <row r="49" spans="1:17" ht="11.25">
      <c r="A49" s="136"/>
      <c r="B49" s="136"/>
      <c r="C49" s="136"/>
      <c r="D49" s="136"/>
      <c r="E49" s="136"/>
      <c r="F49" s="136"/>
      <c r="G49" s="136"/>
      <c r="H49" s="136"/>
      <c r="I49" s="136"/>
      <c r="J49" s="136"/>
      <c r="K49" s="136"/>
      <c r="L49" s="136"/>
      <c r="M49" s="136"/>
      <c r="N49" s="136"/>
      <c r="O49" s="136"/>
      <c r="P49" s="136"/>
      <c r="Q49" s="136"/>
    </row>
    <row r="50" spans="1:17" ht="11.25">
      <c r="A50" s="20"/>
      <c r="B50" s="20"/>
      <c r="C50" s="20"/>
      <c r="D50" s="20"/>
      <c r="E50" s="20"/>
      <c r="F50" s="20"/>
      <c r="G50" s="20"/>
      <c r="H50" s="20"/>
      <c r="I50" s="20"/>
      <c r="J50" s="20"/>
      <c r="K50" s="20"/>
      <c r="L50" s="20"/>
      <c r="M50" s="20"/>
      <c r="N50" s="20"/>
      <c r="O50" s="20"/>
      <c r="P50" s="20"/>
      <c r="Q50" s="95"/>
    </row>
    <row r="51" spans="1:17" ht="11.25">
      <c r="A51" s="6"/>
      <c r="B51" s="22"/>
      <c r="C51" s="22"/>
      <c r="D51" s="22"/>
      <c r="E51" s="22"/>
      <c r="F51" s="22"/>
      <c r="G51" s="22"/>
      <c r="H51" s="22"/>
      <c r="I51" s="22"/>
      <c r="J51" s="22"/>
      <c r="K51" s="22"/>
      <c r="L51" s="22"/>
      <c r="M51" s="22"/>
      <c r="N51" s="22"/>
      <c r="O51" s="22"/>
      <c r="P51" s="22"/>
      <c r="Q51" s="22"/>
    </row>
    <row r="52" spans="1:17" ht="11.25">
      <c r="A52" s="6"/>
      <c r="B52" s="22"/>
      <c r="C52" s="22"/>
      <c r="D52" s="22"/>
      <c r="E52" s="22"/>
      <c r="F52" s="22"/>
      <c r="G52" s="22"/>
      <c r="H52" s="22"/>
      <c r="I52" s="22"/>
      <c r="J52" s="22"/>
      <c r="K52" s="22"/>
      <c r="L52" s="22"/>
      <c r="M52" s="22"/>
      <c r="N52" s="22"/>
      <c r="O52" s="22"/>
      <c r="P52" s="22"/>
      <c r="Q52" s="22"/>
    </row>
    <row r="53" spans="1:17" ht="11.25">
      <c r="A53" s="6"/>
      <c r="B53" s="22"/>
      <c r="C53" s="22"/>
      <c r="D53" s="22"/>
      <c r="E53" s="22"/>
      <c r="F53" s="22"/>
      <c r="G53" s="22"/>
      <c r="H53" s="22"/>
      <c r="I53" s="22"/>
      <c r="J53" s="22"/>
      <c r="K53" s="22"/>
      <c r="L53" s="22"/>
      <c r="M53" s="22"/>
      <c r="N53" s="22"/>
      <c r="O53" s="22"/>
      <c r="P53" s="22"/>
      <c r="Q53" s="22"/>
    </row>
    <row r="54" spans="1:17" ht="11.25">
      <c r="A54" s="6"/>
      <c r="B54" s="22"/>
      <c r="C54" s="22"/>
      <c r="D54" s="22"/>
      <c r="E54" s="22"/>
      <c r="F54" s="22"/>
      <c r="G54" s="22"/>
      <c r="H54" s="22"/>
      <c r="I54" s="22"/>
      <c r="J54" s="22"/>
      <c r="K54" s="22"/>
      <c r="L54" s="22"/>
      <c r="M54" s="22"/>
      <c r="N54" s="22"/>
      <c r="O54" s="22"/>
      <c r="P54" s="22"/>
      <c r="Q54" s="22"/>
    </row>
    <row r="55" spans="1:17" ht="12.75" customHeight="1">
      <c r="A55" s="6"/>
      <c r="B55" s="22"/>
      <c r="C55" s="22"/>
      <c r="D55" s="22"/>
      <c r="E55" s="22"/>
      <c r="F55" s="22"/>
      <c r="G55" s="22"/>
      <c r="H55" s="22"/>
      <c r="I55" s="22"/>
      <c r="J55" s="22"/>
      <c r="K55" s="22"/>
      <c r="L55" s="22"/>
      <c r="M55" s="22"/>
      <c r="N55" s="22"/>
      <c r="O55" s="22"/>
      <c r="P55" s="22"/>
      <c r="Q55" s="22"/>
    </row>
    <row r="56" spans="1:17" ht="11.25">
      <c r="A56" s="6"/>
      <c r="B56" s="22"/>
      <c r="C56" s="22"/>
      <c r="D56" s="22"/>
      <c r="E56" s="22"/>
      <c r="F56" s="22"/>
      <c r="G56" s="22"/>
      <c r="H56" s="22"/>
      <c r="I56" s="22"/>
      <c r="J56" s="22"/>
      <c r="K56" s="22"/>
      <c r="L56" s="22"/>
      <c r="M56" s="22"/>
      <c r="N56" s="22"/>
      <c r="O56" s="22"/>
      <c r="P56" s="22"/>
      <c r="Q56" s="22"/>
    </row>
    <row r="57" spans="1:17" ht="11.25">
      <c r="A57" s="6"/>
      <c r="B57" s="22"/>
      <c r="C57" s="22"/>
      <c r="D57" s="22"/>
      <c r="E57" s="22"/>
      <c r="F57" s="22"/>
      <c r="G57" s="22"/>
      <c r="H57" s="22"/>
      <c r="I57" s="22"/>
      <c r="J57" s="22"/>
      <c r="K57" s="22"/>
      <c r="L57" s="22"/>
      <c r="M57" s="22"/>
      <c r="N57" s="22"/>
      <c r="O57" s="22"/>
      <c r="P57" s="22"/>
      <c r="Q57" s="22"/>
    </row>
    <row r="58" spans="1:17" ht="11.25">
      <c r="A58" s="6"/>
      <c r="B58" s="22"/>
      <c r="C58" s="22"/>
      <c r="D58" s="22"/>
      <c r="E58" s="22"/>
      <c r="F58" s="22"/>
      <c r="G58" s="22"/>
      <c r="H58" s="22"/>
      <c r="I58" s="22"/>
      <c r="J58" s="22"/>
      <c r="K58" s="22"/>
      <c r="L58" s="22"/>
      <c r="M58" s="22"/>
      <c r="N58" s="22"/>
      <c r="O58" s="22"/>
      <c r="P58" s="22"/>
      <c r="Q58" s="22"/>
    </row>
    <row r="59" spans="1:17" ht="11.25">
      <c r="A59" s="6"/>
      <c r="B59" s="22"/>
      <c r="C59" s="22"/>
      <c r="D59" s="22"/>
      <c r="E59" s="22"/>
      <c r="F59" s="22"/>
      <c r="G59" s="22"/>
      <c r="H59" s="22"/>
      <c r="I59" s="22"/>
      <c r="J59" s="22"/>
      <c r="K59" s="22"/>
      <c r="L59" s="22"/>
      <c r="M59" s="22"/>
      <c r="N59" s="22"/>
      <c r="O59" s="22"/>
      <c r="P59" s="22"/>
      <c r="Q59" s="22"/>
    </row>
    <row r="60" spans="1:17" ht="11.25">
      <c r="A60" s="6"/>
      <c r="B60" s="22"/>
      <c r="C60" s="22"/>
      <c r="D60" s="22"/>
      <c r="E60" s="22"/>
      <c r="F60" s="22"/>
      <c r="G60" s="22"/>
      <c r="H60" s="22"/>
      <c r="I60" s="22"/>
      <c r="J60" s="22"/>
      <c r="K60" s="22"/>
      <c r="L60" s="22"/>
      <c r="M60" s="22"/>
      <c r="N60" s="22"/>
      <c r="O60" s="22"/>
      <c r="P60" s="22"/>
      <c r="Q60" s="22"/>
    </row>
    <row r="61" spans="1:17" ht="11.25">
      <c r="A61" s="6"/>
      <c r="B61" s="22"/>
      <c r="C61" s="22"/>
      <c r="D61" s="22"/>
      <c r="E61" s="22"/>
      <c r="F61" s="22"/>
      <c r="G61" s="22"/>
      <c r="H61" s="22"/>
      <c r="I61" s="22"/>
      <c r="J61" s="22"/>
      <c r="K61" s="22"/>
      <c r="L61" s="22"/>
      <c r="M61" s="22"/>
      <c r="N61" s="22"/>
      <c r="O61" s="22"/>
      <c r="P61" s="22"/>
      <c r="Q61" s="22"/>
    </row>
    <row r="62" spans="1:17" ht="11.25">
      <c r="A62" s="6"/>
      <c r="B62" s="22"/>
      <c r="C62" s="22"/>
      <c r="D62" s="22"/>
      <c r="E62" s="22"/>
      <c r="F62" s="22"/>
      <c r="G62" s="22"/>
      <c r="H62" s="22"/>
      <c r="I62" s="22"/>
      <c r="J62" s="22"/>
      <c r="K62" s="22"/>
      <c r="L62" s="22"/>
      <c r="M62" s="22"/>
      <c r="N62" s="22"/>
      <c r="O62" s="22"/>
      <c r="P62" s="22"/>
      <c r="Q62" s="22"/>
    </row>
    <row r="63" spans="1:17" ht="11.25">
      <c r="A63" s="6"/>
      <c r="B63" s="22"/>
      <c r="C63" s="22"/>
      <c r="D63" s="22"/>
      <c r="E63" s="22"/>
      <c r="F63" s="22"/>
      <c r="G63" s="22"/>
      <c r="H63" s="22"/>
      <c r="I63" s="22"/>
      <c r="J63" s="22"/>
      <c r="K63" s="22"/>
      <c r="L63" s="22"/>
      <c r="M63" s="22"/>
      <c r="N63" s="22"/>
      <c r="O63" s="22"/>
      <c r="P63" s="22"/>
      <c r="Q63" s="22"/>
    </row>
    <row r="64" spans="1:17" ht="11.25">
      <c r="A64" s="6"/>
      <c r="B64" s="22"/>
      <c r="C64" s="22"/>
      <c r="D64" s="22"/>
      <c r="E64" s="22"/>
      <c r="F64" s="22"/>
      <c r="G64" s="22"/>
      <c r="H64" s="22"/>
      <c r="I64" s="22"/>
      <c r="J64" s="22"/>
      <c r="K64" s="22"/>
      <c r="L64" s="22"/>
      <c r="M64" s="22"/>
      <c r="N64" s="22"/>
      <c r="O64" s="22"/>
      <c r="P64" s="22"/>
      <c r="Q64" s="22"/>
    </row>
    <row r="65" spans="1:17" ht="11.25">
      <c r="A65" s="6"/>
      <c r="B65" s="22"/>
      <c r="C65" s="22"/>
      <c r="D65" s="22"/>
      <c r="E65" s="22"/>
      <c r="F65" s="22"/>
      <c r="G65" s="22"/>
      <c r="H65" s="22"/>
      <c r="I65" s="22"/>
      <c r="J65" s="22"/>
      <c r="K65" s="22"/>
      <c r="L65" s="22"/>
      <c r="M65" s="22"/>
      <c r="N65" s="22"/>
      <c r="O65" s="22"/>
      <c r="P65" s="22"/>
      <c r="Q65" s="22"/>
    </row>
    <row r="66" spans="1:17" ht="11.25">
      <c r="A66" s="6"/>
      <c r="B66" s="22"/>
      <c r="C66" s="22"/>
      <c r="D66" s="22"/>
      <c r="E66" s="22"/>
      <c r="F66" s="22"/>
      <c r="G66" s="22"/>
      <c r="H66" s="22"/>
      <c r="I66" s="22"/>
      <c r="J66" s="22"/>
      <c r="K66" s="22"/>
      <c r="L66" s="22"/>
      <c r="M66" s="22"/>
      <c r="N66" s="22"/>
      <c r="O66" s="22"/>
      <c r="P66" s="22"/>
      <c r="Q66" s="22"/>
    </row>
    <row r="67" spans="1:17" ht="11.25">
      <c r="A67" s="6"/>
      <c r="B67" s="22"/>
      <c r="C67" s="22"/>
      <c r="D67" s="22"/>
      <c r="E67" s="22"/>
      <c r="F67" s="22"/>
      <c r="G67" s="22"/>
      <c r="H67" s="22"/>
      <c r="I67" s="22"/>
      <c r="J67" s="22"/>
      <c r="K67" s="22"/>
      <c r="L67" s="22"/>
      <c r="M67" s="22"/>
      <c r="N67" s="22"/>
      <c r="O67" s="22"/>
      <c r="P67" s="22"/>
      <c r="Q67" s="22"/>
    </row>
    <row r="68" spans="1:19" ht="11.25">
      <c r="A68" s="8"/>
      <c r="B68" s="37"/>
      <c r="C68" s="37"/>
      <c r="D68" s="37"/>
      <c r="E68" s="37"/>
      <c r="F68" s="37"/>
      <c r="G68" s="37"/>
      <c r="H68" s="37"/>
      <c r="I68" s="37"/>
      <c r="J68" s="37"/>
      <c r="K68" s="37"/>
      <c r="L68" s="37"/>
      <c r="M68" s="37"/>
      <c r="N68" s="37"/>
      <c r="O68" s="37"/>
      <c r="P68" s="37"/>
      <c r="Q68" s="37"/>
      <c r="R68" s="14"/>
      <c r="S68" s="14"/>
    </row>
    <row r="69" spans="1:19" ht="11.25">
      <c r="A69" s="8"/>
      <c r="B69" s="37"/>
      <c r="C69" s="37"/>
      <c r="D69" s="37"/>
      <c r="E69" s="37"/>
      <c r="F69" s="37"/>
      <c r="G69" s="37"/>
      <c r="H69" s="37"/>
      <c r="I69" s="37"/>
      <c r="J69" s="37"/>
      <c r="K69" s="37"/>
      <c r="L69" s="37"/>
      <c r="M69" s="37"/>
      <c r="N69" s="37"/>
      <c r="O69" s="37"/>
      <c r="P69" s="37"/>
      <c r="Q69" s="37"/>
      <c r="R69" s="14"/>
      <c r="S69" s="14"/>
    </row>
    <row r="70" spans="1:17" ht="11.25">
      <c r="A70" s="37"/>
      <c r="B70" s="37"/>
      <c r="C70" s="37"/>
      <c r="D70" s="37"/>
      <c r="E70" s="37"/>
      <c r="F70" s="37"/>
      <c r="G70" s="37"/>
      <c r="H70" s="37"/>
      <c r="I70" s="37"/>
      <c r="J70" s="37"/>
      <c r="K70" s="37"/>
      <c r="L70" s="37"/>
      <c r="M70" s="37"/>
      <c r="N70" s="37"/>
      <c r="O70" s="37"/>
      <c r="P70" s="37"/>
      <c r="Q70" s="37"/>
    </row>
    <row r="71" spans="1:17" ht="11.25">
      <c r="A71" s="37"/>
      <c r="B71" s="37"/>
      <c r="C71" s="37"/>
      <c r="D71" s="37"/>
      <c r="E71" s="37"/>
      <c r="F71" s="37"/>
      <c r="G71" s="37"/>
      <c r="H71" s="37"/>
      <c r="I71" s="37"/>
      <c r="J71" s="37"/>
      <c r="K71" s="37"/>
      <c r="L71" s="37"/>
      <c r="M71" s="37"/>
      <c r="N71" s="37"/>
      <c r="O71" s="37"/>
      <c r="P71" s="37"/>
      <c r="Q71" s="37"/>
    </row>
    <row r="72" spans="1:18" ht="11.25">
      <c r="A72" s="48"/>
      <c r="B72" s="48"/>
      <c r="C72" s="48"/>
      <c r="D72" s="48"/>
      <c r="E72" s="48"/>
      <c r="F72" s="48"/>
      <c r="G72" s="48"/>
      <c r="H72" s="48"/>
      <c r="I72" s="48"/>
      <c r="J72" s="48"/>
      <c r="K72" s="48"/>
      <c r="L72" s="48"/>
      <c r="M72" s="48"/>
      <c r="N72" s="48"/>
      <c r="O72" s="48"/>
      <c r="P72" s="48"/>
      <c r="Q72" s="48"/>
      <c r="R72" s="47"/>
    </row>
    <row r="73" spans="1:18" ht="11.25">
      <c r="A73" s="48"/>
      <c r="B73" s="48"/>
      <c r="C73" s="48"/>
      <c r="D73" s="48"/>
      <c r="E73" s="48"/>
      <c r="F73" s="48"/>
      <c r="G73" s="48"/>
      <c r="H73" s="48"/>
      <c r="I73" s="48"/>
      <c r="J73" s="48"/>
      <c r="K73" s="48"/>
      <c r="L73" s="48"/>
      <c r="M73" s="48"/>
      <c r="N73" s="48"/>
      <c r="O73" s="48"/>
      <c r="P73" s="48"/>
      <c r="Q73" s="48"/>
      <c r="R73" s="47"/>
    </row>
    <row r="74" spans="1:17" ht="11.25">
      <c r="A74" s="8"/>
      <c r="B74" s="37"/>
      <c r="C74" s="37"/>
      <c r="D74" s="37"/>
      <c r="E74" s="37"/>
      <c r="F74" s="37"/>
      <c r="G74" s="37"/>
      <c r="H74" s="37"/>
      <c r="I74" s="37"/>
      <c r="J74" s="37"/>
      <c r="K74" s="37"/>
      <c r="L74" s="37"/>
      <c r="M74" s="37"/>
      <c r="N74" s="37"/>
      <c r="O74" s="37"/>
      <c r="P74" s="37"/>
      <c r="Q74" s="37"/>
    </row>
    <row r="75" spans="1:17" ht="11.25">
      <c r="A75" s="8"/>
      <c r="B75" s="37"/>
      <c r="C75" s="37"/>
      <c r="D75" s="37"/>
      <c r="E75" s="37"/>
      <c r="F75" s="37"/>
      <c r="G75" s="37"/>
      <c r="H75" s="37"/>
      <c r="I75" s="37"/>
      <c r="J75" s="37"/>
      <c r="K75" s="37"/>
      <c r="L75" s="37"/>
      <c r="M75" s="37"/>
      <c r="N75" s="37"/>
      <c r="O75" s="37"/>
      <c r="P75" s="37"/>
      <c r="Q75" s="37"/>
    </row>
    <row r="76" spans="1:17" ht="11.25">
      <c r="A76" s="8"/>
      <c r="B76" s="37"/>
      <c r="C76" s="37"/>
      <c r="D76" s="37"/>
      <c r="E76" s="37"/>
      <c r="F76" s="37"/>
      <c r="G76" s="37"/>
      <c r="H76" s="37"/>
      <c r="I76" s="37"/>
      <c r="J76" s="37"/>
      <c r="K76" s="37"/>
      <c r="L76" s="37"/>
      <c r="M76" s="37"/>
      <c r="N76" s="37"/>
      <c r="O76" s="37"/>
      <c r="P76" s="37"/>
      <c r="Q76" s="37"/>
    </row>
    <row r="77" spans="1:17" ht="11.25">
      <c r="A77" s="8"/>
      <c r="B77" s="37"/>
      <c r="C77" s="37"/>
      <c r="D77" s="37"/>
      <c r="E77" s="37"/>
      <c r="F77" s="37"/>
      <c r="G77" s="37"/>
      <c r="H77" s="37"/>
      <c r="I77" s="37"/>
      <c r="J77" s="37"/>
      <c r="K77" s="37"/>
      <c r="L77" s="37"/>
      <c r="M77" s="37"/>
      <c r="N77" s="37"/>
      <c r="O77" s="37"/>
      <c r="P77" s="37"/>
      <c r="Q77" s="37"/>
    </row>
    <row r="78" spans="1:17" ht="11.25">
      <c r="A78" s="8"/>
      <c r="B78" s="37"/>
      <c r="C78" s="37"/>
      <c r="D78" s="37"/>
      <c r="E78" s="37"/>
      <c r="F78" s="37"/>
      <c r="G78" s="37"/>
      <c r="H78" s="37"/>
      <c r="I78" s="37"/>
      <c r="J78" s="37"/>
      <c r="K78" s="37"/>
      <c r="L78" s="37"/>
      <c r="M78" s="37"/>
      <c r="N78" s="37"/>
      <c r="O78" s="37"/>
      <c r="P78" s="37"/>
      <c r="Q78" s="37"/>
    </row>
    <row r="79" spans="1:17" ht="11.25">
      <c r="A79" s="8"/>
      <c r="B79" s="37"/>
      <c r="C79" s="37"/>
      <c r="D79" s="37"/>
      <c r="E79" s="37"/>
      <c r="F79" s="37"/>
      <c r="G79" s="37"/>
      <c r="H79" s="37"/>
      <c r="I79" s="37"/>
      <c r="J79" s="37"/>
      <c r="K79" s="37"/>
      <c r="L79" s="37"/>
      <c r="M79" s="37"/>
      <c r="N79" s="37"/>
      <c r="O79" s="37"/>
      <c r="P79" s="37"/>
      <c r="Q79" s="37"/>
    </row>
    <row r="80" spans="1:17" ht="11.25">
      <c r="A80" s="8"/>
      <c r="B80" s="37"/>
      <c r="C80" s="37"/>
      <c r="D80" s="37"/>
      <c r="E80" s="37"/>
      <c r="F80" s="37"/>
      <c r="G80" s="37"/>
      <c r="H80" s="37"/>
      <c r="I80" s="37"/>
      <c r="J80" s="37"/>
      <c r="K80" s="37"/>
      <c r="L80" s="37"/>
      <c r="M80" s="37"/>
      <c r="N80" s="37"/>
      <c r="O80" s="37"/>
      <c r="P80" s="37"/>
      <c r="Q80" s="37"/>
    </row>
    <row r="81" spans="1:17" ht="11.25">
      <c r="A81" s="8"/>
      <c r="B81" s="37"/>
      <c r="C81" s="37"/>
      <c r="D81" s="37"/>
      <c r="E81" s="37"/>
      <c r="F81" s="37"/>
      <c r="G81" s="37"/>
      <c r="H81" s="37"/>
      <c r="I81" s="37"/>
      <c r="J81" s="37"/>
      <c r="K81" s="37"/>
      <c r="L81" s="37"/>
      <c r="M81" s="37"/>
      <c r="N81" s="37"/>
      <c r="O81" s="37"/>
      <c r="P81" s="37"/>
      <c r="Q81" s="37"/>
    </row>
    <row r="82" spans="1:17" ht="11.25">
      <c r="A82" s="8"/>
      <c r="B82" s="37"/>
      <c r="C82" s="37"/>
      <c r="D82" s="37"/>
      <c r="E82" s="37"/>
      <c r="F82" s="37"/>
      <c r="G82" s="37"/>
      <c r="H82" s="37"/>
      <c r="I82" s="37"/>
      <c r="J82" s="37"/>
      <c r="K82" s="37"/>
      <c r="L82" s="37"/>
      <c r="M82" s="37"/>
      <c r="N82" s="37"/>
      <c r="O82" s="37"/>
      <c r="P82" s="37"/>
      <c r="Q82" s="37"/>
    </row>
    <row r="83" spans="1:17" ht="11.25">
      <c r="A83" s="8"/>
      <c r="B83" s="37"/>
      <c r="C83" s="37"/>
      <c r="D83" s="37"/>
      <c r="E83" s="37"/>
      <c r="F83" s="37"/>
      <c r="G83" s="37"/>
      <c r="H83" s="37"/>
      <c r="I83" s="37"/>
      <c r="J83" s="37"/>
      <c r="K83" s="37"/>
      <c r="L83" s="37"/>
      <c r="M83" s="37"/>
      <c r="N83" s="37"/>
      <c r="O83" s="37"/>
      <c r="P83" s="37"/>
      <c r="Q83" s="37"/>
    </row>
    <row r="84" spans="1:17" ht="11.25">
      <c r="A84" s="8"/>
      <c r="B84" s="37"/>
      <c r="C84" s="37"/>
      <c r="D84" s="37"/>
      <c r="E84" s="37"/>
      <c r="F84" s="37"/>
      <c r="G84" s="37"/>
      <c r="H84" s="37"/>
      <c r="I84" s="37"/>
      <c r="J84" s="37"/>
      <c r="K84" s="37"/>
      <c r="L84" s="37"/>
      <c r="M84" s="37"/>
      <c r="N84" s="37"/>
      <c r="O84" s="37"/>
      <c r="P84" s="37"/>
      <c r="Q84" s="37"/>
    </row>
    <row r="85" spans="1:17" ht="11.25">
      <c r="A85" s="8"/>
      <c r="B85" s="37"/>
      <c r="C85" s="37"/>
      <c r="D85" s="37"/>
      <c r="E85" s="37"/>
      <c r="F85" s="37"/>
      <c r="G85" s="37"/>
      <c r="H85" s="37"/>
      <c r="I85" s="37"/>
      <c r="J85" s="37"/>
      <c r="K85" s="37"/>
      <c r="L85" s="37"/>
      <c r="M85" s="37"/>
      <c r="N85" s="37"/>
      <c r="O85" s="37"/>
      <c r="P85" s="37"/>
      <c r="Q85" s="37"/>
    </row>
    <row r="86" spans="1:17" ht="11.25">
      <c r="A86" s="8"/>
      <c r="B86" s="37"/>
      <c r="C86" s="37"/>
      <c r="D86" s="37"/>
      <c r="E86" s="37"/>
      <c r="F86" s="37"/>
      <c r="G86" s="37"/>
      <c r="H86" s="37"/>
      <c r="I86" s="37"/>
      <c r="J86" s="37"/>
      <c r="K86" s="37"/>
      <c r="L86" s="37"/>
      <c r="M86" s="37"/>
      <c r="N86" s="37"/>
      <c r="O86" s="37"/>
      <c r="P86" s="37"/>
      <c r="Q86" s="37"/>
    </row>
    <row r="87" spans="1:17" ht="11.25">
      <c r="A87" s="8"/>
      <c r="B87" s="37"/>
      <c r="C87" s="37"/>
      <c r="D87" s="37"/>
      <c r="E87" s="37"/>
      <c r="F87" s="37"/>
      <c r="G87" s="37"/>
      <c r="H87" s="37"/>
      <c r="I87" s="37"/>
      <c r="J87" s="37"/>
      <c r="K87" s="37"/>
      <c r="L87" s="37"/>
      <c r="M87" s="37"/>
      <c r="N87" s="37"/>
      <c r="O87" s="37"/>
      <c r="P87" s="37"/>
      <c r="Q87" s="37"/>
    </row>
    <row r="88" spans="1:17" ht="11.25">
      <c r="A88" s="8"/>
      <c r="B88" s="37"/>
      <c r="C88" s="37"/>
      <c r="D88" s="37"/>
      <c r="E88" s="37"/>
      <c r="F88" s="37"/>
      <c r="G88" s="37"/>
      <c r="H88" s="37"/>
      <c r="I88" s="37"/>
      <c r="J88" s="37"/>
      <c r="K88" s="37"/>
      <c r="L88" s="37"/>
      <c r="M88" s="37"/>
      <c r="N88" s="37"/>
      <c r="O88" s="37"/>
      <c r="P88" s="37"/>
      <c r="Q88" s="37"/>
    </row>
    <row r="89" spans="1:17" ht="11.25">
      <c r="A89" s="8"/>
      <c r="B89" s="37"/>
      <c r="C89" s="37"/>
      <c r="D89" s="37"/>
      <c r="E89" s="37"/>
      <c r="F89" s="37"/>
      <c r="G89" s="37"/>
      <c r="H89" s="37"/>
      <c r="I89" s="37"/>
      <c r="J89" s="37"/>
      <c r="K89" s="37"/>
      <c r="L89" s="37"/>
      <c r="M89" s="37"/>
      <c r="N89" s="37"/>
      <c r="O89" s="37"/>
      <c r="P89" s="37"/>
      <c r="Q89" s="37"/>
    </row>
    <row r="90" spans="1:17" ht="11.25">
      <c r="A90" s="8"/>
      <c r="B90" s="37"/>
      <c r="C90" s="37"/>
      <c r="D90" s="37"/>
      <c r="E90" s="37"/>
      <c r="F90" s="37"/>
      <c r="G90" s="37"/>
      <c r="H90" s="37"/>
      <c r="I90" s="37"/>
      <c r="J90" s="37"/>
      <c r="K90" s="37"/>
      <c r="L90" s="37"/>
      <c r="M90" s="37"/>
      <c r="N90" s="37"/>
      <c r="O90" s="37"/>
      <c r="P90" s="37"/>
      <c r="Q90" s="37"/>
    </row>
    <row r="91" spans="1:17" ht="11.25">
      <c r="A91" s="8"/>
      <c r="B91" s="37"/>
      <c r="C91" s="37"/>
      <c r="D91" s="37"/>
      <c r="E91" s="37"/>
      <c r="F91" s="37"/>
      <c r="G91" s="37"/>
      <c r="H91" s="37"/>
      <c r="I91" s="37"/>
      <c r="J91" s="37"/>
      <c r="K91" s="37"/>
      <c r="L91" s="37"/>
      <c r="M91" s="37"/>
      <c r="N91" s="37"/>
      <c r="O91" s="37"/>
      <c r="P91" s="37"/>
      <c r="Q91" s="37"/>
    </row>
    <row r="92" spans="1:17" ht="11.25">
      <c r="A92" s="8"/>
      <c r="B92" s="37"/>
      <c r="C92" s="37"/>
      <c r="D92" s="37"/>
      <c r="E92" s="37"/>
      <c r="F92" s="37"/>
      <c r="G92" s="37"/>
      <c r="H92" s="37"/>
      <c r="I92" s="37"/>
      <c r="J92" s="37"/>
      <c r="K92" s="37"/>
      <c r="L92" s="37"/>
      <c r="M92" s="37"/>
      <c r="N92" s="37"/>
      <c r="O92" s="37"/>
      <c r="P92" s="37"/>
      <c r="Q92" s="37"/>
    </row>
    <row r="93" spans="1:17" ht="11.25">
      <c r="A93" s="8"/>
      <c r="B93" s="37"/>
      <c r="C93" s="37"/>
      <c r="D93" s="37"/>
      <c r="E93" s="37"/>
      <c r="F93" s="37"/>
      <c r="G93" s="37"/>
      <c r="H93" s="37"/>
      <c r="I93" s="37"/>
      <c r="J93" s="37"/>
      <c r="K93" s="37"/>
      <c r="L93" s="37"/>
      <c r="M93" s="37"/>
      <c r="N93" s="37"/>
      <c r="O93" s="37"/>
      <c r="P93" s="37"/>
      <c r="Q93" s="37"/>
    </row>
    <row r="94" spans="1:17" ht="11.25">
      <c r="A94" s="8"/>
      <c r="B94" s="37"/>
      <c r="C94" s="37"/>
      <c r="D94" s="37"/>
      <c r="E94" s="37"/>
      <c r="F94" s="37"/>
      <c r="G94" s="37"/>
      <c r="H94" s="37"/>
      <c r="I94" s="37"/>
      <c r="J94" s="37"/>
      <c r="K94" s="37"/>
      <c r="L94" s="37"/>
      <c r="M94" s="37"/>
      <c r="N94" s="37"/>
      <c r="O94" s="37"/>
      <c r="P94" s="37"/>
      <c r="Q94" s="37"/>
    </row>
    <row r="95" spans="1:17" ht="11.25">
      <c r="A95" s="8"/>
      <c r="B95" s="37"/>
      <c r="C95" s="37"/>
      <c r="D95" s="37"/>
      <c r="E95" s="37"/>
      <c r="F95" s="37"/>
      <c r="G95" s="37"/>
      <c r="H95" s="37"/>
      <c r="I95" s="37"/>
      <c r="J95" s="37"/>
      <c r="K95" s="37"/>
      <c r="L95" s="37"/>
      <c r="M95" s="37"/>
      <c r="N95" s="37"/>
      <c r="O95" s="37"/>
      <c r="P95" s="37"/>
      <c r="Q95" s="37"/>
    </row>
    <row r="96" spans="1:17" ht="11.25">
      <c r="A96" s="8"/>
      <c r="B96" s="37"/>
      <c r="C96" s="37"/>
      <c r="D96" s="37"/>
      <c r="E96" s="37"/>
      <c r="F96" s="37"/>
      <c r="G96" s="37"/>
      <c r="H96" s="37"/>
      <c r="I96" s="37"/>
      <c r="J96" s="37"/>
      <c r="K96" s="37"/>
      <c r="L96" s="37"/>
      <c r="M96" s="37"/>
      <c r="N96" s="37"/>
      <c r="O96" s="37"/>
      <c r="P96" s="37"/>
      <c r="Q96" s="37"/>
    </row>
    <row r="97" spans="1:17" ht="11.25">
      <c r="A97" s="8"/>
      <c r="B97" s="37"/>
      <c r="C97" s="37"/>
      <c r="D97" s="37"/>
      <c r="E97" s="37"/>
      <c r="F97" s="37"/>
      <c r="G97" s="37"/>
      <c r="H97" s="37"/>
      <c r="I97" s="37"/>
      <c r="J97" s="37"/>
      <c r="K97" s="37"/>
      <c r="L97" s="37"/>
      <c r="M97" s="37"/>
      <c r="N97" s="37"/>
      <c r="O97" s="37"/>
      <c r="P97" s="37"/>
      <c r="Q97" s="37"/>
    </row>
    <row r="98" spans="1:17" ht="11.25">
      <c r="A98" s="8"/>
      <c r="B98" s="37"/>
      <c r="C98" s="37"/>
      <c r="D98" s="37"/>
      <c r="E98" s="37"/>
      <c r="F98" s="37"/>
      <c r="G98" s="37"/>
      <c r="H98" s="37"/>
      <c r="I98" s="37"/>
      <c r="J98" s="37"/>
      <c r="K98" s="37"/>
      <c r="L98" s="37"/>
      <c r="M98" s="37"/>
      <c r="N98" s="37"/>
      <c r="O98" s="37"/>
      <c r="P98" s="37"/>
      <c r="Q98" s="37"/>
    </row>
    <row r="99" spans="1:17" ht="11.25">
      <c r="A99" s="8"/>
      <c r="B99" s="37"/>
      <c r="C99" s="37"/>
      <c r="D99" s="37"/>
      <c r="E99" s="37"/>
      <c r="F99" s="37"/>
      <c r="G99" s="37"/>
      <c r="H99" s="37"/>
      <c r="I99" s="37"/>
      <c r="J99" s="37"/>
      <c r="K99" s="37"/>
      <c r="L99" s="37"/>
      <c r="M99" s="37"/>
      <c r="N99" s="37"/>
      <c r="O99" s="37"/>
      <c r="P99" s="37"/>
      <c r="Q99" s="37"/>
    </row>
    <row r="100" spans="1:17" ht="11.25">
      <c r="A100" s="8"/>
      <c r="B100" s="37"/>
      <c r="C100" s="37"/>
      <c r="D100" s="37"/>
      <c r="E100" s="37"/>
      <c r="F100" s="37"/>
      <c r="G100" s="37"/>
      <c r="H100" s="37"/>
      <c r="I100" s="37"/>
      <c r="J100" s="37"/>
      <c r="K100" s="37"/>
      <c r="L100" s="37"/>
      <c r="M100" s="37"/>
      <c r="N100" s="37"/>
      <c r="O100" s="37"/>
      <c r="P100" s="37"/>
      <c r="Q100" s="37"/>
    </row>
    <row r="101" spans="1:17" ht="11.25">
      <c r="A101" s="8"/>
      <c r="B101" s="37"/>
      <c r="C101" s="37"/>
      <c r="D101" s="37"/>
      <c r="E101" s="37"/>
      <c r="F101" s="37"/>
      <c r="G101" s="37"/>
      <c r="H101" s="37"/>
      <c r="I101" s="37"/>
      <c r="J101" s="37"/>
      <c r="K101" s="37"/>
      <c r="L101" s="37"/>
      <c r="M101" s="37"/>
      <c r="N101" s="37"/>
      <c r="O101" s="37"/>
      <c r="P101" s="37"/>
      <c r="Q101" s="37"/>
    </row>
    <row r="102" spans="1:17" ht="11.25">
      <c r="A102" s="8"/>
      <c r="B102" s="37"/>
      <c r="C102" s="37"/>
      <c r="D102" s="37"/>
      <c r="E102" s="37"/>
      <c r="F102" s="37"/>
      <c r="G102" s="37"/>
      <c r="H102" s="37"/>
      <c r="I102" s="37"/>
      <c r="J102" s="37"/>
      <c r="K102" s="37"/>
      <c r="L102" s="37"/>
      <c r="M102" s="37"/>
      <c r="N102" s="37"/>
      <c r="O102" s="37"/>
      <c r="P102" s="37"/>
      <c r="Q102" s="37"/>
    </row>
    <row r="103" spans="1:17" ht="11.25">
      <c r="A103" s="8"/>
      <c r="B103" s="37"/>
      <c r="C103" s="37"/>
      <c r="D103" s="37"/>
      <c r="E103" s="37"/>
      <c r="F103" s="37"/>
      <c r="G103" s="37"/>
      <c r="H103" s="37"/>
      <c r="I103" s="37"/>
      <c r="J103" s="37"/>
      <c r="K103" s="37"/>
      <c r="L103" s="37"/>
      <c r="M103" s="37"/>
      <c r="N103" s="37"/>
      <c r="O103" s="37"/>
      <c r="P103" s="37"/>
      <c r="Q103" s="37"/>
    </row>
    <row r="104" spans="1:17" ht="11.25">
      <c r="A104" s="8"/>
      <c r="B104" s="37"/>
      <c r="C104" s="37"/>
      <c r="D104" s="37"/>
      <c r="E104" s="37"/>
      <c r="F104" s="37"/>
      <c r="G104" s="37"/>
      <c r="H104" s="37"/>
      <c r="I104" s="37"/>
      <c r="J104" s="37"/>
      <c r="K104" s="37"/>
      <c r="L104" s="37"/>
      <c r="M104" s="37"/>
      <c r="N104" s="37"/>
      <c r="O104" s="37"/>
      <c r="P104" s="37"/>
      <c r="Q104" s="37"/>
    </row>
    <row r="105" spans="1:17" ht="11.25">
      <c r="A105" s="8"/>
      <c r="B105" s="37"/>
      <c r="C105" s="37"/>
      <c r="D105" s="37"/>
      <c r="E105" s="37"/>
      <c r="F105" s="37"/>
      <c r="G105" s="37"/>
      <c r="H105" s="37"/>
      <c r="I105" s="37"/>
      <c r="J105" s="37"/>
      <c r="K105" s="37"/>
      <c r="L105" s="37"/>
      <c r="M105" s="37"/>
      <c r="N105" s="37"/>
      <c r="O105" s="37"/>
      <c r="P105" s="37"/>
      <c r="Q105" s="37"/>
    </row>
    <row r="106" spans="1:17" ht="11.25">
      <c r="A106" s="8"/>
      <c r="B106" s="37"/>
      <c r="C106" s="37"/>
      <c r="D106" s="37"/>
      <c r="E106" s="37"/>
      <c r="F106" s="37"/>
      <c r="G106" s="37"/>
      <c r="H106" s="37"/>
      <c r="I106" s="37"/>
      <c r="J106" s="37"/>
      <c r="K106" s="37"/>
      <c r="L106" s="37"/>
      <c r="M106" s="37"/>
      <c r="N106" s="37"/>
      <c r="O106" s="37"/>
      <c r="P106" s="37"/>
      <c r="Q106" s="37"/>
    </row>
    <row r="107" spans="1:17" ht="11.25">
      <c r="A107" s="8"/>
      <c r="B107" s="37"/>
      <c r="C107" s="37"/>
      <c r="D107" s="37"/>
      <c r="E107" s="37"/>
      <c r="F107" s="37"/>
      <c r="G107" s="37"/>
      <c r="H107" s="37"/>
      <c r="I107" s="37"/>
      <c r="J107" s="37"/>
      <c r="K107" s="37"/>
      <c r="L107" s="37"/>
      <c r="M107" s="37"/>
      <c r="N107" s="37"/>
      <c r="O107" s="37"/>
      <c r="P107" s="37"/>
      <c r="Q107" s="37"/>
    </row>
    <row r="108" spans="1:17" ht="11.25">
      <c r="A108" s="8"/>
      <c r="B108" s="37"/>
      <c r="C108" s="37"/>
      <c r="D108" s="37"/>
      <c r="E108" s="37"/>
      <c r="F108" s="37"/>
      <c r="G108" s="37"/>
      <c r="H108" s="37"/>
      <c r="I108" s="37"/>
      <c r="J108" s="37"/>
      <c r="K108" s="37"/>
      <c r="L108" s="37"/>
      <c r="M108" s="37"/>
      <c r="N108" s="37"/>
      <c r="O108" s="37"/>
      <c r="P108" s="37"/>
      <c r="Q108" s="37"/>
    </row>
    <row r="109" spans="1:17" ht="11.25">
      <c r="A109" s="8"/>
      <c r="B109" s="37"/>
      <c r="C109" s="37"/>
      <c r="D109" s="37"/>
      <c r="E109" s="37"/>
      <c r="F109" s="37"/>
      <c r="G109" s="37"/>
      <c r="H109" s="37"/>
      <c r="I109" s="37"/>
      <c r="J109" s="37"/>
      <c r="K109" s="37"/>
      <c r="L109" s="37"/>
      <c r="M109" s="37"/>
      <c r="N109" s="37"/>
      <c r="O109" s="37"/>
      <c r="P109" s="37"/>
      <c r="Q109" s="37"/>
    </row>
    <row r="110" spans="1:17" ht="11.25">
      <c r="A110" s="8"/>
      <c r="B110" s="37"/>
      <c r="C110" s="37"/>
      <c r="D110" s="37"/>
      <c r="E110" s="37"/>
      <c r="F110" s="37"/>
      <c r="G110" s="37"/>
      <c r="H110" s="37"/>
      <c r="I110" s="37"/>
      <c r="J110" s="37"/>
      <c r="K110" s="37"/>
      <c r="L110" s="37"/>
      <c r="M110" s="37"/>
      <c r="N110" s="37"/>
      <c r="O110" s="37"/>
      <c r="P110" s="37"/>
      <c r="Q110" s="37"/>
    </row>
    <row r="111" spans="1:17" ht="11.25">
      <c r="A111" s="8"/>
      <c r="B111" s="37"/>
      <c r="C111" s="37"/>
      <c r="D111" s="37"/>
      <c r="E111" s="37"/>
      <c r="F111" s="37"/>
      <c r="G111" s="37"/>
      <c r="H111" s="37"/>
      <c r="I111" s="37"/>
      <c r="J111" s="37"/>
      <c r="K111" s="37"/>
      <c r="L111" s="37"/>
      <c r="M111" s="37"/>
      <c r="N111" s="37"/>
      <c r="O111" s="37"/>
      <c r="P111" s="37"/>
      <c r="Q111" s="37"/>
    </row>
    <row r="112" spans="1:17" ht="11.25">
      <c r="A112" s="8"/>
      <c r="B112" s="37"/>
      <c r="C112" s="37"/>
      <c r="D112" s="37"/>
      <c r="E112" s="37"/>
      <c r="F112" s="37"/>
      <c r="G112" s="37"/>
      <c r="H112" s="37"/>
      <c r="I112" s="37"/>
      <c r="J112" s="37"/>
      <c r="K112" s="37"/>
      <c r="L112" s="37"/>
      <c r="M112" s="37"/>
      <c r="N112" s="37"/>
      <c r="O112" s="37"/>
      <c r="P112" s="37"/>
      <c r="Q112" s="37"/>
    </row>
    <row r="113" spans="1:17" ht="11.25">
      <c r="A113" s="8"/>
      <c r="B113" s="37"/>
      <c r="C113" s="37"/>
      <c r="D113" s="37"/>
      <c r="E113" s="37"/>
      <c r="F113" s="37"/>
      <c r="G113" s="37"/>
      <c r="H113" s="37"/>
      <c r="I113" s="37"/>
      <c r="J113" s="37"/>
      <c r="K113" s="37"/>
      <c r="L113" s="37"/>
      <c r="M113" s="37"/>
      <c r="N113" s="37"/>
      <c r="O113" s="37"/>
      <c r="P113" s="37"/>
      <c r="Q113" s="37"/>
    </row>
    <row r="114" spans="1:17" ht="11.25">
      <c r="A114" s="8"/>
      <c r="B114" s="37"/>
      <c r="C114" s="37"/>
      <c r="D114" s="37"/>
      <c r="E114" s="37"/>
      <c r="F114" s="37"/>
      <c r="G114" s="37"/>
      <c r="H114" s="37"/>
      <c r="I114" s="37"/>
      <c r="J114" s="37"/>
      <c r="K114" s="37"/>
      <c r="L114" s="37"/>
      <c r="M114" s="37"/>
      <c r="N114" s="37"/>
      <c r="O114" s="37"/>
      <c r="P114" s="37"/>
      <c r="Q114" s="37"/>
    </row>
    <row r="115" spans="1:17" ht="11.25">
      <c r="A115" s="8"/>
      <c r="B115" s="37"/>
      <c r="C115" s="37"/>
      <c r="D115" s="37"/>
      <c r="E115" s="37"/>
      <c r="F115" s="37"/>
      <c r="G115" s="37"/>
      <c r="H115" s="37"/>
      <c r="I115" s="37"/>
      <c r="J115" s="37"/>
      <c r="K115" s="37"/>
      <c r="L115" s="37"/>
      <c r="M115" s="37"/>
      <c r="N115" s="37"/>
      <c r="O115" s="37"/>
      <c r="P115" s="37"/>
      <c r="Q115" s="37"/>
    </row>
    <row r="116" spans="1:17" ht="11.25">
      <c r="A116" s="8"/>
      <c r="B116" s="37"/>
      <c r="C116" s="37"/>
      <c r="D116" s="37"/>
      <c r="E116" s="37"/>
      <c r="F116" s="37"/>
      <c r="G116" s="37"/>
      <c r="H116" s="37"/>
      <c r="I116" s="37"/>
      <c r="J116" s="37"/>
      <c r="K116" s="37"/>
      <c r="L116" s="37"/>
      <c r="M116" s="37"/>
      <c r="N116" s="37"/>
      <c r="O116" s="37"/>
      <c r="P116" s="37"/>
      <c r="Q116" s="37"/>
    </row>
    <row r="117" spans="1:17" ht="11.25">
      <c r="A117" s="8"/>
      <c r="B117" s="37"/>
      <c r="C117" s="37"/>
      <c r="D117" s="37"/>
      <c r="E117" s="37"/>
      <c r="F117" s="37"/>
      <c r="G117" s="37"/>
      <c r="H117" s="37"/>
      <c r="I117" s="37"/>
      <c r="J117" s="37"/>
      <c r="K117" s="37"/>
      <c r="L117" s="37"/>
      <c r="M117" s="37"/>
      <c r="N117" s="37"/>
      <c r="O117" s="37"/>
      <c r="P117" s="37"/>
      <c r="Q117" s="37"/>
    </row>
    <row r="118" spans="1:17" ht="11.25">
      <c r="A118" s="8"/>
      <c r="B118" s="37"/>
      <c r="C118" s="37"/>
      <c r="D118" s="37"/>
      <c r="E118" s="37"/>
      <c r="F118" s="37"/>
      <c r="G118" s="37"/>
      <c r="H118" s="37"/>
      <c r="I118" s="37"/>
      <c r="J118" s="37"/>
      <c r="K118" s="37"/>
      <c r="L118" s="37"/>
      <c r="M118" s="37"/>
      <c r="N118" s="37"/>
      <c r="O118" s="37"/>
      <c r="P118" s="37"/>
      <c r="Q118" s="37"/>
    </row>
    <row r="119" spans="1:17" ht="11.25">
      <c r="A119" s="8"/>
      <c r="B119" s="37"/>
      <c r="C119" s="37"/>
      <c r="D119" s="37"/>
      <c r="E119" s="37"/>
      <c r="F119" s="37"/>
      <c r="G119" s="37"/>
      <c r="H119" s="37"/>
      <c r="I119" s="37"/>
      <c r="J119" s="37"/>
      <c r="K119" s="37"/>
      <c r="L119" s="37"/>
      <c r="M119" s="37"/>
      <c r="N119" s="37"/>
      <c r="O119" s="37"/>
      <c r="P119" s="37"/>
      <c r="Q119" s="37"/>
    </row>
    <row r="120" spans="1:17" ht="11.25">
      <c r="A120" s="8"/>
      <c r="B120" s="37"/>
      <c r="C120" s="37"/>
      <c r="D120" s="37"/>
      <c r="E120" s="37"/>
      <c r="F120" s="37"/>
      <c r="G120" s="37"/>
      <c r="H120" s="37"/>
      <c r="I120" s="37"/>
      <c r="J120" s="37"/>
      <c r="K120" s="37"/>
      <c r="L120" s="37"/>
      <c r="M120" s="37"/>
      <c r="N120" s="37"/>
      <c r="O120" s="37"/>
      <c r="P120" s="37"/>
      <c r="Q120" s="37"/>
    </row>
    <row r="121" spans="1:17" ht="11.25">
      <c r="A121" s="8"/>
      <c r="B121" s="37"/>
      <c r="C121" s="37"/>
      <c r="D121" s="37"/>
      <c r="E121" s="37"/>
      <c r="F121" s="37"/>
      <c r="G121" s="37"/>
      <c r="H121" s="37"/>
      <c r="I121" s="37"/>
      <c r="J121" s="37"/>
      <c r="K121" s="37"/>
      <c r="L121" s="37"/>
      <c r="M121" s="37"/>
      <c r="N121" s="37"/>
      <c r="O121" s="37"/>
      <c r="P121" s="37"/>
      <c r="Q121" s="37"/>
    </row>
    <row r="122" spans="1:17" ht="11.25">
      <c r="A122" s="8"/>
      <c r="B122" s="37"/>
      <c r="C122" s="37"/>
      <c r="D122" s="37"/>
      <c r="E122" s="37"/>
      <c r="F122" s="37"/>
      <c r="G122" s="37"/>
      <c r="H122" s="37"/>
      <c r="I122" s="37"/>
      <c r="J122" s="37"/>
      <c r="K122" s="37"/>
      <c r="L122" s="37"/>
      <c r="M122" s="37"/>
      <c r="N122" s="37"/>
      <c r="O122" s="37"/>
      <c r="P122" s="37"/>
      <c r="Q122" s="37"/>
    </row>
    <row r="123" spans="1:17" ht="11.25">
      <c r="A123" s="8"/>
      <c r="B123" s="37"/>
      <c r="C123" s="37"/>
      <c r="D123" s="37"/>
      <c r="E123" s="37"/>
      <c r="F123" s="37"/>
      <c r="G123" s="37"/>
      <c r="H123" s="37"/>
      <c r="I123" s="37"/>
      <c r="J123" s="37"/>
      <c r="K123" s="37"/>
      <c r="L123" s="37"/>
      <c r="M123" s="37"/>
      <c r="N123" s="37"/>
      <c r="O123" s="37"/>
      <c r="P123" s="37"/>
      <c r="Q123" s="37"/>
    </row>
    <row r="124" spans="1:17" ht="11.25">
      <c r="A124" s="8"/>
      <c r="B124" s="37"/>
      <c r="C124" s="37"/>
      <c r="D124" s="37"/>
      <c r="E124" s="37"/>
      <c r="F124" s="37"/>
      <c r="G124" s="37"/>
      <c r="H124" s="37"/>
      <c r="I124" s="37"/>
      <c r="J124" s="37"/>
      <c r="K124" s="37"/>
      <c r="L124" s="37"/>
      <c r="M124" s="37"/>
      <c r="N124" s="37"/>
      <c r="O124" s="37"/>
      <c r="P124" s="37"/>
      <c r="Q124" s="37"/>
    </row>
    <row r="125" spans="1:17" ht="11.25">
      <c r="A125" s="8"/>
      <c r="B125" s="37"/>
      <c r="C125" s="37"/>
      <c r="D125" s="37"/>
      <c r="E125" s="37"/>
      <c r="F125" s="37"/>
      <c r="G125" s="37"/>
      <c r="H125" s="37"/>
      <c r="I125" s="37"/>
      <c r="J125" s="37"/>
      <c r="K125" s="37"/>
      <c r="L125" s="37"/>
      <c r="M125" s="37"/>
      <c r="N125" s="37"/>
      <c r="O125" s="37"/>
      <c r="P125" s="37"/>
      <c r="Q125" s="37"/>
    </row>
    <row r="126" spans="1:17" ht="11.25">
      <c r="A126" s="8"/>
      <c r="B126" s="37"/>
      <c r="C126" s="37"/>
      <c r="D126" s="37"/>
      <c r="E126" s="37"/>
      <c r="F126" s="37"/>
      <c r="G126" s="37"/>
      <c r="H126" s="37"/>
      <c r="I126" s="37"/>
      <c r="J126" s="37"/>
      <c r="K126" s="37"/>
      <c r="L126" s="37"/>
      <c r="M126" s="37"/>
      <c r="N126" s="37"/>
      <c r="O126" s="37"/>
      <c r="P126" s="37"/>
      <c r="Q126" s="37"/>
    </row>
    <row r="127" spans="1:17" ht="11.25">
      <c r="A127" s="8"/>
      <c r="B127" s="37"/>
      <c r="C127" s="37"/>
      <c r="D127" s="37"/>
      <c r="E127" s="37"/>
      <c r="F127" s="37"/>
      <c r="G127" s="37"/>
      <c r="H127" s="37"/>
      <c r="I127" s="37"/>
      <c r="J127" s="37"/>
      <c r="K127" s="37"/>
      <c r="L127" s="37"/>
      <c r="M127" s="37"/>
      <c r="N127" s="37"/>
      <c r="O127" s="37"/>
      <c r="P127" s="37"/>
      <c r="Q127" s="37"/>
    </row>
    <row r="128" spans="1:17" ht="11.25">
      <c r="A128" s="8"/>
      <c r="B128" s="37"/>
      <c r="C128" s="37"/>
      <c r="D128" s="37"/>
      <c r="E128" s="37"/>
      <c r="F128" s="37"/>
      <c r="G128" s="37"/>
      <c r="H128" s="37"/>
      <c r="I128" s="37"/>
      <c r="J128" s="37"/>
      <c r="K128" s="37"/>
      <c r="L128" s="37"/>
      <c r="M128" s="37"/>
      <c r="N128" s="37"/>
      <c r="O128" s="37"/>
      <c r="P128" s="37"/>
      <c r="Q128" s="37"/>
    </row>
    <row r="129" spans="1:17" ht="11.25">
      <c r="A129" s="8"/>
      <c r="B129" s="37"/>
      <c r="C129" s="37"/>
      <c r="D129" s="37"/>
      <c r="E129" s="37"/>
      <c r="F129" s="37"/>
      <c r="G129" s="37"/>
      <c r="H129" s="37"/>
      <c r="I129" s="37"/>
      <c r="J129" s="37"/>
      <c r="K129" s="37"/>
      <c r="L129" s="37"/>
      <c r="M129" s="37"/>
      <c r="N129" s="37"/>
      <c r="O129" s="37"/>
      <c r="P129" s="37"/>
      <c r="Q129" s="37"/>
    </row>
    <row r="130" spans="1:17" ht="11.25">
      <c r="A130" s="8"/>
      <c r="B130" s="37"/>
      <c r="C130" s="37"/>
      <c r="D130" s="37"/>
      <c r="E130" s="37"/>
      <c r="F130" s="37"/>
      <c r="G130" s="37"/>
      <c r="H130" s="37"/>
      <c r="I130" s="37"/>
      <c r="J130" s="37"/>
      <c r="K130" s="37"/>
      <c r="L130" s="37"/>
      <c r="M130" s="37"/>
      <c r="N130" s="37"/>
      <c r="O130" s="37"/>
      <c r="P130" s="37"/>
      <c r="Q130" s="37"/>
    </row>
  </sheetData>
  <mergeCells count="6">
    <mergeCell ref="A5:Q5"/>
    <mergeCell ref="A49:Q49"/>
    <mergeCell ref="A26:Q26"/>
    <mergeCell ref="A6:Q6"/>
    <mergeCell ref="A25:Q25"/>
    <mergeCell ref="A48:Q4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24"/>
  <sheetViews>
    <sheetView workbookViewId="0" topLeftCell="A1">
      <selection activeCell="B19" sqref="B19"/>
    </sheetView>
  </sheetViews>
  <sheetFormatPr defaultColWidth="9.140625" defaultRowHeight="12.75"/>
  <cols>
    <col min="1" max="17" width="7.7109375" style="23" customWidth="1"/>
    <col min="18" max="16384" width="9.140625" style="23" customWidth="1"/>
  </cols>
  <sheetData>
    <row r="1" spans="1:17" ht="11.25">
      <c r="A1" s="46" t="s">
        <v>47</v>
      </c>
      <c r="B1" s="48"/>
      <c r="C1" s="46"/>
      <c r="D1" s="46"/>
      <c r="E1" s="46"/>
      <c r="F1" s="46"/>
      <c r="G1" s="46"/>
      <c r="H1" s="46"/>
      <c r="I1" s="46"/>
      <c r="J1" s="46"/>
      <c r="K1" s="46"/>
      <c r="L1" s="46"/>
      <c r="M1" s="46"/>
      <c r="N1" s="46"/>
      <c r="O1" s="48"/>
      <c r="P1" s="48"/>
      <c r="Q1" s="48"/>
    </row>
    <row r="2" spans="1:17" ht="11.25">
      <c r="A2" s="51" t="s">
        <v>158</v>
      </c>
      <c r="B2" s="48"/>
      <c r="C2" s="46"/>
      <c r="D2" s="46"/>
      <c r="E2" s="46"/>
      <c r="F2" s="46"/>
      <c r="G2" s="46"/>
      <c r="H2" s="46"/>
      <c r="I2" s="46"/>
      <c r="J2" s="46"/>
      <c r="K2" s="46"/>
      <c r="L2" s="46"/>
      <c r="M2" s="46"/>
      <c r="N2" s="46"/>
      <c r="O2" s="48"/>
      <c r="P2" s="48"/>
      <c r="Q2" s="48"/>
    </row>
    <row r="3" spans="1:17" ht="11.25">
      <c r="A3" s="46"/>
      <c r="B3" s="48"/>
      <c r="C3" s="46"/>
      <c r="D3" s="46"/>
      <c r="E3" s="46"/>
      <c r="F3" s="46"/>
      <c r="G3" s="46"/>
      <c r="H3" s="46"/>
      <c r="I3" s="46"/>
      <c r="J3" s="46"/>
      <c r="K3" s="46"/>
      <c r="L3" s="46"/>
      <c r="M3" s="46"/>
      <c r="N3" s="46"/>
      <c r="O3" s="48"/>
      <c r="P3" s="48"/>
      <c r="Q3" s="48"/>
    </row>
    <row r="4" spans="1:17" ht="11.25">
      <c r="A4" s="107"/>
      <c r="B4" s="107" t="s">
        <v>1</v>
      </c>
      <c r="C4" s="107" t="s">
        <v>2</v>
      </c>
      <c r="D4" s="107" t="s">
        <v>3</v>
      </c>
      <c r="E4" s="107" t="s">
        <v>4</v>
      </c>
      <c r="F4" s="107" t="s">
        <v>5</v>
      </c>
      <c r="G4" s="107" t="s">
        <v>6</v>
      </c>
      <c r="H4" s="107" t="s">
        <v>7</v>
      </c>
      <c r="I4" s="107" t="s">
        <v>8</v>
      </c>
      <c r="J4" s="107" t="s">
        <v>9</v>
      </c>
      <c r="K4" s="107" t="s">
        <v>10</v>
      </c>
      <c r="L4" s="107" t="s">
        <v>11</v>
      </c>
      <c r="M4" s="107" t="s">
        <v>12</v>
      </c>
      <c r="N4" s="107" t="s">
        <v>13</v>
      </c>
      <c r="O4" s="107" t="s">
        <v>14</v>
      </c>
      <c r="P4" s="107" t="s">
        <v>15</v>
      </c>
      <c r="Q4" s="107" t="s">
        <v>16</v>
      </c>
    </row>
    <row r="5" spans="1:17" ht="11.25">
      <c r="A5" s="108">
        <v>1990</v>
      </c>
      <c r="B5" s="83">
        <f>SUM(C5:Q5)</f>
        <v>27169</v>
      </c>
      <c r="C5" s="83">
        <f>+'basedata wway'!C4</f>
        <v>1515</v>
      </c>
      <c r="D5" s="83">
        <f>+'basedata wway'!D4</f>
        <v>0</v>
      </c>
      <c r="E5" s="83">
        <f>+'basedata wway'!E4</f>
        <v>4350</v>
      </c>
      <c r="F5" s="83">
        <f>+'basedata wway'!F4</f>
        <v>0</v>
      </c>
      <c r="G5" s="83">
        <f>+'basedata wway'!G4</f>
        <v>0</v>
      </c>
      <c r="H5" s="83">
        <f>+'basedata wway'!H4</f>
        <v>6197</v>
      </c>
      <c r="I5" s="83">
        <f>+'basedata wway'!I4</f>
        <v>0</v>
      </c>
      <c r="J5" s="83">
        <f>+'basedata wway'!J4</f>
        <v>1366</v>
      </c>
      <c r="K5" s="83">
        <f>+'basedata wway'!K4</f>
        <v>37</v>
      </c>
      <c r="L5" s="83">
        <f>+'basedata wway'!L4</f>
        <v>5046</v>
      </c>
      <c r="M5" s="83">
        <f>+'basedata wway'!M4</f>
        <v>351</v>
      </c>
      <c r="N5" s="83">
        <f>+'basedata wway'!N4</f>
        <v>0</v>
      </c>
      <c r="O5" s="83">
        <f>+'basedata wway'!O4</f>
        <v>6237</v>
      </c>
      <c r="P5" s="83">
        <f>+'basedata wway'!P4</f>
        <v>439</v>
      </c>
      <c r="Q5" s="83">
        <f>+'basedata wway'!Q4</f>
        <v>1631</v>
      </c>
    </row>
    <row r="6" spans="1:17" ht="11.25">
      <c r="A6" s="108">
        <v>1991</v>
      </c>
      <c r="B6" s="83">
        <f>SUM(C6:Q6)</f>
        <v>28913</v>
      </c>
      <c r="C6" s="83">
        <f>+'basedata wway'!C5</f>
        <v>1513</v>
      </c>
      <c r="D6" s="83">
        <f>+'basedata wway'!D5</f>
        <v>0</v>
      </c>
      <c r="E6" s="83">
        <f>+'basedata wway'!E5</f>
        <v>6781</v>
      </c>
      <c r="F6" s="83">
        <f>+'basedata wway'!F5</f>
        <v>0</v>
      </c>
      <c r="G6" s="83">
        <f>+'basedata wway'!G5</f>
        <v>0</v>
      </c>
      <c r="H6" s="83">
        <f>+'basedata wway'!H5</f>
        <v>5951</v>
      </c>
      <c r="I6" s="83">
        <f>+'basedata wway'!I5</f>
        <v>0</v>
      </c>
      <c r="J6" s="83">
        <f>+'basedata wway'!J5</f>
        <v>1366</v>
      </c>
      <c r="K6" s="83">
        <f>+'basedata wway'!K5</f>
        <v>37</v>
      </c>
      <c r="L6" s="83">
        <f>+'basedata wway'!L5</f>
        <v>5046</v>
      </c>
      <c r="M6" s="83">
        <f>+'basedata wway'!M5</f>
        <v>351</v>
      </c>
      <c r="N6" s="83">
        <f>+'basedata wway'!N5</f>
        <v>0</v>
      </c>
      <c r="O6" s="83">
        <f>+'basedata wway'!O5</f>
        <v>6237</v>
      </c>
      <c r="P6" s="83">
        <f>+'basedata wway'!P5</f>
        <v>439</v>
      </c>
      <c r="Q6" s="83">
        <f>+'basedata wway'!Q5</f>
        <v>1192</v>
      </c>
    </row>
    <row r="7" spans="1:17" ht="11.25">
      <c r="A7" s="108">
        <v>1992</v>
      </c>
      <c r="B7" s="83">
        <f aca="true" t="shared" si="0" ref="B7:B16">SUM(C7:Q7)</f>
        <v>28764</v>
      </c>
      <c r="C7" s="83">
        <f>+'basedata wway'!C6</f>
        <v>1513</v>
      </c>
      <c r="D7" s="83">
        <f>+'basedata wway'!D6</f>
        <v>0</v>
      </c>
      <c r="E7" s="83">
        <f>+'basedata wway'!E6</f>
        <v>6616</v>
      </c>
      <c r="F7" s="83">
        <f>+'basedata wway'!F6</f>
        <v>0</v>
      </c>
      <c r="G7" s="83">
        <f>+'basedata wway'!G6</f>
        <v>0</v>
      </c>
      <c r="H7" s="83">
        <f>+'basedata wway'!H6</f>
        <v>5867</v>
      </c>
      <c r="I7" s="83">
        <f>+'basedata wway'!I6</f>
        <v>0</v>
      </c>
      <c r="J7" s="83">
        <f>+'basedata wway'!J6</f>
        <v>1466</v>
      </c>
      <c r="K7" s="83">
        <f>+'basedata wway'!K6</f>
        <v>37</v>
      </c>
      <c r="L7" s="83">
        <f>+'basedata wway'!L6</f>
        <v>5046</v>
      </c>
      <c r="M7" s="83">
        <f>+'basedata wway'!M6</f>
        <v>351</v>
      </c>
      <c r="N7" s="83">
        <f>+'basedata wway'!N6</f>
        <v>0</v>
      </c>
      <c r="O7" s="83">
        <f>+'basedata wway'!O6</f>
        <v>6237</v>
      </c>
      <c r="P7" s="83">
        <f>+'basedata wway'!P6</f>
        <v>439</v>
      </c>
      <c r="Q7" s="83">
        <f>+'basedata wway'!Q6</f>
        <v>1192</v>
      </c>
    </row>
    <row r="8" spans="1:17" ht="11.25">
      <c r="A8" s="108">
        <v>1993</v>
      </c>
      <c r="B8" s="83">
        <f t="shared" si="0"/>
        <v>29013</v>
      </c>
      <c r="C8" s="83">
        <f>+'basedata wway'!C7</f>
        <v>1513</v>
      </c>
      <c r="D8" s="83">
        <f>+'basedata wway'!D7</f>
        <v>0</v>
      </c>
      <c r="E8" s="83">
        <f>+'basedata wway'!E7</f>
        <v>6902</v>
      </c>
      <c r="F8" s="83">
        <f>+'basedata wway'!F7</f>
        <v>0</v>
      </c>
      <c r="G8" s="83">
        <f>+'basedata wway'!G7</f>
        <v>0</v>
      </c>
      <c r="H8" s="83">
        <f>+'basedata wway'!H7</f>
        <v>5822</v>
      </c>
      <c r="I8" s="83">
        <f>+'basedata wway'!I7</f>
        <v>0</v>
      </c>
      <c r="J8" s="83">
        <f>+'basedata wway'!J7</f>
        <v>1466</v>
      </c>
      <c r="K8" s="83">
        <f>+'basedata wway'!K7</f>
        <v>37</v>
      </c>
      <c r="L8" s="83">
        <f>+'basedata wway'!L7</f>
        <v>5046</v>
      </c>
      <c r="M8" s="83">
        <f>+'basedata wway'!M7</f>
        <v>351</v>
      </c>
      <c r="N8" s="83">
        <f>+'basedata wway'!N7</f>
        <v>0</v>
      </c>
      <c r="O8" s="83">
        <f>+'basedata wway'!O7</f>
        <v>6245</v>
      </c>
      <c r="P8" s="83">
        <f>+'basedata wway'!P7</f>
        <v>439</v>
      </c>
      <c r="Q8" s="83">
        <f>+'basedata wway'!Q7</f>
        <v>1192</v>
      </c>
    </row>
    <row r="9" spans="1:17" ht="11.25">
      <c r="A9" s="108">
        <v>1994</v>
      </c>
      <c r="B9" s="83">
        <f t="shared" si="0"/>
        <v>28983</v>
      </c>
      <c r="C9" s="83">
        <f>+'basedata wway'!C8</f>
        <v>1513</v>
      </c>
      <c r="D9" s="83">
        <f>+'basedata wway'!D8</f>
        <v>0</v>
      </c>
      <c r="E9" s="83">
        <f>+'basedata wway'!E8</f>
        <v>6958</v>
      </c>
      <c r="F9" s="83">
        <f>+'basedata wway'!F8</f>
        <v>0</v>
      </c>
      <c r="G9" s="83">
        <f>+'basedata wway'!G8</f>
        <v>0</v>
      </c>
      <c r="H9" s="83">
        <f>+'basedata wway'!H8</f>
        <v>5736</v>
      </c>
      <c r="I9" s="83">
        <f>+'basedata wway'!I8</f>
        <v>0</v>
      </c>
      <c r="J9" s="83">
        <f>+'basedata wway'!J8</f>
        <v>1466</v>
      </c>
      <c r="K9" s="83">
        <f>+'basedata wway'!K8</f>
        <v>37</v>
      </c>
      <c r="L9" s="83">
        <f>+'basedata wway'!L8</f>
        <v>5046</v>
      </c>
      <c r="M9" s="83">
        <f>+'basedata wway'!M8</f>
        <v>351</v>
      </c>
      <c r="N9" s="83">
        <f>+'basedata wway'!N8</f>
        <v>0</v>
      </c>
      <c r="O9" s="83">
        <f>+'basedata wway'!O8</f>
        <v>6245</v>
      </c>
      <c r="P9" s="83">
        <f>+'basedata wway'!P8</f>
        <v>439</v>
      </c>
      <c r="Q9" s="83">
        <f>+'basedata wway'!Q8</f>
        <v>1192</v>
      </c>
    </row>
    <row r="10" spans="1:17" ht="11.25">
      <c r="A10" s="108">
        <v>1995</v>
      </c>
      <c r="B10" s="83">
        <f t="shared" si="0"/>
        <v>28902</v>
      </c>
      <c r="C10" s="83">
        <f>+'basedata wway'!C9</f>
        <v>1540</v>
      </c>
      <c r="D10" s="83">
        <f>+'basedata wway'!D9</f>
        <v>0</v>
      </c>
      <c r="E10" s="83">
        <f>+'basedata wway'!E9</f>
        <v>6663</v>
      </c>
      <c r="F10" s="83">
        <f>+'basedata wway'!F9</f>
        <v>0</v>
      </c>
      <c r="G10" s="83">
        <f>+'basedata wway'!G9</f>
        <v>0</v>
      </c>
      <c r="H10" s="83">
        <f>+'basedata wway'!H9</f>
        <v>5962</v>
      </c>
      <c r="I10" s="83">
        <f>+'basedata wway'!I9</f>
        <v>0</v>
      </c>
      <c r="J10" s="83">
        <f>+'basedata wway'!J9</f>
        <v>1466</v>
      </c>
      <c r="K10" s="83">
        <f>+'basedata wway'!K9</f>
        <v>37</v>
      </c>
      <c r="L10" s="83">
        <f>+'basedata wway'!L9</f>
        <v>5046</v>
      </c>
      <c r="M10" s="83">
        <f>+'basedata wway'!M9</f>
        <v>351</v>
      </c>
      <c r="N10" s="83">
        <f>+'basedata wway'!N9</f>
        <v>0</v>
      </c>
      <c r="O10" s="83">
        <f>+'basedata wway'!O9</f>
        <v>6245</v>
      </c>
      <c r="P10" s="83">
        <f>+'basedata wway'!P9</f>
        <v>439</v>
      </c>
      <c r="Q10" s="83">
        <f>+'basedata wway'!Q9</f>
        <v>1153</v>
      </c>
    </row>
    <row r="11" spans="1:17" ht="11.25">
      <c r="A11" s="108">
        <v>1996</v>
      </c>
      <c r="B11" s="83">
        <f t="shared" si="0"/>
        <v>28709</v>
      </c>
      <c r="C11" s="83">
        <f>+'basedata wway'!C10</f>
        <v>1540</v>
      </c>
      <c r="D11" s="83">
        <f>+'basedata wway'!D10</f>
        <v>0</v>
      </c>
      <c r="E11" s="83">
        <f>+'basedata wway'!E10</f>
        <v>6760</v>
      </c>
      <c r="F11" s="83">
        <f>+'basedata wway'!F10</f>
        <v>0</v>
      </c>
      <c r="G11" s="83">
        <f>+'basedata wway'!G10</f>
        <v>0</v>
      </c>
      <c r="H11" s="83">
        <f>+'basedata wway'!H10</f>
        <v>5678</v>
      </c>
      <c r="I11" s="83">
        <f>+'basedata wway'!I10</f>
        <v>0</v>
      </c>
      <c r="J11" s="83">
        <f>+'basedata wway'!J10</f>
        <v>1460</v>
      </c>
      <c r="K11" s="83">
        <f>+'basedata wway'!K10</f>
        <v>37</v>
      </c>
      <c r="L11" s="83">
        <f>+'basedata wway'!L10</f>
        <v>5046</v>
      </c>
      <c r="M11" s="83">
        <f>+'basedata wway'!M10</f>
        <v>351</v>
      </c>
      <c r="N11" s="83">
        <f>+'basedata wway'!N10</f>
        <v>0</v>
      </c>
      <c r="O11" s="83">
        <f>+'basedata wway'!O10</f>
        <v>6245</v>
      </c>
      <c r="P11" s="83">
        <f>+'basedata wway'!P10</f>
        <v>439</v>
      </c>
      <c r="Q11" s="83">
        <f>+'basedata wway'!Q10</f>
        <v>1153</v>
      </c>
    </row>
    <row r="12" spans="1:17" ht="11.25">
      <c r="A12" s="108">
        <v>1997</v>
      </c>
      <c r="B12" s="83">
        <f t="shared" si="0"/>
        <v>28998</v>
      </c>
      <c r="C12" s="83">
        <f>+'basedata wway'!C11</f>
        <v>1540</v>
      </c>
      <c r="D12" s="83">
        <f>+'basedata wway'!D11</f>
        <v>0</v>
      </c>
      <c r="E12" s="83">
        <f>+'basedata wway'!E11</f>
        <v>6673</v>
      </c>
      <c r="F12" s="83">
        <f>+'basedata wway'!F11</f>
        <v>0</v>
      </c>
      <c r="G12" s="83">
        <f>+'basedata wway'!G11</f>
        <v>0</v>
      </c>
      <c r="H12" s="83">
        <f>+'basedata wway'!H11</f>
        <v>6051</v>
      </c>
      <c r="I12" s="83">
        <f>+'basedata wway'!I11</f>
        <v>0</v>
      </c>
      <c r="J12" s="83">
        <f>+'basedata wway'!J11</f>
        <v>1463</v>
      </c>
      <c r="K12" s="83">
        <f>+'basedata wway'!K11</f>
        <v>37</v>
      </c>
      <c r="L12" s="83">
        <f>+'basedata wway'!L11</f>
        <v>5046</v>
      </c>
      <c r="M12" s="83">
        <f>+'basedata wway'!M11</f>
        <v>351</v>
      </c>
      <c r="N12" s="83">
        <f>+'basedata wway'!N11</f>
        <v>0</v>
      </c>
      <c r="O12" s="83">
        <f>+'basedata wway'!O11</f>
        <v>6245</v>
      </c>
      <c r="P12" s="83">
        <f>+'basedata wway'!P11</f>
        <v>439</v>
      </c>
      <c r="Q12" s="83">
        <f>+'basedata wway'!Q11</f>
        <v>1153</v>
      </c>
    </row>
    <row r="13" spans="1:17" ht="11.25">
      <c r="A13" s="108">
        <v>1998</v>
      </c>
      <c r="B13" s="83">
        <f t="shared" si="0"/>
        <v>28789</v>
      </c>
      <c r="C13" s="83">
        <f>+'basedata wway'!C12</f>
        <v>1569</v>
      </c>
      <c r="D13" s="83">
        <f>+'basedata wway'!D12</f>
        <v>0</v>
      </c>
      <c r="E13" s="83">
        <f>+'basedata wway'!E12</f>
        <v>6740</v>
      </c>
      <c r="F13" s="83">
        <f>+'basedata wway'!F12</f>
        <v>0</v>
      </c>
      <c r="G13" s="83">
        <f>+'basedata wway'!G12</f>
        <v>0</v>
      </c>
      <c r="H13" s="83">
        <f>+'basedata wway'!H12</f>
        <v>5732</v>
      </c>
      <c r="I13" s="83">
        <f>+'basedata wway'!I12</f>
        <v>0</v>
      </c>
      <c r="J13" s="83">
        <f>+'basedata wway'!J12</f>
        <v>1477</v>
      </c>
      <c r="K13" s="83">
        <f>+'basedata wway'!K12</f>
        <v>37</v>
      </c>
      <c r="L13" s="83">
        <f>+'basedata wway'!L12</f>
        <v>5046</v>
      </c>
      <c r="M13" s="83">
        <f>+'basedata wway'!M12</f>
        <v>351</v>
      </c>
      <c r="N13" s="83">
        <f>+'basedata wway'!N12</f>
        <v>0</v>
      </c>
      <c r="O13" s="83">
        <f>+'basedata wway'!O12</f>
        <v>6245</v>
      </c>
      <c r="P13" s="83">
        <f>+'basedata wway'!P12</f>
        <v>439</v>
      </c>
      <c r="Q13" s="83">
        <f>+'basedata wway'!Q12</f>
        <v>1153</v>
      </c>
    </row>
    <row r="14" spans="1:17" ht="11.25">
      <c r="A14" s="108">
        <v>1999</v>
      </c>
      <c r="B14" s="83" t="e">
        <f t="shared" si="0"/>
        <v>#N/A</v>
      </c>
      <c r="C14" s="83" t="e">
        <f>+'basedata wway'!C13</f>
        <v>#N/A</v>
      </c>
      <c r="D14" s="83">
        <f>+'basedata wway'!D13</f>
        <v>0</v>
      </c>
      <c r="E14" s="83">
        <f>+'basedata wway'!E13</f>
        <v>6754</v>
      </c>
      <c r="F14" s="83">
        <f>+'basedata wway'!F13</f>
        <v>0</v>
      </c>
      <c r="G14" s="83">
        <f>+'basedata wway'!G13</f>
        <v>0</v>
      </c>
      <c r="H14" s="83">
        <f>+'basedata wway'!H13</f>
        <v>5576</v>
      </c>
      <c r="I14" s="83">
        <f>+'basedata wway'!I13</f>
        <v>0</v>
      </c>
      <c r="J14" s="83">
        <f>+'basedata wway'!J13</f>
        <v>1477</v>
      </c>
      <c r="K14" s="83">
        <f>+'basedata wway'!K13</f>
        <v>37</v>
      </c>
      <c r="L14" s="83" t="e">
        <f>+'basedata wway'!L13</f>
        <v>#N/A</v>
      </c>
      <c r="M14" s="83">
        <f>+'basedata wway'!M13</f>
        <v>351</v>
      </c>
      <c r="N14" s="83">
        <f>+'basedata wway'!N13</f>
        <v>0</v>
      </c>
      <c r="O14" s="83">
        <f>+'basedata wway'!O13</f>
        <v>6245</v>
      </c>
      <c r="P14" s="83">
        <f>+'basedata wway'!P13</f>
        <v>439</v>
      </c>
      <c r="Q14" s="83">
        <f>+'basedata wway'!Q13</f>
        <v>1153</v>
      </c>
    </row>
    <row r="15" spans="1:17" ht="11.25">
      <c r="A15" s="108">
        <v>2000</v>
      </c>
      <c r="B15" s="83" t="e">
        <f t="shared" si="0"/>
        <v>#N/A</v>
      </c>
      <c r="C15" s="83" t="e">
        <f>+'basedata wway'!C14</f>
        <v>#N/A</v>
      </c>
      <c r="D15" s="83">
        <f>+'basedata wway'!D14</f>
        <v>0</v>
      </c>
      <c r="E15" s="83">
        <f>+'basedata wway'!E14</f>
        <v>6754</v>
      </c>
      <c r="F15" s="83">
        <f>+'basedata wway'!F14</f>
        <v>0</v>
      </c>
      <c r="G15" s="83">
        <f>+'basedata wway'!G14</f>
        <v>0</v>
      </c>
      <c r="H15" s="83">
        <f>+'basedata wway'!H14</f>
        <v>5789</v>
      </c>
      <c r="I15" s="83">
        <f>+'basedata wway'!I14</f>
        <v>0</v>
      </c>
      <c r="J15" s="83">
        <f>+'basedata wway'!J14</f>
        <v>1477</v>
      </c>
      <c r="K15" s="83" t="e">
        <f>+'basedata wway'!K14</f>
        <v>#N/A</v>
      </c>
      <c r="L15" s="83" t="e">
        <f>+'basedata wway'!L14</f>
        <v>#N/A</v>
      </c>
      <c r="M15" s="83">
        <f>+'basedata wway'!M14</f>
        <v>351</v>
      </c>
      <c r="N15" s="83">
        <f>+'basedata wway'!N14</f>
        <v>0</v>
      </c>
      <c r="O15" s="83">
        <f>+'basedata wway'!O14</f>
        <v>6245</v>
      </c>
      <c r="P15" s="83">
        <f>+'basedata wway'!P14</f>
        <v>439</v>
      </c>
      <c r="Q15" s="83">
        <f>+'basedata wway'!Q14</f>
        <v>1153</v>
      </c>
    </row>
    <row r="16" spans="1:17" ht="11.25">
      <c r="A16" s="108">
        <v>2001</v>
      </c>
      <c r="B16" s="83" t="e">
        <f t="shared" si="0"/>
        <v>#N/A</v>
      </c>
      <c r="C16" s="83" t="e">
        <f>+'basedata wway'!C15</f>
        <v>#N/A</v>
      </c>
      <c r="D16" s="83">
        <f>+'basedata wway'!D15</f>
        <v>0</v>
      </c>
      <c r="E16" s="83">
        <f>+'basedata wway'!E15</f>
        <v>6687</v>
      </c>
      <c r="F16" s="83">
        <f>+'basedata wway'!F15</f>
        <v>0</v>
      </c>
      <c r="G16" s="83">
        <f>+'basedata wway'!G15</f>
        <v>0</v>
      </c>
      <c r="H16" s="83">
        <f>+'basedata wway'!H15</f>
        <v>5378</v>
      </c>
      <c r="I16" s="83">
        <f>+'basedata wway'!I15</f>
        <v>0</v>
      </c>
      <c r="J16" s="83" t="e">
        <f>+'basedata wway'!J15</f>
        <v>#N/A</v>
      </c>
      <c r="K16" s="83" t="e">
        <f>+'basedata wway'!K15</f>
        <v>#N/A</v>
      </c>
      <c r="L16" s="83" t="e">
        <f>+'basedata wway'!L15</f>
        <v>#N/A</v>
      </c>
      <c r="M16" s="83">
        <f>+'basedata wway'!M15</f>
        <v>351</v>
      </c>
      <c r="N16" s="83">
        <f>+'basedata wway'!N15</f>
        <v>0</v>
      </c>
      <c r="O16" s="83">
        <f>+'basedata wway'!O15</f>
        <v>6245</v>
      </c>
      <c r="P16" s="83">
        <f>+'basedata wway'!P15</f>
        <v>439</v>
      </c>
      <c r="Q16" s="83">
        <f>+'basedata wway'!Q15</f>
        <v>1153</v>
      </c>
    </row>
    <row r="17" spans="1:17" ht="11.25">
      <c r="A17" s="6"/>
      <c r="B17" s="19"/>
      <c r="C17" s="5"/>
      <c r="D17" s="5"/>
      <c r="E17" s="5"/>
      <c r="F17" s="5"/>
      <c r="G17" s="5"/>
      <c r="H17" s="5"/>
      <c r="I17" s="5"/>
      <c r="J17" s="5"/>
      <c r="K17" s="5"/>
      <c r="L17" s="5"/>
      <c r="M17" s="5"/>
      <c r="N17" s="5"/>
      <c r="O17" s="5"/>
      <c r="P17" s="5"/>
      <c r="Q17" s="5"/>
    </row>
    <row r="18" spans="1:17" ht="11.25">
      <c r="A18" s="6" t="s">
        <v>56</v>
      </c>
      <c r="B18" s="20"/>
      <c r="C18" s="20"/>
      <c r="D18" s="20"/>
      <c r="E18" s="20"/>
      <c r="F18" s="20"/>
      <c r="G18" s="20"/>
      <c r="H18" s="20"/>
      <c r="I18" s="20"/>
      <c r="J18" s="20"/>
      <c r="K18" s="20"/>
      <c r="L18" s="20"/>
      <c r="M18" s="20"/>
      <c r="N18" s="20"/>
      <c r="O18" s="20"/>
      <c r="P18" s="20"/>
      <c r="Q18" s="20"/>
    </row>
    <row r="19" spans="1:17" ht="11.25">
      <c r="A19" s="6"/>
      <c r="B19" s="40">
        <f>+B13/B6-1</f>
        <v>-0.004288728253726726</v>
      </c>
      <c r="C19" s="40">
        <f aca="true" t="shared" si="1" ref="C19:Q19">+C13/C6-1</f>
        <v>0.03701255783212165</v>
      </c>
      <c r="D19" s="40" t="e">
        <f t="shared" si="1"/>
        <v>#DIV/0!</v>
      </c>
      <c r="E19" s="40">
        <f t="shared" si="1"/>
        <v>-0.006046305854593759</v>
      </c>
      <c r="F19" s="40" t="e">
        <f t="shared" si="1"/>
        <v>#DIV/0!</v>
      </c>
      <c r="G19" s="40" t="e">
        <f t="shared" si="1"/>
        <v>#DIV/0!</v>
      </c>
      <c r="H19" s="40">
        <f t="shared" si="1"/>
        <v>-0.036800537724752114</v>
      </c>
      <c r="I19" s="40" t="e">
        <f t="shared" si="1"/>
        <v>#DIV/0!</v>
      </c>
      <c r="J19" s="40">
        <f t="shared" si="1"/>
        <v>0.08125915080527091</v>
      </c>
      <c r="K19" s="40">
        <f t="shared" si="1"/>
        <v>0</v>
      </c>
      <c r="L19" s="40">
        <f t="shared" si="1"/>
        <v>0</v>
      </c>
      <c r="M19" s="40">
        <f t="shared" si="1"/>
        <v>0</v>
      </c>
      <c r="N19" s="40" t="e">
        <f t="shared" si="1"/>
        <v>#DIV/0!</v>
      </c>
      <c r="O19" s="40">
        <f t="shared" si="1"/>
        <v>0.001282667949334515</v>
      </c>
      <c r="P19" s="40">
        <f t="shared" si="1"/>
        <v>0</v>
      </c>
      <c r="Q19" s="40">
        <f t="shared" si="1"/>
        <v>-0.03271812080536918</v>
      </c>
    </row>
    <row r="20" spans="1:17" ht="11.25">
      <c r="A20" s="6" t="s">
        <v>55</v>
      </c>
      <c r="B20" s="40"/>
      <c r="C20" s="40"/>
      <c r="D20" s="40"/>
      <c r="E20" s="40"/>
      <c r="F20" s="40"/>
      <c r="G20" s="40"/>
      <c r="H20" s="40"/>
      <c r="I20" s="40"/>
      <c r="J20" s="40"/>
      <c r="K20" s="40"/>
      <c r="L20" s="40"/>
      <c r="M20" s="40"/>
      <c r="N20" s="40"/>
      <c r="O20" s="40"/>
      <c r="P20" s="40"/>
      <c r="Q20" s="40"/>
    </row>
    <row r="21" spans="1:17" ht="11.25">
      <c r="A21" s="20"/>
      <c r="B21" s="41">
        <f>POWER((B13/B6),(1/($A13-$A6)))-1</f>
        <v>-0.0006138045774324308</v>
      </c>
      <c r="C21" s="41">
        <f aca="true" t="shared" si="2" ref="C21:Q21">POWER((C13/C6),(1/($A13-$A6)))-1</f>
        <v>0.005205507381468744</v>
      </c>
      <c r="D21" s="41" t="e">
        <f t="shared" si="2"/>
        <v>#DIV/0!</v>
      </c>
      <c r="E21" s="41">
        <f t="shared" si="2"/>
        <v>-0.000866004626717376</v>
      </c>
      <c r="F21" s="41" t="e">
        <f t="shared" si="2"/>
        <v>#DIV/0!</v>
      </c>
      <c r="G21" s="41" t="e">
        <f t="shared" si="2"/>
        <v>#DIV/0!</v>
      </c>
      <c r="H21" s="41">
        <f t="shared" si="2"/>
        <v>-0.005342074768126537</v>
      </c>
      <c r="I21" s="41" t="e">
        <f t="shared" si="2"/>
        <v>#DIV/0!</v>
      </c>
      <c r="J21" s="41">
        <f t="shared" si="2"/>
        <v>0.011223406882411302</v>
      </c>
      <c r="K21" s="41">
        <f t="shared" si="2"/>
        <v>0</v>
      </c>
      <c r="L21" s="41">
        <f t="shared" si="2"/>
        <v>0</v>
      </c>
      <c r="M21" s="41">
        <f t="shared" si="2"/>
        <v>0</v>
      </c>
      <c r="N21" s="41" t="e">
        <f t="shared" si="2"/>
        <v>#DIV/0!</v>
      </c>
      <c r="O21" s="41">
        <f t="shared" si="2"/>
        <v>0.00018313762958510615</v>
      </c>
      <c r="P21" s="41">
        <f t="shared" si="2"/>
        <v>0</v>
      </c>
      <c r="Q21" s="41">
        <f t="shared" si="2"/>
        <v>-0.004740915834678394</v>
      </c>
    </row>
    <row r="22" spans="1:17" ht="11.25">
      <c r="A22" s="20"/>
      <c r="B22" s="39"/>
      <c r="C22" s="39"/>
      <c r="D22" s="39"/>
      <c r="E22" s="39"/>
      <c r="F22" s="39"/>
      <c r="G22" s="39"/>
      <c r="H22" s="39"/>
      <c r="I22" s="39"/>
      <c r="J22" s="39"/>
      <c r="K22" s="39"/>
      <c r="L22" s="39"/>
      <c r="M22" s="39"/>
      <c r="N22" s="39"/>
      <c r="O22" s="39"/>
      <c r="P22" s="39"/>
      <c r="Q22" s="39"/>
    </row>
    <row r="23" spans="1:17" ht="11.25">
      <c r="A23" s="7" t="s">
        <v>45</v>
      </c>
      <c r="B23" s="48" t="s">
        <v>156</v>
      </c>
      <c r="C23" s="48"/>
      <c r="D23" s="48"/>
      <c r="E23" s="48"/>
      <c r="F23" s="48"/>
      <c r="G23" s="48"/>
      <c r="H23" s="48"/>
      <c r="I23" s="48"/>
      <c r="J23" s="48"/>
      <c r="K23" s="48"/>
      <c r="L23" s="48"/>
      <c r="M23" s="48"/>
      <c r="N23" s="48"/>
      <c r="O23" s="48"/>
      <c r="P23" s="48"/>
      <c r="Q23" s="48"/>
    </row>
    <row r="24" spans="1:17" ht="11.25">
      <c r="A24" s="7" t="s">
        <v>22</v>
      </c>
      <c r="B24" s="48" t="s">
        <v>151</v>
      </c>
      <c r="C24" s="48"/>
      <c r="D24" s="48"/>
      <c r="E24" s="48"/>
      <c r="F24" s="48"/>
      <c r="G24" s="48"/>
      <c r="H24" s="48"/>
      <c r="I24" s="48"/>
      <c r="J24" s="48"/>
      <c r="K24" s="48"/>
      <c r="L24" s="48"/>
      <c r="M24" s="48"/>
      <c r="N24" s="48"/>
      <c r="O24" s="48"/>
      <c r="P24" s="48"/>
      <c r="Q24" s="48"/>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Q15"/>
  <sheetViews>
    <sheetView workbookViewId="0" topLeftCell="A1">
      <selection activeCell="B3" sqref="B2:Q3"/>
    </sheetView>
  </sheetViews>
  <sheetFormatPr defaultColWidth="9.140625" defaultRowHeight="12.75"/>
  <cols>
    <col min="1" max="16384" width="9.140625" style="9" customWidth="1"/>
  </cols>
  <sheetData>
    <row r="1" ht="11.25">
      <c r="A1" s="43" t="s">
        <v>155</v>
      </c>
    </row>
    <row r="2" spans="2:17" ht="11.25">
      <c r="B2" s="1"/>
      <c r="C2" s="1"/>
      <c r="D2" s="1"/>
      <c r="E2" s="1"/>
      <c r="F2" s="1"/>
      <c r="G2" s="1"/>
      <c r="H2" s="1"/>
      <c r="I2" s="1"/>
      <c r="J2" s="1"/>
      <c r="K2" s="1"/>
      <c r="L2" s="1"/>
      <c r="M2" s="1"/>
      <c r="N2" s="1"/>
      <c r="O2" s="1"/>
      <c r="P2" s="1"/>
      <c r="Q2" s="21" t="s">
        <v>0</v>
      </c>
    </row>
    <row r="3" spans="2:17" ht="11.25">
      <c r="B3" s="2" t="s">
        <v>1</v>
      </c>
      <c r="C3" s="2" t="s">
        <v>2</v>
      </c>
      <c r="D3" s="2" t="s">
        <v>3</v>
      </c>
      <c r="E3" s="2" t="s">
        <v>4</v>
      </c>
      <c r="F3" s="2" t="s">
        <v>5</v>
      </c>
      <c r="G3" s="2" t="s">
        <v>6</v>
      </c>
      <c r="H3" s="2" t="s">
        <v>7</v>
      </c>
      <c r="I3" s="2" t="s">
        <v>8</v>
      </c>
      <c r="J3" s="2" t="s">
        <v>9</v>
      </c>
      <c r="K3" s="2" t="s">
        <v>10</v>
      </c>
      <c r="L3" s="2" t="s">
        <v>11</v>
      </c>
      <c r="M3" s="2" t="s">
        <v>12</v>
      </c>
      <c r="N3" s="2" t="s">
        <v>13</v>
      </c>
      <c r="O3" s="2" t="s">
        <v>14</v>
      </c>
      <c r="P3" s="2" t="s">
        <v>15</v>
      </c>
      <c r="Q3" s="3" t="s">
        <v>16</v>
      </c>
    </row>
    <row r="4" spans="1:17" ht="11.25">
      <c r="A4" s="9">
        <v>1990</v>
      </c>
      <c r="B4" s="9">
        <v>27169</v>
      </c>
      <c r="C4" s="9">
        <v>1515</v>
      </c>
      <c r="D4" s="9">
        <v>0</v>
      </c>
      <c r="E4" s="9">
        <v>4350</v>
      </c>
      <c r="F4" s="9">
        <v>0</v>
      </c>
      <c r="G4" s="9">
        <v>0</v>
      </c>
      <c r="H4" s="9">
        <v>6197</v>
      </c>
      <c r="I4" s="9">
        <v>0</v>
      </c>
      <c r="J4" s="9">
        <v>1366</v>
      </c>
      <c r="K4" s="9">
        <v>37</v>
      </c>
      <c r="L4" s="9">
        <v>5046</v>
      </c>
      <c r="M4" s="9">
        <v>351</v>
      </c>
      <c r="N4" s="9">
        <v>0</v>
      </c>
      <c r="O4" s="9">
        <v>6237</v>
      </c>
      <c r="P4" s="9">
        <v>439</v>
      </c>
      <c r="Q4" s="9">
        <v>1631</v>
      </c>
    </row>
    <row r="5" spans="1:17" ht="11.25">
      <c r="A5" s="9">
        <v>1991</v>
      </c>
      <c r="B5" s="9">
        <v>28913</v>
      </c>
      <c r="C5" s="9">
        <v>1513</v>
      </c>
      <c r="D5" s="9">
        <v>0</v>
      </c>
      <c r="E5" s="9">
        <v>6781</v>
      </c>
      <c r="F5" s="9">
        <v>0</v>
      </c>
      <c r="G5" s="9">
        <v>0</v>
      </c>
      <c r="H5" s="9">
        <v>5951</v>
      </c>
      <c r="I5" s="9">
        <v>0</v>
      </c>
      <c r="J5" s="9">
        <v>1366</v>
      </c>
      <c r="K5" s="9">
        <v>37</v>
      </c>
      <c r="L5" s="9">
        <v>5046</v>
      </c>
      <c r="M5" s="9">
        <v>351</v>
      </c>
      <c r="N5" s="9">
        <v>0</v>
      </c>
      <c r="O5" s="9">
        <v>6237</v>
      </c>
      <c r="P5" s="9">
        <v>439</v>
      </c>
      <c r="Q5" s="9">
        <v>1192</v>
      </c>
    </row>
    <row r="6" spans="1:17" ht="11.25">
      <c r="A6" s="9">
        <v>1992</v>
      </c>
      <c r="B6" s="9">
        <v>28764</v>
      </c>
      <c r="C6" s="9">
        <v>1513</v>
      </c>
      <c r="D6" s="9">
        <v>0</v>
      </c>
      <c r="E6" s="9">
        <v>6616</v>
      </c>
      <c r="F6" s="9">
        <v>0</v>
      </c>
      <c r="G6" s="9">
        <v>0</v>
      </c>
      <c r="H6" s="9">
        <v>5867</v>
      </c>
      <c r="I6" s="9">
        <v>0</v>
      </c>
      <c r="J6" s="9">
        <v>1466</v>
      </c>
      <c r="K6" s="9">
        <v>37</v>
      </c>
      <c r="L6" s="9">
        <v>5046</v>
      </c>
      <c r="M6" s="9">
        <v>351</v>
      </c>
      <c r="N6" s="9">
        <v>0</v>
      </c>
      <c r="O6" s="9">
        <v>6237</v>
      </c>
      <c r="P6" s="9">
        <v>439</v>
      </c>
      <c r="Q6" s="9">
        <v>1192</v>
      </c>
    </row>
    <row r="7" spans="1:17" ht="11.25">
      <c r="A7" s="9">
        <v>1993</v>
      </c>
      <c r="B7" s="9">
        <v>29013</v>
      </c>
      <c r="C7" s="9">
        <v>1513</v>
      </c>
      <c r="D7" s="9">
        <v>0</v>
      </c>
      <c r="E7" s="9">
        <v>6902</v>
      </c>
      <c r="F7" s="9">
        <v>0</v>
      </c>
      <c r="G7" s="9">
        <v>0</v>
      </c>
      <c r="H7" s="9">
        <v>5822</v>
      </c>
      <c r="I7" s="9">
        <v>0</v>
      </c>
      <c r="J7" s="9">
        <v>1466</v>
      </c>
      <c r="K7" s="9">
        <v>37</v>
      </c>
      <c r="L7" s="9">
        <v>5046</v>
      </c>
      <c r="M7" s="9">
        <v>351</v>
      </c>
      <c r="N7" s="9">
        <v>0</v>
      </c>
      <c r="O7" s="9">
        <v>6245</v>
      </c>
      <c r="P7" s="9">
        <v>439</v>
      </c>
      <c r="Q7" s="9">
        <v>1192</v>
      </c>
    </row>
    <row r="8" spans="1:17" ht="11.25">
      <c r="A8" s="9">
        <v>1994</v>
      </c>
      <c r="B8" s="9">
        <v>28983</v>
      </c>
      <c r="C8" s="9">
        <v>1513</v>
      </c>
      <c r="D8" s="9">
        <v>0</v>
      </c>
      <c r="E8" s="9">
        <v>6958</v>
      </c>
      <c r="F8" s="9">
        <v>0</v>
      </c>
      <c r="G8" s="9">
        <v>0</v>
      </c>
      <c r="H8" s="9">
        <v>5736</v>
      </c>
      <c r="I8" s="9">
        <v>0</v>
      </c>
      <c r="J8" s="9">
        <v>1466</v>
      </c>
      <c r="K8" s="9">
        <v>37</v>
      </c>
      <c r="L8" s="9">
        <v>5046</v>
      </c>
      <c r="M8" s="9">
        <v>351</v>
      </c>
      <c r="N8" s="9">
        <v>0</v>
      </c>
      <c r="O8" s="9">
        <v>6245</v>
      </c>
      <c r="P8" s="9">
        <v>439</v>
      </c>
      <c r="Q8" s="9">
        <v>1192</v>
      </c>
    </row>
    <row r="9" spans="1:17" ht="11.25">
      <c r="A9" s="9">
        <v>1995</v>
      </c>
      <c r="B9" s="9">
        <v>28902</v>
      </c>
      <c r="C9" s="9">
        <v>1540</v>
      </c>
      <c r="D9" s="9">
        <v>0</v>
      </c>
      <c r="E9" s="9">
        <v>6663</v>
      </c>
      <c r="F9" s="9">
        <v>0</v>
      </c>
      <c r="G9" s="9">
        <v>0</v>
      </c>
      <c r="H9" s="9">
        <v>5962</v>
      </c>
      <c r="I9" s="9">
        <v>0</v>
      </c>
      <c r="J9" s="9">
        <v>1466</v>
      </c>
      <c r="K9" s="9">
        <v>37</v>
      </c>
      <c r="L9" s="9">
        <v>5046</v>
      </c>
      <c r="M9" s="9">
        <v>351</v>
      </c>
      <c r="N9" s="9">
        <v>0</v>
      </c>
      <c r="O9" s="9">
        <v>6245</v>
      </c>
      <c r="P9" s="9">
        <v>439</v>
      </c>
      <c r="Q9" s="9">
        <v>1153</v>
      </c>
    </row>
    <row r="10" spans="1:17" ht="11.25">
      <c r="A10" s="9">
        <v>1996</v>
      </c>
      <c r="B10" s="9">
        <v>28709</v>
      </c>
      <c r="C10" s="9">
        <v>1540</v>
      </c>
      <c r="D10" s="9">
        <v>0</v>
      </c>
      <c r="E10" s="9">
        <v>6760</v>
      </c>
      <c r="F10" s="9">
        <v>0</v>
      </c>
      <c r="G10" s="9">
        <v>0</v>
      </c>
      <c r="H10" s="9">
        <v>5678</v>
      </c>
      <c r="I10" s="9">
        <v>0</v>
      </c>
      <c r="J10" s="9">
        <v>1460</v>
      </c>
      <c r="K10" s="9">
        <v>37</v>
      </c>
      <c r="L10" s="9">
        <v>5046</v>
      </c>
      <c r="M10" s="9">
        <v>351</v>
      </c>
      <c r="N10" s="9">
        <v>0</v>
      </c>
      <c r="O10" s="9">
        <v>6245</v>
      </c>
      <c r="P10" s="9">
        <v>439</v>
      </c>
      <c r="Q10" s="9">
        <v>1153</v>
      </c>
    </row>
    <row r="11" spans="1:17" ht="11.25">
      <c r="A11" s="9">
        <v>1997</v>
      </c>
      <c r="B11" s="9">
        <v>28998</v>
      </c>
      <c r="C11" s="9">
        <v>1540</v>
      </c>
      <c r="D11" s="9">
        <v>0</v>
      </c>
      <c r="E11" s="9">
        <v>6673</v>
      </c>
      <c r="F11" s="9">
        <v>0</v>
      </c>
      <c r="G11" s="9">
        <v>0</v>
      </c>
      <c r="H11" s="9">
        <v>6051</v>
      </c>
      <c r="I11" s="9">
        <v>0</v>
      </c>
      <c r="J11" s="9">
        <v>1463</v>
      </c>
      <c r="K11" s="9">
        <v>37</v>
      </c>
      <c r="L11" s="9">
        <v>5046</v>
      </c>
      <c r="M11" s="9">
        <v>351</v>
      </c>
      <c r="N11" s="9">
        <v>0</v>
      </c>
      <c r="O11" s="9">
        <v>6245</v>
      </c>
      <c r="P11" s="9">
        <v>439</v>
      </c>
      <c r="Q11" s="9">
        <v>1153</v>
      </c>
    </row>
    <row r="12" spans="1:17" ht="11.25">
      <c r="A12" s="9">
        <v>1998</v>
      </c>
      <c r="B12" s="9">
        <v>28789</v>
      </c>
      <c r="C12" s="9">
        <v>1569</v>
      </c>
      <c r="D12" s="9">
        <v>0</v>
      </c>
      <c r="E12" s="9">
        <v>6740</v>
      </c>
      <c r="F12" s="9">
        <v>0</v>
      </c>
      <c r="G12" s="9">
        <v>0</v>
      </c>
      <c r="H12" s="9">
        <v>5732</v>
      </c>
      <c r="I12" s="9">
        <v>0</v>
      </c>
      <c r="J12" s="9">
        <v>1477</v>
      </c>
      <c r="K12" s="9">
        <v>37</v>
      </c>
      <c r="L12" s="9">
        <v>5046</v>
      </c>
      <c r="M12" s="9">
        <v>351</v>
      </c>
      <c r="N12" s="9">
        <v>0</v>
      </c>
      <c r="O12" s="9">
        <v>6245</v>
      </c>
      <c r="P12" s="9">
        <v>439</v>
      </c>
      <c r="Q12" s="9">
        <v>1153</v>
      </c>
    </row>
    <row r="13" spans="1:17" ht="11.25">
      <c r="A13" s="9">
        <v>1999</v>
      </c>
      <c r="B13" s="9" t="e">
        <f>NA()</f>
        <v>#N/A</v>
      </c>
      <c r="C13" s="9" t="e">
        <f>NA()</f>
        <v>#N/A</v>
      </c>
      <c r="D13" s="9">
        <v>0</v>
      </c>
      <c r="E13" s="9">
        <v>6754</v>
      </c>
      <c r="F13" s="9">
        <v>0</v>
      </c>
      <c r="G13" s="9">
        <v>0</v>
      </c>
      <c r="H13" s="9">
        <v>5576</v>
      </c>
      <c r="I13" s="9">
        <v>0</v>
      </c>
      <c r="J13" s="9">
        <v>1477</v>
      </c>
      <c r="K13" s="9">
        <v>37</v>
      </c>
      <c r="L13" s="9" t="e">
        <f>NA()</f>
        <v>#N/A</v>
      </c>
      <c r="M13" s="9">
        <v>351</v>
      </c>
      <c r="N13" s="9">
        <v>0</v>
      </c>
      <c r="O13" s="9">
        <v>6245</v>
      </c>
      <c r="P13" s="9">
        <v>439</v>
      </c>
      <c r="Q13" s="9">
        <v>1153</v>
      </c>
    </row>
    <row r="14" spans="1:17" ht="11.25">
      <c r="A14" s="9">
        <v>2000</v>
      </c>
      <c r="B14" s="9" t="e">
        <f>NA()</f>
        <v>#N/A</v>
      </c>
      <c r="C14" s="9" t="e">
        <f>NA()</f>
        <v>#N/A</v>
      </c>
      <c r="D14" s="9">
        <v>0</v>
      </c>
      <c r="E14" s="9">
        <v>6754</v>
      </c>
      <c r="F14" s="9">
        <v>0</v>
      </c>
      <c r="G14" s="9">
        <v>0</v>
      </c>
      <c r="H14" s="9">
        <v>5789</v>
      </c>
      <c r="I14" s="9">
        <v>0</v>
      </c>
      <c r="J14" s="9">
        <v>1477</v>
      </c>
      <c r="K14" s="9" t="e">
        <f>NA()</f>
        <v>#N/A</v>
      </c>
      <c r="L14" s="9" t="e">
        <f>NA()</f>
        <v>#N/A</v>
      </c>
      <c r="M14" s="9">
        <v>351</v>
      </c>
      <c r="N14" s="9">
        <v>0</v>
      </c>
      <c r="O14" s="9">
        <v>6245</v>
      </c>
      <c r="P14" s="9">
        <v>439</v>
      </c>
      <c r="Q14" s="9">
        <v>1153</v>
      </c>
    </row>
    <row r="15" spans="1:17" ht="11.25">
      <c r="A15" s="9">
        <v>2001</v>
      </c>
      <c r="B15" s="9" t="e">
        <f>NA()</f>
        <v>#N/A</v>
      </c>
      <c r="C15" s="9" t="e">
        <f>NA()</f>
        <v>#N/A</v>
      </c>
      <c r="D15" s="9">
        <v>0</v>
      </c>
      <c r="E15" s="9">
        <v>6687</v>
      </c>
      <c r="F15" s="9">
        <v>0</v>
      </c>
      <c r="G15" s="9">
        <v>0</v>
      </c>
      <c r="H15" s="9">
        <v>5378</v>
      </c>
      <c r="I15" s="9">
        <v>0</v>
      </c>
      <c r="J15" s="9" t="e">
        <f>NA()</f>
        <v>#N/A</v>
      </c>
      <c r="K15" s="9" t="e">
        <f>NA()</f>
        <v>#N/A</v>
      </c>
      <c r="L15" s="9" t="e">
        <f>NA()</f>
        <v>#N/A</v>
      </c>
      <c r="M15" s="9">
        <v>351</v>
      </c>
      <c r="N15" s="9">
        <v>0</v>
      </c>
      <c r="O15" s="9">
        <v>6245</v>
      </c>
      <c r="P15" s="9">
        <v>439</v>
      </c>
      <c r="Q15" s="9">
        <v>1153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Q17"/>
  <sheetViews>
    <sheetView workbookViewId="0" topLeftCell="A1">
      <selection activeCell="B18" sqref="B18"/>
    </sheetView>
  </sheetViews>
  <sheetFormatPr defaultColWidth="9.140625" defaultRowHeight="12.75"/>
  <sheetData>
    <row r="1" spans="1:17" ht="12.75">
      <c r="A1" s="104" t="s">
        <v>159</v>
      </c>
      <c r="B1" s="9"/>
      <c r="C1" s="9"/>
      <c r="D1" s="9"/>
      <c r="E1" s="9"/>
      <c r="F1" s="9"/>
      <c r="G1" s="9"/>
      <c r="H1" s="9"/>
      <c r="I1" s="9"/>
      <c r="J1" s="9"/>
      <c r="K1" s="9"/>
      <c r="L1" s="9"/>
      <c r="M1" s="9"/>
      <c r="N1" s="9"/>
      <c r="O1" s="9"/>
      <c r="P1" s="9"/>
      <c r="Q1" s="9"/>
    </row>
    <row r="2" spans="1:17" ht="12.75">
      <c r="A2" s="9"/>
      <c r="B2" s="9"/>
      <c r="C2" s="9"/>
      <c r="D2" s="9"/>
      <c r="E2" s="9"/>
      <c r="F2" s="9"/>
      <c r="G2" s="9"/>
      <c r="H2" s="9"/>
      <c r="I2" s="9"/>
      <c r="J2" s="9"/>
      <c r="K2" s="9"/>
      <c r="L2" s="9"/>
      <c r="M2" s="9"/>
      <c r="N2" s="9"/>
      <c r="O2" s="9"/>
      <c r="P2" s="9"/>
      <c r="Q2" s="9"/>
    </row>
    <row r="3" spans="1:17" ht="12.75">
      <c r="A3" s="106"/>
      <c r="B3" s="106" t="s">
        <v>30</v>
      </c>
      <c r="C3" s="106" t="s">
        <v>25</v>
      </c>
      <c r="D3" s="106" t="s">
        <v>61</v>
      </c>
      <c r="E3" s="106" t="s">
        <v>26</v>
      </c>
      <c r="F3" s="106" t="s">
        <v>67</v>
      </c>
      <c r="G3" s="106" t="s">
        <v>27</v>
      </c>
      <c r="H3" s="106" t="s">
        <v>28</v>
      </c>
      <c r="I3" s="106" t="s">
        <v>62</v>
      </c>
      <c r="J3" s="106" t="s">
        <v>29</v>
      </c>
      <c r="K3" s="106" t="s">
        <v>63</v>
      </c>
      <c r="L3" s="106" t="s">
        <v>32</v>
      </c>
      <c r="M3" s="106" t="s">
        <v>64</v>
      </c>
      <c r="N3" s="106" t="s">
        <v>65</v>
      </c>
      <c r="O3" s="106" t="s">
        <v>66</v>
      </c>
      <c r="P3" s="106" t="s">
        <v>33</v>
      </c>
      <c r="Q3" s="106" t="s">
        <v>34</v>
      </c>
    </row>
    <row r="4" spans="1:17" ht="12.75">
      <c r="A4" s="106">
        <v>1990</v>
      </c>
      <c r="B4" s="105">
        <f>SUM(C4:Q4)</f>
        <v>18309</v>
      </c>
      <c r="C4" s="105">
        <v>301</v>
      </c>
      <c r="D4" s="105">
        <v>444</v>
      </c>
      <c r="E4" s="105">
        <v>2222</v>
      </c>
      <c r="F4" s="105">
        <v>0</v>
      </c>
      <c r="G4" s="105">
        <v>2678</v>
      </c>
      <c r="H4" s="105">
        <v>4948</v>
      </c>
      <c r="I4" s="105">
        <v>0</v>
      </c>
      <c r="J4" s="105">
        <v>4086</v>
      </c>
      <c r="K4" s="105">
        <v>0</v>
      </c>
      <c r="L4" s="105">
        <v>391</v>
      </c>
      <c r="M4" s="105">
        <v>777</v>
      </c>
      <c r="N4" s="105">
        <v>0</v>
      </c>
      <c r="O4" s="105">
        <v>0</v>
      </c>
      <c r="P4" s="105">
        <v>0</v>
      </c>
      <c r="Q4" s="105">
        <v>2462</v>
      </c>
    </row>
    <row r="5" spans="1:17" ht="12.75">
      <c r="A5" s="106">
        <v>1991</v>
      </c>
      <c r="B5" s="105">
        <f>SUM(C5:Q5)</f>
        <v>19940</v>
      </c>
      <c r="C5" s="105">
        <v>294</v>
      </c>
      <c r="D5" s="105">
        <v>444</v>
      </c>
      <c r="E5" s="105">
        <v>3318</v>
      </c>
      <c r="F5" s="105">
        <v>0</v>
      </c>
      <c r="G5" s="105">
        <v>3097</v>
      </c>
      <c r="H5" s="105">
        <v>4871</v>
      </c>
      <c r="I5" s="105">
        <v>0</v>
      </c>
      <c r="J5" s="105">
        <v>4098</v>
      </c>
      <c r="K5" s="105">
        <v>0</v>
      </c>
      <c r="L5" s="105">
        <v>391</v>
      </c>
      <c r="M5" s="105">
        <v>777</v>
      </c>
      <c r="N5" s="105">
        <v>0</v>
      </c>
      <c r="O5" s="105">
        <v>0</v>
      </c>
      <c r="P5" s="105">
        <v>0</v>
      </c>
      <c r="Q5" s="105">
        <v>2650</v>
      </c>
    </row>
    <row r="6" spans="1:17" ht="12.75">
      <c r="A6" s="106">
        <v>1992</v>
      </c>
      <c r="B6" s="105">
        <f aca="true" t="shared" si="0" ref="B6:B15">SUM(C6:Q6)</f>
        <v>20593</v>
      </c>
      <c r="C6" s="105">
        <v>294</v>
      </c>
      <c r="D6" s="105">
        <v>409</v>
      </c>
      <c r="E6" s="105">
        <v>3318</v>
      </c>
      <c r="F6" s="105">
        <v>0</v>
      </c>
      <c r="G6" s="105">
        <v>3536</v>
      </c>
      <c r="H6" s="105">
        <v>4871</v>
      </c>
      <c r="I6" s="105">
        <v>0</v>
      </c>
      <c r="J6" s="105">
        <v>4235</v>
      </c>
      <c r="K6" s="105">
        <v>0</v>
      </c>
      <c r="L6" s="105">
        <v>391</v>
      </c>
      <c r="M6" s="105">
        <v>777</v>
      </c>
      <c r="N6" s="105">
        <v>0</v>
      </c>
      <c r="O6" s="105">
        <v>0</v>
      </c>
      <c r="P6" s="105">
        <v>0</v>
      </c>
      <c r="Q6" s="105">
        <v>2762</v>
      </c>
    </row>
    <row r="7" spans="1:17" ht="12.75">
      <c r="A7" s="106">
        <v>1993</v>
      </c>
      <c r="B7" s="105">
        <f t="shared" si="0"/>
        <v>20803</v>
      </c>
      <c r="C7" s="105">
        <v>294</v>
      </c>
      <c r="D7" s="105">
        <v>336</v>
      </c>
      <c r="E7" s="105">
        <v>3318</v>
      </c>
      <c r="F7" s="105">
        <v>0</v>
      </c>
      <c r="G7" s="105">
        <v>3536</v>
      </c>
      <c r="H7" s="105">
        <v>4830</v>
      </c>
      <c r="I7" s="105">
        <v>0</v>
      </c>
      <c r="J7" s="105">
        <v>4235</v>
      </c>
      <c r="K7" s="105">
        <v>0</v>
      </c>
      <c r="L7" s="105">
        <v>391</v>
      </c>
      <c r="M7" s="105">
        <v>777</v>
      </c>
      <c r="N7" s="105">
        <v>0</v>
      </c>
      <c r="O7" s="105">
        <v>0</v>
      </c>
      <c r="P7" s="105">
        <v>0</v>
      </c>
      <c r="Q7" s="105">
        <v>3086</v>
      </c>
    </row>
    <row r="8" spans="1:17" ht="12.75">
      <c r="A8" s="106">
        <v>1994</v>
      </c>
      <c r="B8" s="105">
        <f t="shared" si="0"/>
        <v>19861.5</v>
      </c>
      <c r="C8" s="105">
        <v>300.5</v>
      </c>
      <c r="D8" s="105">
        <v>336</v>
      </c>
      <c r="E8" s="105">
        <v>2460</v>
      </c>
      <c r="F8" s="105">
        <v>0</v>
      </c>
      <c r="G8" s="105">
        <v>3536</v>
      </c>
      <c r="H8" s="105">
        <v>4830</v>
      </c>
      <c r="I8" s="105">
        <v>0</v>
      </c>
      <c r="J8" s="105">
        <v>4235</v>
      </c>
      <c r="K8" s="105">
        <v>0</v>
      </c>
      <c r="L8" s="105">
        <v>391</v>
      </c>
      <c r="M8" s="105">
        <v>777</v>
      </c>
      <c r="N8" s="105">
        <v>0</v>
      </c>
      <c r="O8" s="105">
        <v>0</v>
      </c>
      <c r="P8" s="105">
        <v>0</v>
      </c>
      <c r="Q8" s="105">
        <v>2996</v>
      </c>
    </row>
    <row r="9" spans="1:17" ht="12.75">
      <c r="A9" s="106">
        <v>1995</v>
      </c>
      <c r="B9" s="105">
        <f t="shared" si="0"/>
        <v>20637.5</v>
      </c>
      <c r="C9" s="105">
        <v>300.5</v>
      </c>
      <c r="D9" s="105">
        <v>330</v>
      </c>
      <c r="E9" s="105">
        <v>2460</v>
      </c>
      <c r="F9" s="105">
        <v>0</v>
      </c>
      <c r="G9" s="105">
        <v>3691</v>
      </c>
      <c r="H9" s="105">
        <v>4983</v>
      </c>
      <c r="I9" s="105">
        <v>0</v>
      </c>
      <c r="J9" s="105">
        <v>4235</v>
      </c>
      <c r="K9" s="105">
        <v>0</v>
      </c>
      <c r="L9" s="105">
        <v>391</v>
      </c>
      <c r="M9" s="105">
        <v>777</v>
      </c>
      <c r="N9" s="105">
        <v>0</v>
      </c>
      <c r="O9" s="105">
        <v>0</v>
      </c>
      <c r="P9" s="105">
        <v>0</v>
      </c>
      <c r="Q9" s="105">
        <v>3470</v>
      </c>
    </row>
    <row r="10" spans="1:17" ht="12.75">
      <c r="A10" s="106">
        <v>1996</v>
      </c>
      <c r="B10" s="105">
        <f t="shared" si="0"/>
        <v>20624.5</v>
      </c>
      <c r="C10" s="105">
        <v>300.5</v>
      </c>
      <c r="D10" s="105">
        <v>330</v>
      </c>
      <c r="E10" s="105">
        <v>2460</v>
      </c>
      <c r="F10" s="105">
        <v>0</v>
      </c>
      <c r="G10" s="105">
        <v>3691</v>
      </c>
      <c r="H10" s="105">
        <v>4983</v>
      </c>
      <c r="I10" s="105">
        <v>0</v>
      </c>
      <c r="J10" s="105">
        <v>4233</v>
      </c>
      <c r="K10" s="105">
        <v>0</v>
      </c>
      <c r="L10" s="105">
        <v>391</v>
      </c>
      <c r="M10" s="105">
        <v>777</v>
      </c>
      <c r="N10" s="105">
        <v>0</v>
      </c>
      <c r="O10" s="105">
        <v>0</v>
      </c>
      <c r="P10" s="105">
        <v>0</v>
      </c>
      <c r="Q10" s="105">
        <v>3459</v>
      </c>
    </row>
    <row r="11" spans="1:17" ht="12.75">
      <c r="A11" s="106">
        <v>1997</v>
      </c>
      <c r="B11" s="105">
        <f t="shared" si="0"/>
        <v>21776.5</v>
      </c>
      <c r="C11" s="105">
        <v>300.5</v>
      </c>
      <c r="D11" s="105">
        <v>330</v>
      </c>
      <c r="E11" s="105">
        <v>2460</v>
      </c>
      <c r="F11" s="105">
        <v>0</v>
      </c>
      <c r="G11" s="105">
        <v>3691</v>
      </c>
      <c r="H11" s="105">
        <v>5746</v>
      </c>
      <c r="I11" s="105">
        <v>0</v>
      </c>
      <c r="J11" s="105">
        <v>4145</v>
      </c>
      <c r="K11" s="105">
        <v>0</v>
      </c>
      <c r="L11" s="105">
        <v>391</v>
      </c>
      <c r="M11" s="105">
        <v>777</v>
      </c>
      <c r="N11" s="105">
        <v>0</v>
      </c>
      <c r="O11" s="105">
        <v>0</v>
      </c>
      <c r="P11" s="105">
        <v>0</v>
      </c>
      <c r="Q11" s="105">
        <v>3936</v>
      </c>
    </row>
    <row r="12" spans="1:17" ht="12.75">
      <c r="A12" s="106">
        <v>1998</v>
      </c>
      <c r="B12" s="105">
        <f t="shared" si="0"/>
        <v>21889.5</v>
      </c>
      <c r="C12" s="105">
        <v>300.5</v>
      </c>
      <c r="D12" s="105">
        <v>330</v>
      </c>
      <c r="E12" s="105">
        <v>2370</v>
      </c>
      <c r="F12" s="105">
        <v>0</v>
      </c>
      <c r="G12" s="105">
        <v>3691</v>
      </c>
      <c r="H12" s="105">
        <v>5746</v>
      </c>
      <c r="I12" s="105">
        <v>0</v>
      </c>
      <c r="J12" s="105">
        <v>4331</v>
      </c>
      <c r="K12" s="105">
        <v>0</v>
      </c>
      <c r="L12" s="105">
        <v>391</v>
      </c>
      <c r="M12" s="105">
        <v>777</v>
      </c>
      <c r="N12" s="105">
        <v>0</v>
      </c>
      <c r="O12" s="105">
        <v>0</v>
      </c>
      <c r="P12" s="105">
        <v>0</v>
      </c>
      <c r="Q12" s="105">
        <v>3953</v>
      </c>
    </row>
    <row r="13" spans="1:17" ht="12.75">
      <c r="A13" s="106">
        <v>1999</v>
      </c>
      <c r="B13" s="105" t="e">
        <f t="shared" si="0"/>
        <v>#N/A</v>
      </c>
      <c r="C13" s="105">
        <v>300.5</v>
      </c>
      <c r="D13" s="105">
        <v>330</v>
      </c>
      <c r="E13" s="105">
        <v>2370</v>
      </c>
      <c r="F13" s="105">
        <v>0</v>
      </c>
      <c r="G13" s="105">
        <v>3698</v>
      </c>
      <c r="H13" s="105">
        <v>5746</v>
      </c>
      <c r="I13" s="105">
        <v>0</v>
      </c>
      <c r="J13" s="105">
        <v>4364</v>
      </c>
      <c r="K13" s="105">
        <v>0</v>
      </c>
      <c r="L13" s="105" t="e">
        <f>NA()</f>
        <v>#N/A</v>
      </c>
      <c r="M13" s="105">
        <v>777</v>
      </c>
      <c r="N13" s="105">
        <v>0</v>
      </c>
      <c r="O13" s="105">
        <v>0</v>
      </c>
      <c r="P13" s="105">
        <v>0</v>
      </c>
      <c r="Q13" s="105">
        <v>3923</v>
      </c>
    </row>
    <row r="14" spans="1:17" ht="12.75">
      <c r="A14" s="106">
        <v>2000</v>
      </c>
      <c r="B14" s="105" t="e">
        <f t="shared" si="0"/>
        <v>#N/A</v>
      </c>
      <c r="C14" s="105" t="e">
        <f>NA()</f>
        <v>#N/A</v>
      </c>
      <c r="D14" s="105">
        <v>330</v>
      </c>
      <c r="E14" s="105">
        <v>2370</v>
      </c>
      <c r="F14" s="105">
        <v>0</v>
      </c>
      <c r="G14" s="105">
        <v>3780</v>
      </c>
      <c r="H14" s="105">
        <v>5746</v>
      </c>
      <c r="I14" s="105">
        <v>0</v>
      </c>
      <c r="J14" s="105">
        <v>4347</v>
      </c>
      <c r="K14" s="105">
        <v>0</v>
      </c>
      <c r="L14" s="105" t="e">
        <f>NA()</f>
        <v>#N/A</v>
      </c>
      <c r="M14" s="105">
        <v>777</v>
      </c>
      <c r="N14" s="105">
        <v>0</v>
      </c>
      <c r="O14" s="105">
        <v>0</v>
      </c>
      <c r="P14" s="105">
        <v>0</v>
      </c>
      <c r="Q14" s="105">
        <v>3954</v>
      </c>
    </row>
    <row r="15" spans="1:17" ht="12.75">
      <c r="A15" s="106">
        <v>2001</v>
      </c>
      <c r="B15" s="105" t="e">
        <f t="shared" si="0"/>
        <v>#N/A</v>
      </c>
      <c r="C15" s="105" t="e">
        <f>NA()</f>
        <v>#N/A</v>
      </c>
      <c r="D15" s="105">
        <v>330</v>
      </c>
      <c r="E15" s="105">
        <v>2370</v>
      </c>
      <c r="F15" s="105">
        <v>0</v>
      </c>
      <c r="G15" s="105">
        <v>3779</v>
      </c>
      <c r="H15" s="105">
        <v>5746</v>
      </c>
      <c r="I15" s="105">
        <v>0</v>
      </c>
      <c r="J15" s="105" t="e">
        <f>NA()</f>
        <v>#N/A</v>
      </c>
      <c r="K15" s="105">
        <v>0</v>
      </c>
      <c r="L15" s="105" t="e">
        <f>NA()</f>
        <v>#N/A</v>
      </c>
      <c r="M15" s="105">
        <v>777</v>
      </c>
      <c r="N15" s="105">
        <v>0</v>
      </c>
      <c r="O15" s="105">
        <v>0</v>
      </c>
      <c r="P15" s="105">
        <v>0</v>
      </c>
      <c r="Q15" s="105">
        <v>4368</v>
      </c>
    </row>
    <row r="17" ht="12.75">
      <c r="B17" s="139">
        <f>+B12-B4</f>
        <v>3580.5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Q15"/>
  <sheetViews>
    <sheetView workbookViewId="0" topLeftCell="A1">
      <selection activeCell="A1" sqref="A1:Q15"/>
    </sheetView>
  </sheetViews>
  <sheetFormatPr defaultColWidth="9.140625" defaultRowHeight="12.75"/>
  <cols>
    <col min="1" max="16384" width="9.140625" style="9" customWidth="1"/>
  </cols>
  <sheetData>
    <row r="1" ht="12.75">
      <c r="A1" s="104" t="s">
        <v>157</v>
      </c>
    </row>
    <row r="3" spans="2:17" ht="11.25">
      <c r="B3" s="9" t="s">
        <v>30</v>
      </c>
      <c r="C3" s="9" t="s">
        <v>25</v>
      </c>
      <c r="D3" s="9" t="s">
        <v>61</v>
      </c>
      <c r="E3" s="9" t="s">
        <v>26</v>
      </c>
      <c r="F3" s="9" t="s">
        <v>67</v>
      </c>
      <c r="G3" s="9" t="s">
        <v>27</v>
      </c>
      <c r="H3" s="9" t="s">
        <v>28</v>
      </c>
      <c r="I3" s="9" t="s">
        <v>62</v>
      </c>
      <c r="J3" s="9" t="s">
        <v>29</v>
      </c>
      <c r="K3" s="9" t="s">
        <v>63</v>
      </c>
      <c r="L3" s="9" t="s">
        <v>32</v>
      </c>
      <c r="M3" s="9" t="s">
        <v>64</v>
      </c>
      <c r="N3" s="9" t="s">
        <v>65</v>
      </c>
      <c r="O3" s="9" t="s">
        <v>66</v>
      </c>
      <c r="P3" s="9" t="s">
        <v>33</v>
      </c>
      <c r="Q3" s="9" t="s">
        <v>34</v>
      </c>
    </row>
    <row r="4" spans="1:17" ht="11.25">
      <c r="A4" s="9">
        <v>1990</v>
      </c>
      <c r="B4" s="9">
        <v>18309</v>
      </c>
      <c r="C4" s="9">
        <v>301</v>
      </c>
      <c r="D4" s="9">
        <v>444</v>
      </c>
      <c r="E4" s="9">
        <v>2222</v>
      </c>
      <c r="F4" s="9">
        <v>0</v>
      </c>
      <c r="G4" s="9">
        <v>2678</v>
      </c>
      <c r="H4" s="9">
        <v>4948</v>
      </c>
      <c r="I4" s="9">
        <v>0</v>
      </c>
      <c r="J4" s="9">
        <v>4086</v>
      </c>
      <c r="K4" s="9">
        <v>0</v>
      </c>
      <c r="L4" s="9">
        <v>391</v>
      </c>
      <c r="M4" s="9">
        <v>777</v>
      </c>
      <c r="N4" s="9">
        <v>0</v>
      </c>
      <c r="O4" s="9">
        <v>0</v>
      </c>
      <c r="P4" s="9">
        <v>0</v>
      </c>
      <c r="Q4" s="9">
        <v>2462</v>
      </c>
    </row>
    <row r="5" spans="1:17" ht="11.25">
      <c r="A5" s="9">
        <v>1991</v>
      </c>
      <c r="B5" s="9">
        <v>19940</v>
      </c>
      <c r="C5" s="9">
        <v>294</v>
      </c>
      <c r="D5" s="9">
        <v>444</v>
      </c>
      <c r="E5" s="9">
        <v>3318</v>
      </c>
      <c r="F5" s="9">
        <v>0</v>
      </c>
      <c r="G5" s="9">
        <v>3097</v>
      </c>
      <c r="H5" s="9">
        <v>4871</v>
      </c>
      <c r="I5" s="9">
        <v>0</v>
      </c>
      <c r="J5" s="9">
        <v>4098</v>
      </c>
      <c r="K5" s="9">
        <v>0</v>
      </c>
      <c r="L5" s="9">
        <v>391</v>
      </c>
      <c r="M5" s="9">
        <v>777</v>
      </c>
      <c r="N5" s="9">
        <v>0</v>
      </c>
      <c r="O5" s="9">
        <v>0</v>
      </c>
      <c r="P5" s="9">
        <v>0</v>
      </c>
      <c r="Q5" s="9">
        <v>2650</v>
      </c>
    </row>
    <row r="6" spans="1:17" ht="11.25">
      <c r="A6" s="9">
        <v>1992</v>
      </c>
      <c r="B6" s="9">
        <v>20593</v>
      </c>
      <c r="C6" s="9">
        <v>294</v>
      </c>
      <c r="D6" s="9">
        <v>409</v>
      </c>
      <c r="E6" s="9">
        <v>3318</v>
      </c>
      <c r="F6" s="9">
        <v>0</v>
      </c>
      <c r="G6" s="9">
        <v>3536</v>
      </c>
      <c r="H6" s="9">
        <v>4871</v>
      </c>
      <c r="I6" s="9">
        <v>0</v>
      </c>
      <c r="J6" s="9">
        <v>4235</v>
      </c>
      <c r="K6" s="9">
        <v>0</v>
      </c>
      <c r="L6" s="9">
        <v>391</v>
      </c>
      <c r="M6" s="9">
        <v>777</v>
      </c>
      <c r="N6" s="9">
        <v>0</v>
      </c>
      <c r="O6" s="9">
        <v>0</v>
      </c>
      <c r="P6" s="9">
        <v>0</v>
      </c>
      <c r="Q6" s="9">
        <v>2762</v>
      </c>
    </row>
    <row r="7" spans="1:17" ht="11.25">
      <c r="A7" s="9">
        <v>1993</v>
      </c>
      <c r="B7" s="9">
        <v>20803</v>
      </c>
      <c r="C7" s="9">
        <v>294</v>
      </c>
      <c r="D7" s="9">
        <v>336</v>
      </c>
      <c r="E7" s="9">
        <v>3318</v>
      </c>
      <c r="F7" s="9">
        <v>0</v>
      </c>
      <c r="G7" s="9">
        <v>3536</v>
      </c>
      <c r="H7" s="9">
        <v>4830</v>
      </c>
      <c r="I7" s="9">
        <v>0</v>
      </c>
      <c r="J7" s="9">
        <v>4235</v>
      </c>
      <c r="K7" s="9">
        <v>0</v>
      </c>
      <c r="L7" s="9">
        <v>391</v>
      </c>
      <c r="M7" s="9">
        <v>777</v>
      </c>
      <c r="N7" s="9">
        <v>0</v>
      </c>
      <c r="O7" s="9">
        <v>0</v>
      </c>
      <c r="P7" s="9">
        <v>0</v>
      </c>
      <c r="Q7" s="9">
        <v>3086</v>
      </c>
    </row>
    <row r="8" spans="1:17" ht="11.25">
      <c r="A8" s="9">
        <v>1994</v>
      </c>
      <c r="B8" s="9">
        <v>19861.5</v>
      </c>
      <c r="C8" s="9">
        <v>300.5</v>
      </c>
      <c r="D8" s="9">
        <v>336</v>
      </c>
      <c r="E8" s="9">
        <v>2460</v>
      </c>
      <c r="F8" s="9">
        <v>0</v>
      </c>
      <c r="G8" s="9">
        <v>3536</v>
      </c>
      <c r="H8" s="9">
        <v>4830</v>
      </c>
      <c r="I8" s="9">
        <v>0</v>
      </c>
      <c r="J8" s="9">
        <v>4235</v>
      </c>
      <c r="K8" s="9">
        <v>0</v>
      </c>
      <c r="L8" s="9">
        <v>391</v>
      </c>
      <c r="M8" s="9">
        <v>777</v>
      </c>
      <c r="N8" s="9">
        <v>0</v>
      </c>
      <c r="O8" s="9">
        <v>0</v>
      </c>
      <c r="P8" s="9">
        <v>0</v>
      </c>
      <c r="Q8" s="9">
        <v>2996</v>
      </c>
    </row>
    <row r="9" spans="1:17" ht="11.25">
      <c r="A9" s="9">
        <v>1995</v>
      </c>
      <c r="B9" s="9">
        <v>20637.5</v>
      </c>
      <c r="C9" s="9">
        <v>300.5</v>
      </c>
      <c r="D9" s="9">
        <v>330</v>
      </c>
      <c r="E9" s="9">
        <v>2460</v>
      </c>
      <c r="F9" s="9">
        <v>0</v>
      </c>
      <c r="G9" s="9">
        <v>3691</v>
      </c>
      <c r="H9" s="9">
        <v>4983</v>
      </c>
      <c r="I9" s="9">
        <v>0</v>
      </c>
      <c r="J9" s="9">
        <v>4235</v>
      </c>
      <c r="K9" s="9">
        <v>0</v>
      </c>
      <c r="L9" s="9">
        <v>391</v>
      </c>
      <c r="M9" s="9">
        <v>777</v>
      </c>
      <c r="N9" s="9">
        <v>0</v>
      </c>
      <c r="O9" s="9">
        <v>0</v>
      </c>
      <c r="P9" s="9">
        <v>0</v>
      </c>
      <c r="Q9" s="9">
        <v>3470</v>
      </c>
    </row>
    <row r="10" spans="1:17" ht="11.25">
      <c r="A10" s="9">
        <v>1996</v>
      </c>
      <c r="B10" s="9">
        <v>20624.5</v>
      </c>
      <c r="C10" s="9">
        <v>300.5</v>
      </c>
      <c r="D10" s="9">
        <v>330</v>
      </c>
      <c r="E10" s="9">
        <v>2460</v>
      </c>
      <c r="F10" s="9">
        <v>0</v>
      </c>
      <c r="G10" s="9">
        <v>3691</v>
      </c>
      <c r="H10" s="9">
        <v>4983</v>
      </c>
      <c r="I10" s="9">
        <v>0</v>
      </c>
      <c r="J10" s="9">
        <v>4233</v>
      </c>
      <c r="K10" s="9">
        <v>0</v>
      </c>
      <c r="L10" s="9">
        <v>391</v>
      </c>
      <c r="M10" s="9">
        <v>777</v>
      </c>
      <c r="N10" s="9">
        <v>0</v>
      </c>
      <c r="O10" s="9">
        <v>0</v>
      </c>
      <c r="P10" s="9">
        <v>0</v>
      </c>
      <c r="Q10" s="9">
        <v>3459</v>
      </c>
    </row>
    <row r="11" spans="1:17" ht="11.25">
      <c r="A11" s="9">
        <v>1997</v>
      </c>
      <c r="B11" s="9">
        <v>21776.5</v>
      </c>
      <c r="C11" s="9">
        <v>300.5</v>
      </c>
      <c r="D11" s="9">
        <v>330</v>
      </c>
      <c r="E11" s="9">
        <v>2460</v>
      </c>
      <c r="F11" s="9">
        <v>0</v>
      </c>
      <c r="G11" s="9">
        <v>3691</v>
      </c>
      <c r="H11" s="9">
        <v>5746</v>
      </c>
      <c r="I11" s="9">
        <v>0</v>
      </c>
      <c r="J11" s="9">
        <v>4145</v>
      </c>
      <c r="K11" s="9">
        <v>0</v>
      </c>
      <c r="L11" s="9">
        <v>391</v>
      </c>
      <c r="M11" s="9">
        <v>777</v>
      </c>
      <c r="N11" s="9">
        <v>0</v>
      </c>
      <c r="O11" s="9">
        <v>0</v>
      </c>
      <c r="P11" s="9">
        <v>0</v>
      </c>
      <c r="Q11" s="9">
        <v>3936</v>
      </c>
    </row>
    <row r="12" spans="1:17" ht="11.25">
      <c r="A12" s="9">
        <v>1998</v>
      </c>
      <c r="B12" s="9">
        <v>21889.5</v>
      </c>
      <c r="C12" s="9">
        <v>300.5</v>
      </c>
      <c r="D12" s="9">
        <v>330</v>
      </c>
      <c r="E12" s="9">
        <v>2370</v>
      </c>
      <c r="F12" s="9">
        <v>0</v>
      </c>
      <c r="G12" s="9">
        <v>3691</v>
      </c>
      <c r="H12" s="9">
        <v>5746</v>
      </c>
      <c r="I12" s="9">
        <v>0</v>
      </c>
      <c r="J12" s="9">
        <v>4331</v>
      </c>
      <c r="K12" s="9">
        <v>0</v>
      </c>
      <c r="L12" s="9">
        <v>391</v>
      </c>
      <c r="M12" s="9">
        <v>777</v>
      </c>
      <c r="N12" s="9">
        <v>0</v>
      </c>
      <c r="O12" s="9">
        <v>0</v>
      </c>
      <c r="P12" s="9">
        <v>0</v>
      </c>
      <c r="Q12" s="9">
        <v>3953</v>
      </c>
    </row>
    <row r="13" spans="1:17" ht="11.25">
      <c r="A13" s="9">
        <v>1999</v>
      </c>
      <c r="B13" s="9" t="s">
        <v>18</v>
      </c>
      <c r="C13" s="9">
        <v>300.5</v>
      </c>
      <c r="D13" s="9">
        <v>330</v>
      </c>
      <c r="E13" s="9">
        <v>2370</v>
      </c>
      <c r="F13" s="9">
        <v>0</v>
      </c>
      <c r="G13" s="9">
        <v>3698</v>
      </c>
      <c r="H13" s="9">
        <v>5746</v>
      </c>
      <c r="I13" s="9">
        <v>0</v>
      </c>
      <c r="J13" s="9">
        <v>4364</v>
      </c>
      <c r="K13" s="9">
        <v>0</v>
      </c>
      <c r="L13" s="9" t="s">
        <v>153</v>
      </c>
      <c r="M13" s="9">
        <v>777</v>
      </c>
      <c r="N13" s="9">
        <v>0</v>
      </c>
      <c r="O13" s="9">
        <v>0</v>
      </c>
      <c r="P13" s="9">
        <v>0</v>
      </c>
      <c r="Q13" s="9">
        <v>3923</v>
      </c>
    </row>
    <row r="14" spans="1:17" ht="11.25">
      <c r="A14" s="9">
        <v>2000</v>
      </c>
      <c r="B14" s="9" t="s">
        <v>18</v>
      </c>
      <c r="C14" s="9" t="s">
        <v>18</v>
      </c>
      <c r="D14" s="9">
        <v>330</v>
      </c>
      <c r="E14" s="9">
        <v>2370</v>
      </c>
      <c r="F14" s="9">
        <v>0</v>
      </c>
      <c r="G14" s="9">
        <v>3780</v>
      </c>
      <c r="H14" s="9">
        <v>5746</v>
      </c>
      <c r="I14" s="9">
        <v>0</v>
      </c>
      <c r="J14" s="9">
        <v>4347</v>
      </c>
      <c r="K14" s="9">
        <v>0</v>
      </c>
      <c r="L14" s="9" t="s">
        <v>153</v>
      </c>
      <c r="M14" s="9">
        <v>777</v>
      </c>
      <c r="N14" s="9">
        <v>0</v>
      </c>
      <c r="O14" s="9">
        <v>0</v>
      </c>
      <c r="P14" s="9">
        <v>0</v>
      </c>
      <c r="Q14" s="9">
        <v>3954</v>
      </c>
    </row>
    <row r="15" spans="1:17" ht="11.25">
      <c r="A15" s="9">
        <v>2001</v>
      </c>
      <c r="B15" s="9" t="s">
        <v>18</v>
      </c>
      <c r="C15" s="9" t="s">
        <v>18</v>
      </c>
      <c r="D15" s="9">
        <v>330</v>
      </c>
      <c r="E15" s="9">
        <v>2370</v>
      </c>
      <c r="F15" s="9">
        <v>0</v>
      </c>
      <c r="G15" s="9">
        <v>3779</v>
      </c>
      <c r="H15" s="9">
        <v>5746</v>
      </c>
      <c r="I15" s="9">
        <v>0</v>
      </c>
      <c r="J15" s="9" t="s">
        <v>153</v>
      </c>
      <c r="K15" s="9">
        <v>0</v>
      </c>
      <c r="L15" s="9" t="s">
        <v>153</v>
      </c>
      <c r="M15" s="9">
        <v>777</v>
      </c>
      <c r="N15" s="9">
        <v>0</v>
      </c>
      <c r="O15" s="9">
        <v>0</v>
      </c>
      <c r="P15" s="9">
        <v>0</v>
      </c>
      <c r="Q15" s="9">
        <v>4368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25"/>
  <sheetViews>
    <sheetView workbookViewId="0" topLeftCell="A1">
      <selection activeCell="C12" sqref="C12"/>
    </sheetView>
  </sheetViews>
  <sheetFormatPr defaultColWidth="9.140625" defaultRowHeight="12.75"/>
  <cols>
    <col min="1" max="1" width="14.57421875" style="9" customWidth="1"/>
    <col min="2" max="2" width="12.140625" style="9" customWidth="1"/>
    <col min="3" max="5" width="16.421875" style="9" customWidth="1"/>
    <col min="6" max="16384" width="9.140625" style="9" customWidth="1"/>
  </cols>
  <sheetData>
    <row r="1" ht="11.25">
      <c r="A1" s="49" t="s">
        <v>114</v>
      </c>
    </row>
    <row r="2" ht="11.25">
      <c r="A2" s="51" t="s">
        <v>60</v>
      </c>
    </row>
    <row r="4" spans="3:6" ht="22.5">
      <c r="C4" s="74" t="s">
        <v>116</v>
      </c>
      <c r="D4" s="74" t="s">
        <v>115</v>
      </c>
      <c r="E4" s="74" t="s">
        <v>118</v>
      </c>
      <c r="F4" s="77" t="s">
        <v>117</v>
      </c>
    </row>
    <row r="5" spans="1:6" ht="11.25">
      <c r="A5" s="72" t="s">
        <v>79</v>
      </c>
      <c r="B5" s="72" t="s">
        <v>80</v>
      </c>
      <c r="C5" s="73">
        <f>+basedata_urban_PT_lines!D10</f>
        <v>803.09</v>
      </c>
      <c r="D5" s="73">
        <f>+basedata_urban_PT_lines!C10</f>
        <v>168.28</v>
      </c>
      <c r="E5" s="73">
        <f>+C5-D5</f>
        <v>634.8100000000001</v>
      </c>
      <c r="F5" s="75">
        <f>+D5/C5</f>
        <v>0.2095406492423016</v>
      </c>
    </row>
    <row r="6" spans="1:6" ht="11.25">
      <c r="A6" s="72" t="s">
        <v>81</v>
      </c>
      <c r="B6" s="72" t="s">
        <v>82</v>
      </c>
      <c r="C6" s="73">
        <f>+basedata_urban_PT_lines!D11</f>
        <v>3108.19</v>
      </c>
      <c r="D6" s="73">
        <f>+basedata_urban_PT_lines!C11</f>
        <v>184.51</v>
      </c>
      <c r="E6" s="73">
        <f aca="true" t="shared" si="0" ref="E6:E19">+C6-D6</f>
        <v>2923.6800000000003</v>
      </c>
      <c r="F6" s="75">
        <f aca="true" t="shared" si="1" ref="F6:F19">+D6/C6</f>
        <v>0.05936252288309273</v>
      </c>
    </row>
    <row r="7" spans="1:6" ht="11.25">
      <c r="A7" s="72" t="s">
        <v>83</v>
      </c>
      <c r="B7" s="72" t="s">
        <v>84</v>
      </c>
      <c r="C7" s="73">
        <f>+basedata_urban_PT_lines!D12</f>
        <v>3637.91</v>
      </c>
      <c r="D7" s="73">
        <f>+basedata_urban_PT_lines!C12</f>
        <v>267.32</v>
      </c>
      <c r="E7" s="73">
        <f t="shared" si="0"/>
        <v>3370.5899999999997</v>
      </c>
      <c r="F7" s="75">
        <f t="shared" si="1"/>
        <v>0.0734817518850109</v>
      </c>
    </row>
    <row r="8" spans="1:6" ht="11.25">
      <c r="A8" s="72" t="s">
        <v>85</v>
      </c>
      <c r="B8" s="72" t="s">
        <v>86</v>
      </c>
      <c r="C8" s="73">
        <f>+basedata_urban_PT_lines!D13</f>
        <v>10787.2</v>
      </c>
      <c r="D8" s="73">
        <f>+basedata_urban_PT_lines!C13</f>
        <v>180.68</v>
      </c>
      <c r="E8" s="73">
        <f t="shared" si="0"/>
        <v>10606.52</v>
      </c>
      <c r="F8" s="75">
        <f t="shared" si="1"/>
        <v>0.016749480866211808</v>
      </c>
    </row>
    <row r="9" spans="1:6" ht="11.25">
      <c r="A9" s="72" t="s">
        <v>87</v>
      </c>
      <c r="B9" s="72" t="s">
        <v>88</v>
      </c>
      <c r="C9" s="73">
        <f>+basedata_urban_PT_lines!D14</f>
        <v>1652.8</v>
      </c>
      <c r="D9" s="73">
        <f>+basedata_urban_PT_lines!C14</f>
        <v>149.52</v>
      </c>
      <c r="E9" s="73">
        <f t="shared" si="0"/>
        <v>1503.28</v>
      </c>
      <c r="F9" s="75">
        <f t="shared" si="1"/>
        <v>0.0904646660212972</v>
      </c>
    </row>
    <row r="10" spans="1:6" ht="11.25">
      <c r="A10" s="72" t="s">
        <v>89</v>
      </c>
      <c r="B10" s="72" t="s">
        <v>90</v>
      </c>
      <c r="C10" s="73">
        <f>+basedata_urban_PT_lines!D15</f>
        <v>808.69</v>
      </c>
      <c r="D10" s="73">
        <f>+basedata_urban_PT_lines!C15</f>
        <v>140.16</v>
      </c>
      <c r="E10" s="73">
        <f t="shared" si="0"/>
        <v>668.5300000000001</v>
      </c>
      <c r="F10" s="75">
        <f t="shared" si="1"/>
        <v>0.17331734039001345</v>
      </c>
    </row>
    <row r="11" spans="1:6" ht="11.25">
      <c r="A11" s="72" t="s">
        <v>91</v>
      </c>
      <c r="B11" s="72" t="s">
        <v>92</v>
      </c>
      <c r="C11" s="73">
        <f>+basedata_urban_PT_lines!D16</f>
        <v>1307.3</v>
      </c>
      <c r="D11" s="73">
        <f>+basedata_urban_PT_lines!C16</f>
        <v>55.31</v>
      </c>
      <c r="E11" s="73">
        <f t="shared" si="0"/>
        <v>1251.99</v>
      </c>
      <c r="F11" s="75">
        <f t="shared" si="1"/>
        <v>0.042308574925418806</v>
      </c>
    </row>
    <row r="12" spans="1:6" ht="11.25">
      <c r="A12" s="72" t="s">
        <v>93</v>
      </c>
      <c r="B12" s="72" t="s">
        <v>94</v>
      </c>
      <c r="C12" s="78">
        <f>+basedata_urban_PT_lines!D17</f>
        <v>27543.71</v>
      </c>
      <c r="D12" s="78">
        <f>+basedata_urban_PT_lines!C17</f>
        <v>230.03</v>
      </c>
      <c r="E12" s="78">
        <f t="shared" si="0"/>
        <v>27313.68</v>
      </c>
      <c r="F12" s="79">
        <f t="shared" si="1"/>
        <v>0.008351453017767033</v>
      </c>
    </row>
    <row r="13" spans="1:6" ht="11.25">
      <c r="A13" s="72" t="s">
        <v>95</v>
      </c>
      <c r="B13" s="72" t="s">
        <v>96</v>
      </c>
      <c r="C13" s="73">
        <f>+basedata_urban_PT_lines!D18</f>
        <v>986.17</v>
      </c>
      <c r="D13" s="73">
        <f>+basedata_urban_PT_lines!C18</f>
        <v>85.39</v>
      </c>
      <c r="E13" s="73">
        <f t="shared" si="0"/>
        <v>900.78</v>
      </c>
      <c r="F13" s="75">
        <f t="shared" si="1"/>
        <v>0.08658750519687275</v>
      </c>
    </row>
    <row r="14" spans="1:6" ht="11.25">
      <c r="A14" s="72" t="s">
        <v>97</v>
      </c>
      <c r="B14" s="72" t="s">
        <v>98</v>
      </c>
      <c r="C14" s="73">
        <f>+basedata_urban_PT_lines!D19</f>
        <v>5425.71</v>
      </c>
      <c r="D14" s="73">
        <f>+basedata_urban_PT_lines!C19</f>
        <v>594.87</v>
      </c>
      <c r="E14" s="73">
        <f t="shared" si="0"/>
        <v>4830.84</v>
      </c>
      <c r="F14" s="75">
        <f t="shared" si="1"/>
        <v>0.10963910713989505</v>
      </c>
    </row>
    <row r="15" spans="1:6" ht="11.25">
      <c r="A15" s="72" t="s">
        <v>99</v>
      </c>
      <c r="B15" s="72" t="s">
        <v>100</v>
      </c>
      <c r="C15" s="73" t="e">
        <f>NA()</f>
        <v>#N/A</v>
      </c>
      <c r="D15" s="73" t="e">
        <f>NA()</f>
        <v>#N/A</v>
      </c>
      <c r="E15" s="73" t="e">
        <f t="shared" si="0"/>
        <v>#N/A</v>
      </c>
      <c r="F15" s="76" t="e">
        <f t="shared" si="1"/>
        <v>#N/A</v>
      </c>
    </row>
    <row r="16" spans="1:6" ht="11.25">
      <c r="A16" s="72" t="s">
        <v>102</v>
      </c>
      <c r="B16" s="72" t="s">
        <v>103</v>
      </c>
      <c r="C16" s="73">
        <f>+basedata_urban_PT_lines!D21</f>
        <v>1755.62</v>
      </c>
      <c r="D16" s="73">
        <f>+basedata_urban_PT_lines!C21</f>
        <v>81.83</v>
      </c>
      <c r="E16" s="73">
        <f t="shared" si="0"/>
        <v>1673.79</v>
      </c>
      <c r="F16" s="75">
        <f t="shared" si="1"/>
        <v>0.046610314304917924</v>
      </c>
    </row>
    <row r="17" spans="1:6" ht="11.25">
      <c r="A17" s="72" t="s">
        <v>104</v>
      </c>
      <c r="B17" s="72" t="s">
        <v>105</v>
      </c>
      <c r="C17" s="73">
        <f>+basedata_urban_PT_lines!D22</f>
        <v>10679.96</v>
      </c>
      <c r="D17" s="73">
        <f>+basedata_urban_PT_lines!C22</f>
        <v>456.61</v>
      </c>
      <c r="E17" s="73">
        <f t="shared" si="0"/>
        <v>10223.349999999999</v>
      </c>
      <c r="F17" s="75">
        <f t="shared" si="1"/>
        <v>0.042753905445338754</v>
      </c>
    </row>
    <row r="18" spans="1:6" ht="11.25">
      <c r="A18" s="72" t="s">
        <v>106</v>
      </c>
      <c r="B18" s="72" t="s">
        <v>107</v>
      </c>
      <c r="C18" s="73">
        <f>+basedata_urban_PT_lines!D23</f>
        <v>961.67</v>
      </c>
      <c r="D18" s="73">
        <f>+basedata_urban_PT_lines!C23</f>
        <v>107.2</v>
      </c>
      <c r="E18" s="73">
        <f t="shared" si="0"/>
        <v>854.4699999999999</v>
      </c>
      <c r="F18" s="75">
        <f t="shared" si="1"/>
        <v>0.11147275052772782</v>
      </c>
    </row>
    <row r="19" spans="1:6" ht="11.25">
      <c r="A19" s="72" t="s">
        <v>108</v>
      </c>
      <c r="B19" s="72" t="s">
        <v>109</v>
      </c>
      <c r="C19" s="73">
        <f>+basedata_urban_PT_lines!D24</f>
        <v>1368.35</v>
      </c>
      <c r="D19" s="73">
        <f>+basedata_urban_PT_lines!C24</f>
        <v>166.41</v>
      </c>
      <c r="E19" s="73">
        <f t="shared" si="0"/>
        <v>1201.9399999999998</v>
      </c>
      <c r="F19" s="75">
        <f t="shared" si="1"/>
        <v>0.12161362224577046</v>
      </c>
    </row>
    <row r="21" spans="1:2" ht="11.25">
      <c r="A21" s="9" t="s">
        <v>45</v>
      </c>
      <c r="B21" s="9" t="s">
        <v>110</v>
      </c>
    </row>
    <row r="22" ht="11.25">
      <c r="B22" s="9" t="s">
        <v>111</v>
      </c>
    </row>
    <row r="23" ht="11.25">
      <c r="B23" s="9" t="s">
        <v>119</v>
      </c>
    </row>
    <row r="25" spans="1:2" ht="11.25">
      <c r="A25" s="9" t="s">
        <v>22</v>
      </c>
      <c r="B25" s="9" t="s">
        <v>112</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E30"/>
  <sheetViews>
    <sheetView workbookViewId="0" topLeftCell="A1">
      <selection activeCell="J38" sqref="J38"/>
    </sheetView>
  </sheetViews>
  <sheetFormatPr defaultColWidth="9.140625" defaultRowHeight="12.75"/>
  <cols>
    <col min="1" max="1" width="16.7109375" style="0" customWidth="1"/>
    <col min="2" max="2" width="17.28125" style="0" customWidth="1"/>
    <col min="3" max="3" width="23.00390625" style="0" customWidth="1"/>
    <col min="4" max="4" width="15.00390625" style="0" customWidth="1"/>
  </cols>
  <sheetData>
    <row r="1" spans="1:4" ht="12.75">
      <c r="A1" s="61"/>
      <c r="B1" s="61"/>
      <c r="C1" s="62" t="s">
        <v>68</v>
      </c>
      <c r="D1" s="62" t="s">
        <v>68</v>
      </c>
    </row>
    <row r="2" spans="1:4" ht="12.75">
      <c r="A2" s="61"/>
      <c r="B2" s="61"/>
      <c r="C2" s="62" t="s">
        <v>69</v>
      </c>
      <c r="D2" s="62" t="s">
        <v>70</v>
      </c>
    </row>
    <row r="3" spans="1:4" ht="12.75">
      <c r="A3" s="61"/>
      <c r="B3" s="61"/>
      <c r="C3" s="62" t="s">
        <v>71</v>
      </c>
      <c r="D3" s="62" t="s">
        <v>72</v>
      </c>
    </row>
    <row r="4" spans="1:4" ht="12.75">
      <c r="A4" s="61"/>
      <c r="B4" s="61"/>
      <c r="C4" s="62" t="s">
        <v>72</v>
      </c>
      <c r="D4" s="62" t="s">
        <v>73</v>
      </c>
    </row>
    <row r="5" spans="1:4" ht="12.75">
      <c r="A5" s="61"/>
      <c r="B5" s="61"/>
      <c r="C5" s="62" t="s">
        <v>74</v>
      </c>
      <c r="D5" s="62" t="s">
        <v>75</v>
      </c>
    </row>
    <row r="6" spans="1:4" ht="12.75">
      <c r="A6" s="61"/>
      <c r="B6" s="61"/>
      <c r="C6" s="62" t="s">
        <v>76</v>
      </c>
      <c r="D6" s="63"/>
    </row>
    <row r="7" spans="1:4" ht="12.75">
      <c r="A7" s="61"/>
      <c r="B7" s="61"/>
      <c r="C7" s="62" t="s">
        <v>77</v>
      </c>
      <c r="D7" s="62" t="s">
        <v>77</v>
      </c>
    </row>
    <row r="8" spans="1:4" ht="12.75">
      <c r="A8" s="61"/>
      <c r="B8" s="61"/>
      <c r="C8" s="63"/>
      <c r="D8" s="63"/>
    </row>
    <row r="9" spans="1:4" ht="25.5">
      <c r="A9" s="65" t="s">
        <v>78</v>
      </c>
      <c r="B9" s="64"/>
      <c r="C9" s="64"/>
      <c r="D9" s="64"/>
    </row>
    <row r="10" spans="1:5" ht="12.75">
      <c r="A10" s="66" t="s">
        <v>79</v>
      </c>
      <c r="B10" s="66" t="s">
        <v>80</v>
      </c>
      <c r="C10" s="67">
        <v>168.28</v>
      </c>
      <c r="D10" s="67">
        <v>803.09</v>
      </c>
      <c r="E10" s="44"/>
    </row>
    <row r="11" spans="1:5" ht="12.75">
      <c r="A11" s="68" t="s">
        <v>81</v>
      </c>
      <c r="B11" s="68" t="s">
        <v>82</v>
      </c>
      <c r="C11" s="69">
        <v>184.51</v>
      </c>
      <c r="D11" s="70">
        <v>3108.19</v>
      </c>
      <c r="E11" s="44"/>
    </row>
    <row r="12" spans="1:5" ht="12.75">
      <c r="A12" s="66" t="s">
        <v>83</v>
      </c>
      <c r="B12" s="66" t="s">
        <v>84</v>
      </c>
      <c r="C12" s="67">
        <v>267.32</v>
      </c>
      <c r="D12" s="71">
        <v>3637.91</v>
      </c>
      <c r="E12" s="44"/>
    </row>
    <row r="13" spans="1:5" ht="12.75">
      <c r="A13" s="68" t="s">
        <v>85</v>
      </c>
      <c r="B13" s="68" t="s">
        <v>86</v>
      </c>
      <c r="C13" s="69">
        <v>180.68</v>
      </c>
      <c r="D13" s="70">
        <v>10787.2</v>
      </c>
      <c r="E13" s="44"/>
    </row>
    <row r="14" spans="1:5" ht="12.75">
      <c r="A14" s="66" t="s">
        <v>87</v>
      </c>
      <c r="B14" s="66" t="s">
        <v>88</v>
      </c>
      <c r="C14" s="67">
        <v>149.52</v>
      </c>
      <c r="D14" s="71">
        <v>1652.8</v>
      </c>
      <c r="E14" s="44"/>
    </row>
    <row r="15" spans="1:5" ht="12.75">
      <c r="A15" s="68" t="s">
        <v>89</v>
      </c>
      <c r="B15" s="68" t="s">
        <v>90</v>
      </c>
      <c r="C15" s="69">
        <v>140.16</v>
      </c>
      <c r="D15" s="69">
        <v>808.69</v>
      </c>
      <c r="E15" s="44"/>
    </row>
    <row r="16" spans="1:5" ht="12.75">
      <c r="A16" s="66" t="s">
        <v>91</v>
      </c>
      <c r="B16" s="66" t="s">
        <v>92</v>
      </c>
      <c r="C16" s="67">
        <v>55.31</v>
      </c>
      <c r="D16" s="71">
        <v>1307.3</v>
      </c>
      <c r="E16" s="44"/>
    </row>
    <row r="17" spans="1:5" ht="12.75">
      <c r="A17" s="68" t="s">
        <v>93</v>
      </c>
      <c r="B17" s="68" t="s">
        <v>94</v>
      </c>
      <c r="C17" s="69">
        <v>230.03</v>
      </c>
      <c r="D17" s="70">
        <v>27543.71</v>
      </c>
      <c r="E17" s="44"/>
    </row>
    <row r="18" spans="1:5" ht="12.75">
      <c r="A18" s="66" t="s">
        <v>95</v>
      </c>
      <c r="B18" s="66" t="s">
        <v>96</v>
      </c>
      <c r="C18" s="67">
        <v>85.39</v>
      </c>
      <c r="D18" s="67">
        <v>986.17</v>
      </c>
      <c r="E18" s="44"/>
    </row>
    <row r="19" spans="1:5" ht="12.75">
      <c r="A19" s="68" t="s">
        <v>97</v>
      </c>
      <c r="B19" s="68" t="s">
        <v>98</v>
      </c>
      <c r="C19" s="69">
        <v>594.87</v>
      </c>
      <c r="D19" s="70">
        <v>5425.71</v>
      </c>
      <c r="E19" s="44"/>
    </row>
    <row r="20" spans="1:5" ht="12.75">
      <c r="A20" s="66" t="s">
        <v>99</v>
      </c>
      <c r="B20" s="66" t="s">
        <v>100</v>
      </c>
      <c r="C20" s="67" t="s">
        <v>101</v>
      </c>
      <c r="D20" s="67" t="s">
        <v>101</v>
      </c>
      <c r="E20" s="44"/>
    </row>
    <row r="21" spans="1:5" ht="12.75">
      <c r="A21" s="68" t="s">
        <v>102</v>
      </c>
      <c r="B21" s="68" t="s">
        <v>103</v>
      </c>
      <c r="C21" s="69">
        <v>81.83</v>
      </c>
      <c r="D21" s="70">
        <v>1755.62</v>
      </c>
      <c r="E21" s="44"/>
    </row>
    <row r="22" spans="1:5" ht="12.75">
      <c r="A22" s="66" t="s">
        <v>104</v>
      </c>
      <c r="B22" s="66" t="s">
        <v>105</v>
      </c>
      <c r="C22" s="67">
        <v>456.61</v>
      </c>
      <c r="D22" s="71">
        <v>10679.96</v>
      </c>
      <c r="E22" s="44"/>
    </row>
    <row r="23" spans="1:5" ht="12.75">
      <c r="A23" s="68" t="s">
        <v>106</v>
      </c>
      <c r="B23" s="68" t="s">
        <v>107</v>
      </c>
      <c r="C23" s="69">
        <v>107.2</v>
      </c>
      <c r="D23" s="69">
        <v>961.67</v>
      </c>
      <c r="E23" s="44"/>
    </row>
    <row r="24" spans="1:5" ht="12.75">
      <c r="A24" s="66" t="s">
        <v>108</v>
      </c>
      <c r="B24" s="66" t="s">
        <v>109</v>
      </c>
      <c r="C24" s="67">
        <v>166.41</v>
      </c>
      <c r="D24" s="71">
        <v>1368.35</v>
      </c>
      <c r="E24" s="44"/>
    </row>
    <row r="27" spans="1:2" ht="12.75">
      <c r="A27" t="s">
        <v>45</v>
      </c>
      <c r="B27" t="s">
        <v>110</v>
      </c>
    </row>
    <row r="28" ht="12.75">
      <c r="B28" t="s">
        <v>111</v>
      </c>
    </row>
    <row r="30" spans="1:2" ht="12.75">
      <c r="A30" t="s">
        <v>22</v>
      </c>
      <c r="B30" t="s">
        <v>112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4"/>
  <sheetViews>
    <sheetView workbookViewId="0" topLeftCell="A1">
      <selection activeCell="D10" sqref="D10"/>
    </sheetView>
  </sheetViews>
  <sheetFormatPr defaultColWidth="9.140625" defaultRowHeight="12.75"/>
  <cols>
    <col min="1" max="1" width="9.140625" style="23" customWidth="1"/>
    <col min="2" max="3" width="9.28125" style="23" bestFit="1" customWidth="1"/>
    <col min="4" max="4" width="9.57421875" style="23" bestFit="1" customWidth="1"/>
    <col min="5" max="5" width="9.28125" style="23" bestFit="1" customWidth="1"/>
    <col min="6" max="16384" width="9.140625" style="23" customWidth="1"/>
  </cols>
  <sheetData>
    <row r="1" ht="11.25">
      <c r="A1" s="49" t="s">
        <v>48</v>
      </c>
    </row>
    <row r="2" ht="11.25">
      <c r="A2" s="23" t="s">
        <v>0</v>
      </c>
    </row>
    <row r="4" spans="2:6" ht="11.25">
      <c r="B4" s="23" t="s">
        <v>49</v>
      </c>
      <c r="C4" s="23" t="s">
        <v>50</v>
      </c>
      <c r="D4" s="23" t="s">
        <v>54</v>
      </c>
      <c r="E4" s="23" t="s">
        <v>51</v>
      </c>
      <c r="F4" s="23" t="s">
        <v>173</v>
      </c>
    </row>
    <row r="5" spans="1:5" ht="11.25">
      <c r="A5" s="58">
        <v>1990</v>
      </c>
      <c r="B5" s="59">
        <f>+manip_mway!B5</f>
        <v>39323</v>
      </c>
      <c r="C5" s="59">
        <f>+manip_rway!B5</f>
        <v>145487</v>
      </c>
      <c r="D5" s="23">
        <f>+manip_HSR!B7</f>
        <v>667</v>
      </c>
      <c r="E5" s="59"/>
    </row>
    <row r="6" spans="1:6" ht="11.25">
      <c r="A6" s="58">
        <v>1991</v>
      </c>
      <c r="B6" s="59">
        <f>+manip_mway!B6</f>
        <v>40679</v>
      </c>
      <c r="C6" s="59">
        <f>+manip_rway!B6</f>
        <v>159521</v>
      </c>
      <c r="D6" s="23">
        <f>((+manip_HSR!B4)/1000)*1000</f>
        <v>0</v>
      </c>
      <c r="E6" s="59">
        <f>+manip_wway!B6</f>
        <v>28913</v>
      </c>
      <c r="F6" s="103">
        <f>+'manip_oil pipelines'!B4</f>
        <v>18309</v>
      </c>
    </row>
    <row r="7" spans="1:6" ht="11.25">
      <c r="A7" s="58">
        <v>1992</v>
      </c>
      <c r="B7" s="59">
        <f>+manip_mway!B7</f>
        <v>42734</v>
      </c>
      <c r="C7" s="59">
        <f>+manip_rway!B7</f>
        <v>157912</v>
      </c>
      <c r="D7" s="23">
        <f>((+manip_HSR!B5)/1000)*1000</f>
        <v>0</v>
      </c>
      <c r="E7" s="59">
        <f>+manip_wway!B7</f>
        <v>28764</v>
      </c>
      <c r="F7" s="103">
        <f>+'manip_oil pipelines'!B5</f>
        <v>19940</v>
      </c>
    </row>
    <row r="8" spans="1:6" ht="11.25">
      <c r="A8" s="58">
        <v>1993</v>
      </c>
      <c r="B8" s="59">
        <f>+manip_mway!B8</f>
        <v>43520</v>
      </c>
      <c r="C8" s="59">
        <f>+manip_rway!B8</f>
        <v>155932</v>
      </c>
      <c r="D8" s="23">
        <v>0</v>
      </c>
      <c r="E8" s="59">
        <f>+manip_wway!B8</f>
        <v>29013</v>
      </c>
      <c r="F8" s="103">
        <f>+'manip_oil pipelines'!B6</f>
        <v>20593</v>
      </c>
    </row>
    <row r="9" spans="1:6" ht="11.25">
      <c r="A9" s="58">
        <v>1994</v>
      </c>
      <c r="B9" s="59">
        <f>+manip_mway!B9</f>
        <v>44159</v>
      </c>
      <c r="C9" s="59">
        <f>+manip_rway!B9</f>
        <v>156554</v>
      </c>
      <c r="D9" s="23">
        <v>0</v>
      </c>
      <c r="E9" s="59">
        <f>+manip_wway!B9</f>
        <v>28983</v>
      </c>
      <c r="F9" s="103">
        <f>+'manip_oil pipelines'!B7</f>
        <v>20803</v>
      </c>
    </row>
    <row r="10" spans="1:6" ht="11.25">
      <c r="A10" s="58">
        <v>1995</v>
      </c>
      <c r="B10" s="59">
        <f>+manip_mway!B10</f>
        <v>45393</v>
      </c>
      <c r="C10" s="59">
        <f>+manip_rway!B10</f>
        <v>158072</v>
      </c>
      <c r="D10" s="23">
        <f>((+manip_HSR!B8)/1000)*1000</f>
        <v>1124</v>
      </c>
      <c r="E10" s="59">
        <f>+manip_wway!B10</f>
        <v>28902</v>
      </c>
      <c r="F10" s="103">
        <f>+'manip_oil pipelines'!B8</f>
        <v>19861.5</v>
      </c>
    </row>
    <row r="11" spans="1:6" ht="11.25">
      <c r="A11" s="58">
        <v>1996</v>
      </c>
      <c r="B11" s="59">
        <f>+manip_mway!B11</f>
        <v>46423</v>
      </c>
      <c r="C11" s="59">
        <f>+manip_rway!B11</f>
        <v>157168</v>
      </c>
      <c r="D11" s="23">
        <f>((+manip_HSR!B9)/1000)*1000</f>
        <v>2211</v>
      </c>
      <c r="E11" s="59">
        <f>+manip_wway!B11</f>
        <v>28709</v>
      </c>
      <c r="F11" s="103">
        <f>+'manip_oil pipelines'!B9</f>
        <v>20637.5</v>
      </c>
    </row>
    <row r="12" spans="1:6" ht="11.25">
      <c r="A12" s="58">
        <v>1997</v>
      </c>
      <c r="B12" s="59">
        <f>+manip_mway!B12</f>
        <v>47663</v>
      </c>
      <c r="C12" s="59">
        <f>+manip_rway!B12</f>
        <v>154631</v>
      </c>
      <c r="D12" s="23">
        <f>((+manip_HSR!B10)/1000)*1000</f>
        <v>2292</v>
      </c>
      <c r="E12" s="59">
        <f>+manip_wway!B12</f>
        <v>28998</v>
      </c>
      <c r="F12" s="103">
        <f>+'manip_oil pipelines'!B10</f>
        <v>20624.5</v>
      </c>
    </row>
    <row r="13" spans="1:6" ht="11.25">
      <c r="A13" s="58">
        <v>1998</v>
      </c>
      <c r="B13" s="59">
        <f>+manip_mway!B13</f>
        <v>49225</v>
      </c>
      <c r="C13" s="59">
        <f>+manip_rway!B13</f>
        <v>154049</v>
      </c>
      <c r="D13" s="23">
        <f>((+manip_HSR!B11)/1000)*1000</f>
        <v>2339</v>
      </c>
      <c r="E13" s="59">
        <f>+manip_wway!B13</f>
        <v>28789</v>
      </c>
      <c r="F13" s="103">
        <f>+'manip_oil pipelines'!B11</f>
        <v>21776.5</v>
      </c>
    </row>
    <row r="14" spans="1:6" ht="11.25">
      <c r="A14" s="58">
        <v>1999</v>
      </c>
      <c r="B14" s="59">
        <f>+manip_mway!B14</f>
        <v>50754</v>
      </c>
      <c r="C14" s="59">
        <f>+manip_rway!B14</f>
        <v>153949</v>
      </c>
      <c r="D14" s="23">
        <f>((+manip_HSR!B12)/1000)*1000</f>
        <v>2347</v>
      </c>
      <c r="E14" s="59" t="e">
        <f>+manip_wway!B14</f>
        <v>#N/A</v>
      </c>
      <c r="F14" s="103">
        <f>+'manip_oil pipelines'!B12</f>
        <v>21889.5</v>
      </c>
    </row>
    <row r="15" spans="1:6" ht="11.25">
      <c r="A15" s="58">
        <v>2000</v>
      </c>
      <c r="B15" s="59">
        <f>+manip_mway!B15</f>
        <v>51656</v>
      </c>
      <c r="C15" s="59">
        <f>+manip_rway!B15</f>
        <v>153003</v>
      </c>
      <c r="D15" s="23">
        <f>((+manip_HSR!B13)/1000)*1000</f>
        <v>2366</v>
      </c>
      <c r="E15" s="59" t="e">
        <f>+manip_wway!B15</f>
        <v>#N/A</v>
      </c>
      <c r="F15" s="103" t="e">
        <f>+'manip_oil pipelines'!B13</f>
        <v>#N/A</v>
      </c>
    </row>
    <row r="16" spans="1:6" ht="11.25">
      <c r="A16" s="58">
        <v>2001</v>
      </c>
      <c r="B16" s="59" t="e">
        <f>+manip_mway!B16</f>
        <v>#N/A</v>
      </c>
      <c r="C16" s="59">
        <f>+manip_rway!B16</f>
        <v>0</v>
      </c>
      <c r="D16" s="23">
        <f>((+manip_HSR!B14)/1000)*1000</f>
        <v>2614</v>
      </c>
      <c r="E16" s="59" t="e">
        <f>+manip_wway!B16</f>
        <v>#N/A</v>
      </c>
      <c r="F16" s="103" t="e">
        <f>+'manip_oil pipelines'!B14</f>
        <v>#N/A</v>
      </c>
    </row>
    <row r="17" spans="1:2" ht="11.25">
      <c r="A17" s="23" t="s">
        <v>45</v>
      </c>
      <c r="B17" s="23" t="s">
        <v>52</v>
      </c>
    </row>
    <row r="18" spans="1:2" ht="11.25">
      <c r="A18" s="23" t="s">
        <v>22</v>
      </c>
      <c r="B18" s="23" t="s">
        <v>44</v>
      </c>
    </row>
    <row r="20" ht="11.25">
      <c r="A20" s="23" t="s">
        <v>53</v>
      </c>
    </row>
    <row r="22" spans="2:5" ht="11.25">
      <c r="B22" s="23" t="s">
        <v>49</v>
      </c>
      <c r="C22" s="23" t="s">
        <v>50</v>
      </c>
      <c r="D22" s="23" t="s">
        <v>51</v>
      </c>
      <c r="E22" s="23" t="s">
        <v>172</v>
      </c>
    </row>
    <row r="23" spans="1:5" ht="11.25">
      <c r="A23" s="58">
        <v>1990</v>
      </c>
      <c r="B23" s="59"/>
      <c r="C23" s="59"/>
      <c r="D23" s="59"/>
      <c r="E23" s="59"/>
    </row>
    <row r="24" spans="1:5" ht="11.25">
      <c r="A24" s="58">
        <v>1991</v>
      </c>
      <c r="B24" s="59">
        <f>+B6/B$6*100</f>
        <v>100</v>
      </c>
      <c r="C24" s="59">
        <f>+C6/C$6*100</f>
        <v>100</v>
      </c>
      <c r="D24" s="59">
        <f>+E6/E$6*100</f>
        <v>100</v>
      </c>
      <c r="E24" s="59">
        <f>+F6/F$6*100</f>
        <v>100</v>
      </c>
    </row>
    <row r="25" spans="1:5" ht="11.25">
      <c r="A25" s="58">
        <v>1992</v>
      </c>
      <c r="B25" s="59">
        <f aca="true" t="shared" si="0" ref="B25:C33">+B7/B$6*100</f>
        <v>105.05174660144054</v>
      </c>
      <c r="C25" s="59">
        <f t="shared" si="0"/>
        <v>98.99135537013936</v>
      </c>
      <c r="D25" s="59">
        <f aca="true" t="shared" si="1" ref="D25:D33">+E7/E$6*100</f>
        <v>99.48466087918929</v>
      </c>
      <c r="E25" s="59">
        <f aca="true" t="shared" si="2" ref="E25:E33">+F7/F$10*100</f>
        <v>100.39523701633814</v>
      </c>
    </row>
    <row r="26" spans="1:5" ht="11.25">
      <c r="A26" s="58">
        <v>1993</v>
      </c>
      <c r="B26" s="59">
        <f t="shared" si="0"/>
        <v>106.98394749133459</v>
      </c>
      <c r="C26" s="59">
        <f t="shared" si="0"/>
        <v>97.75013948006846</v>
      </c>
      <c r="D26" s="59">
        <f t="shared" si="1"/>
        <v>100.34586518175215</v>
      </c>
      <c r="E26" s="59">
        <f t="shared" si="2"/>
        <v>103.68300480829747</v>
      </c>
    </row>
    <row r="27" spans="1:5" ht="11.25">
      <c r="A27" s="58">
        <v>1994</v>
      </c>
      <c r="B27" s="59">
        <f t="shared" si="0"/>
        <v>108.55478256594311</v>
      </c>
      <c r="C27" s="59">
        <f t="shared" si="0"/>
        <v>98.14005679503012</v>
      </c>
      <c r="D27" s="59">
        <f t="shared" si="1"/>
        <v>100.24210562722651</v>
      </c>
      <c r="E27" s="59">
        <f t="shared" si="2"/>
        <v>104.74032676283262</v>
      </c>
    </row>
    <row r="28" spans="1:5" ht="11.25">
      <c r="A28" s="58">
        <v>1995</v>
      </c>
      <c r="B28" s="59">
        <f t="shared" si="0"/>
        <v>111.58828879765971</v>
      </c>
      <c r="C28" s="59">
        <f t="shared" si="0"/>
        <v>99.09165564408447</v>
      </c>
      <c r="D28" s="59">
        <f t="shared" si="1"/>
        <v>99.96195483000726</v>
      </c>
      <c r="E28" s="59">
        <f t="shared" si="2"/>
        <v>100</v>
      </c>
    </row>
    <row r="29" spans="1:5" ht="11.25">
      <c r="A29" s="58">
        <v>1996</v>
      </c>
      <c r="B29" s="59">
        <f t="shared" si="0"/>
        <v>114.1203077755107</v>
      </c>
      <c r="C29" s="59">
        <f t="shared" si="0"/>
        <v>98.52495909629452</v>
      </c>
      <c r="D29" s="59">
        <f t="shared" si="1"/>
        <v>99.2944350292256</v>
      </c>
      <c r="E29" s="59">
        <f t="shared" si="2"/>
        <v>103.90705636532991</v>
      </c>
    </row>
    <row r="30" spans="1:6" ht="11.25">
      <c r="A30" s="58">
        <v>1997</v>
      </c>
      <c r="B30" s="59">
        <f t="shared" si="0"/>
        <v>117.168563632341</v>
      </c>
      <c r="C30" s="59">
        <f t="shared" si="0"/>
        <v>96.93457287755217</v>
      </c>
      <c r="D30" s="59">
        <f t="shared" si="1"/>
        <v>100.29398540448933</v>
      </c>
      <c r="E30" s="59">
        <f t="shared" si="2"/>
        <v>103.84160310147774</v>
      </c>
      <c r="F30" s="59"/>
    </row>
    <row r="31" spans="1:6" ht="11.25">
      <c r="A31" s="58">
        <v>1998</v>
      </c>
      <c r="B31" s="59">
        <f t="shared" si="0"/>
        <v>121.00838270360627</v>
      </c>
      <c r="C31" s="59">
        <f t="shared" si="0"/>
        <v>96.5697306310768</v>
      </c>
      <c r="D31" s="59">
        <f t="shared" si="1"/>
        <v>99.57112717462732</v>
      </c>
      <c r="E31" s="59">
        <f t="shared" si="2"/>
        <v>109.64176925207059</v>
      </c>
      <c r="F31" s="59"/>
    </row>
    <row r="32" spans="1:6" ht="11.25">
      <c r="A32" s="58">
        <v>1999</v>
      </c>
      <c r="B32" s="59">
        <f t="shared" si="0"/>
        <v>124.76707883674622</v>
      </c>
      <c r="C32" s="59">
        <f t="shared" si="0"/>
        <v>96.5070429598611</v>
      </c>
      <c r="D32" s="59" t="e">
        <f t="shared" si="1"/>
        <v>#N/A</v>
      </c>
      <c r="E32" s="59">
        <f t="shared" si="2"/>
        <v>110.21070916093952</v>
      </c>
      <c r="F32" s="59"/>
    </row>
    <row r="33" spans="1:6" ht="11.25">
      <c r="A33" s="58">
        <v>2000</v>
      </c>
      <c r="B33" s="59">
        <f t="shared" si="0"/>
        <v>126.98443914550506</v>
      </c>
      <c r="C33" s="59">
        <f t="shared" si="0"/>
        <v>95.91401759016054</v>
      </c>
      <c r="D33" s="59" t="e">
        <f t="shared" si="1"/>
        <v>#N/A</v>
      </c>
      <c r="E33" s="59" t="e">
        <f t="shared" si="2"/>
        <v>#N/A</v>
      </c>
      <c r="F33" s="59"/>
    </row>
    <row r="34" ht="11.25">
      <c r="A34" s="23">
        <v>2001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6"/>
  <sheetViews>
    <sheetView workbookViewId="0" topLeftCell="A19">
      <selection activeCell="B36" sqref="B36"/>
    </sheetView>
  </sheetViews>
  <sheetFormatPr defaultColWidth="9.140625" defaultRowHeight="12.75"/>
  <cols>
    <col min="1" max="1" width="13.421875" style="9" customWidth="1"/>
    <col min="2" max="7" width="12.57421875" style="9" customWidth="1"/>
    <col min="8" max="8" width="12.28125" style="9" customWidth="1"/>
    <col min="9" max="17" width="7.57421875" style="9" customWidth="1"/>
    <col min="18" max="16384" width="9.140625" style="9" customWidth="1"/>
  </cols>
  <sheetData>
    <row r="1" spans="1:2" ht="11.25">
      <c r="A1" s="49" t="s">
        <v>138</v>
      </c>
      <c r="B1" s="49"/>
    </row>
    <row r="3" ht="11.25">
      <c r="A3" s="49" t="s">
        <v>171</v>
      </c>
    </row>
    <row r="4" spans="1:2" ht="11.25">
      <c r="A4" s="9" t="s">
        <v>141</v>
      </c>
      <c r="B4" s="9" t="s">
        <v>142</v>
      </c>
    </row>
    <row r="6" spans="2:6" ht="11.25">
      <c r="B6" s="14" t="s">
        <v>139</v>
      </c>
      <c r="C6" s="14"/>
      <c r="D6" s="126" t="s">
        <v>140</v>
      </c>
      <c r="E6" s="126"/>
      <c r="F6" s="9" t="s">
        <v>178</v>
      </c>
    </row>
    <row r="7" spans="1:8" ht="11.25">
      <c r="A7" s="87"/>
      <c r="B7" s="88" t="s">
        <v>143</v>
      </c>
      <c r="C7" s="88" t="s">
        <v>144</v>
      </c>
      <c r="D7" s="88" t="s">
        <v>143</v>
      </c>
      <c r="E7" s="88" t="s">
        <v>144</v>
      </c>
      <c r="H7" s="14"/>
    </row>
    <row r="8" spans="1:8" ht="11.25">
      <c r="A8" s="9" t="s">
        <v>2</v>
      </c>
      <c r="B8" s="83">
        <f>+manip_mway!$C$40</f>
        <v>55.7520964360587</v>
      </c>
      <c r="C8" s="45">
        <f>+manip_mway!$C$62</f>
        <v>0.16601638704642996</v>
      </c>
      <c r="D8" s="83">
        <f>+manip_rway!$C$56</f>
        <v>113.69889937106917</v>
      </c>
      <c r="E8" s="45">
        <f>+manip_rway!$C$39</f>
        <v>0.3385680842762388</v>
      </c>
      <c r="F8" s="105">
        <f>+data_level_of_use_rail!C$9</f>
        <v>335.82285115303984</v>
      </c>
      <c r="H8" s="83"/>
    </row>
    <row r="9" spans="1:8" ht="11.25">
      <c r="A9" s="9" t="s">
        <v>3</v>
      </c>
      <c r="B9" s="83">
        <f>+manip_mway!$D$40</f>
        <v>22.114447486889127</v>
      </c>
      <c r="C9" s="45">
        <f>+manip_mway!$D$62</f>
        <v>0.17859820089955022</v>
      </c>
      <c r="D9" s="83">
        <f>+manip_rway!$D$56</f>
        <v>64.23167958416485</v>
      </c>
      <c r="E9" s="45">
        <f>+manip_rway!$D$39</f>
        <v>0.5187406296851574</v>
      </c>
      <c r="F9" s="105">
        <f>+data_level_of_use_rail!D$9</f>
        <v>123.82234185733512</v>
      </c>
      <c r="H9" s="83"/>
    </row>
    <row r="10" spans="1:8" ht="11.25">
      <c r="A10" s="9" t="s">
        <v>4</v>
      </c>
      <c r="B10" s="83">
        <f>+manip_mway!$E$40</f>
        <v>32.804701110855916</v>
      </c>
      <c r="C10" s="45">
        <f>+manip_mway!$E$62</f>
        <v>0.14256847230675593</v>
      </c>
      <c r="D10" s="83">
        <f>+manip_rway!$E$56</f>
        <v>102.48107959733574</v>
      </c>
      <c r="E10" s="45">
        <f>+manip_rway!$E$39</f>
        <v>0.4453804017041996</v>
      </c>
      <c r="F10" s="105">
        <f>+data_level_of_use_rail!E$9</f>
        <v>230.09786511755578</v>
      </c>
      <c r="H10" s="83"/>
    </row>
    <row r="11" spans="1:8" ht="11.25">
      <c r="A11" s="9" t="s">
        <v>5</v>
      </c>
      <c r="B11" s="83">
        <f>+manip_mway!$F$40</f>
        <v>5.357805951938889</v>
      </c>
      <c r="C11" s="45">
        <f>+manip_mway!$F$62</f>
        <v>0.06695075757575758</v>
      </c>
      <c r="D11" s="83">
        <f>+manip_rway!$F$56</f>
        <v>18.07406958327334</v>
      </c>
      <c r="E11" s="45">
        <f>+manip_rway!$F$39</f>
        <v>0.22585227272727273</v>
      </c>
      <c r="F11" s="105">
        <f>+data_level_of_use_rail!F$9</f>
        <v>80.02606909826686</v>
      </c>
      <c r="H11" s="83"/>
    </row>
    <row r="12" spans="1:8" ht="11.25">
      <c r="A12" s="9" t="s">
        <v>6</v>
      </c>
      <c r="B12" s="83">
        <f>+manip_mway!$G$40</f>
        <v>17.883681955445937</v>
      </c>
      <c r="C12" s="45">
        <f>+manip_mway!$G$62</f>
        <v>0.2292917775243887</v>
      </c>
      <c r="D12" s="83">
        <f>+manip_rway!$G$56</f>
        <v>24.3284478805989</v>
      </c>
      <c r="E12" s="45">
        <f>+manip_rway!$G$39</f>
        <v>0.31192195616368934</v>
      </c>
      <c r="F12" s="105">
        <f>+data_level_of_use_rail!G$9</f>
        <v>77.99530427358535</v>
      </c>
      <c r="H12" s="83"/>
    </row>
    <row r="13" spans="1:8" ht="11.25">
      <c r="A13" s="9" t="s">
        <v>7</v>
      </c>
      <c r="B13" s="83">
        <f>+manip_mway!$H$40</f>
        <v>17.70806890299184</v>
      </c>
      <c r="C13" s="45">
        <f>+manip_mway!$H$62</f>
        <v>0.165828975073015</v>
      </c>
      <c r="D13" s="83">
        <f>+manip_rway!$H$56</f>
        <v>57.21486854034451</v>
      </c>
      <c r="E13" s="45">
        <f>+manip_rway!$H$39</f>
        <v>0.5357943353936019</v>
      </c>
      <c r="F13" s="105">
        <f>+data_level_of_use_rail!H$9</f>
        <v>106.78513145965549</v>
      </c>
      <c r="H13" s="83"/>
    </row>
    <row r="14" spans="1:8" ht="11.25">
      <c r="A14" s="9" t="s">
        <v>8</v>
      </c>
      <c r="B14" s="83">
        <f>+manip_mway!$I$40</f>
        <v>1.465712293483984</v>
      </c>
      <c r="C14" s="45">
        <f>+manip_mway!$I$62</f>
        <v>0.027148128624143383</v>
      </c>
      <c r="D14" s="83">
        <f>+manip_rway!$I$56</f>
        <v>27.3077853514152</v>
      </c>
      <c r="E14" s="45">
        <f>+manip_rway!$I$39</f>
        <v>0.5057986294148655</v>
      </c>
      <c r="F14" s="105">
        <f>+data_level_of_use_rail!I$9</f>
        <v>53.98944117940034</v>
      </c>
      <c r="H14" s="83"/>
    </row>
    <row r="15" spans="1:8" ht="11.25">
      <c r="A15" s="9" t="s">
        <v>9</v>
      </c>
      <c r="B15" s="83">
        <f>+manip_mway!$J$40</f>
        <v>21.498881580257404</v>
      </c>
      <c r="C15" s="45">
        <f>+manip_mway!$J$62</f>
        <v>0.11228982492633038</v>
      </c>
      <c r="D15" s="83">
        <f>+manip_rway!$J$56</f>
        <v>53.58790380926463</v>
      </c>
      <c r="E15" s="45">
        <f>+manip_rway!$J$39</f>
        <v>0.2798925290344947</v>
      </c>
      <c r="F15" s="105">
        <f>+data_level_of_use_rail!J$9</f>
        <v>191.45885741973595</v>
      </c>
      <c r="H15" s="83"/>
    </row>
    <row r="16" spans="1:8" ht="11.25">
      <c r="A16" s="9" t="s">
        <v>10</v>
      </c>
      <c r="B16" s="83">
        <f>+manip_mway!$K$40</f>
        <v>44.470224284609436</v>
      </c>
      <c r="C16" s="45">
        <f>+manip_mway!$K$62</f>
        <v>0.2623175182481752</v>
      </c>
      <c r="D16" s="83">
        <f>+manip_rway!$K$56</f>
        <v>105.95514307811293</v>
      </c>
      <c r="E16" s="45">
        <f>+manip_rway!$K$39</f>
        <v>0.625</v>
      </c>
      <c r="F16" s="105">
        <f>+data_level_of_use_rail!K$9</f>
        <v>169.52822892498065</v>
      </c>
      <c r="H16" s="83"/>
    </row>
    <row r="17" spans="1:8" ht="11.25">
      <c r="A17" s="9" t="s">
        <v>11</v>
      </c>
      <c r="B17" s="83">
        <f>+manip_mway!$L$40</f>
        <v>55.12209218321052</v>
      </c>
      <c r="C17" s="45">
        <f>+manip_mway!$L$62</f>
        <v>0.1437904390979333</v>
      </c>
      <c r="D17" s="83">
        <f>+manip_rway!$L$56</f>
        <v>67.47579829504406</v>
      </c>
      <c r="E17" s="45">
        <f>+manip_rway!$L$39</f>
        <v>0.176016081412149</v>
      </c>
      <c r="F17" s="105">
        <f>+data_level_of_use_rail!L$9</f>
        <v>383.35019024225784</v>
      </c>
      <c r="H17" s="83"/>
    </row>
    <row r="18" spans="1:8" ht="11.25">
      <c r="A18" s="9" t="s">
        <v>12</v>
      </c>
      <c r="B18" s="83">
        <f>+manip_mway!$M$40</f>
        <v>19.473395501919914</v>
      </c>
      <c r="C18" s="45">
        <f>+manip_mway!$M$62</f>
        <v>0.201350391603701</v>
      </c>
      <c r="D18" s="83">
        <f>+manip_rway!$M$56</f>
        <v>66.33833385007989</v>
      </c>
      <c r="E18" s="45">
        <f>+manip_rway!$M$39</f>
        <v>0.6859229813174457</v>
      </c>
      <c r="F18" s="105">
        <f>+data_level_of_use_rail!M$9</f>
        <v>96.71396885210713</v>
      </c>
      <c r="H18" s="83"/>
    </row>
    <row r="19" spans="1:8" ht="11.25">
      <c r="A19" s="9" t="s">
        <v>13</v>
      </c>
      <c r="B19" s="83">
        <f>+manip_mway!$N$40</f>
        <v>16.11184797025505</v>
      </c>
      <c r="C19" s="45">
        <f>+manip_mway!$N$62</f>
        <v>0.14808153477218225</v>
      </c>
      <c r="D19" s="83">
        <f>+manip_rway!$N$56</f>
        <v>30.592942097366876</v>
      </c>
      <c r="E19" s="45">
        <f>+manip_rway!$N$39</f>
        <v>0.28117505995203834</v>
      </c>
      <c r="F19" s="105">
        <f>+data_level_of_use_rail!N$9</f>
        <v>108.80389641451588</v>
      </c>
      <c r="H19" s="83"/>
    </row>
    <row r="20" spans="1:8" ht="11.25">
      <c r="A20" s="9" t="s">
        <v>14</v>
      </c>
      <c r="B20" s="83">
        <f>+manip_mway!$O$40</f>
        <v>1.623563855742359</v>
      </c>
      <c r="C20" s="45">
        <f>+manip_mway!$O$62</f>
        <v>0.10604597257098705</v>
      </c>
      <c r="D20" s="83">
        <f>+manip_rway!$O$56</f>
        <v>17.31209983882654</v>
      </c>
      <c r="E20" s="45">
        <f>+manip_rway!$O$39</f>
        <v>1.1307707166312537</v>
      </c>
      <c r="F20" s="105">
        <f>+data_level_of_use_rail!O$9</f>
        <v>15.31000014786556</v>
      </c>
      <c r="H20" s="83"/>
    </row>
    <row r="21" spans="1:8" ht="11.25">
      <c r="A21" s="8" t="s">
        <v>15</v>
      </c>
      <c r="B21" s="83">
        <f>+manip_mway!$P$40</f>
        <v>3.34693442142038</v>
      </c>
      <c r="C21" s="45">
        <f>+manip_mway!$P$62</f>
        <v>0.16980493855000564</v>
      </c>
      <c r="D21" s="83">
        <f>+manip_rway!$P$56</f>
        <v>25.690944164422042</v>
      </c>
      <c r="E21" s="45">
        <f>+manip_rway!$P$39</f>
        <v>1.303416394181982</v>
      </c>
      <c r="F21" s="105">
        <f>+data_level_of_use_rail!P$9</f>
        <v>19.71046572614698</v>
      </c>
      <c r="H21" s="83"/>
    </row>
    <row r="22" spans="1:8" ht="11.25">
      <c r="A22" s="8" t="s">
        <v>16</v>
      </c>
      <c r="B22" s="83">
        <f>+manip_mway!$Q$40</f>
        <v>14.870317002881846</v>
      </c>
      <c r="C22" s="45">
        <f>+manip_mway!$Q$62</f>
        <v>0.06046311532351616</v>
      </c>
      <c r="D22" s="83">
        <f>+manip_rway!$Q$56</f>
        <v>69.9629477151091</v>
      </c>
      <c r="E22" s="45">
        <f>+manip_rway!$Q$39</f>
        <v>0.2844712574218809</v>
      </c>
      <c r="F22" s="105">
        <f>+data_level_of_use_rail!Q$9</f>
        <v>245.9403046521202</v>
      </c>
      <c r="H22" s="83"/>
    </row>
    <row r="23" spans="1:8" ht="11.25">
      <c r="A23" s="9" t="s">
        <v>167</v>
      </c>
      <c r="B23" s="105">
        <f>+manip_mway!R40</f>
        <v>1.8691012275615324</v>
      </c>
      <c r="C23" s="82">
        <f>+manip_mway!R62</f>
        <v>0.134936539746159</v>
      </c>
      <c r="D23" s="105">
        <f>+manip_rway!R56</f>
        <v>12.88939608907532</v>
      </c>
      <c r="E23" s="82">
        <f>+manip_rway!R39</f>
        <v>0.9305277221108884</v>
      </c>
      <c r="F23" s="105">
        <f>+data_level_of_use_rail!R$9</f>
        <v>13.851705631978286</v>
      </c>
      <c r="H23" s="77"/>
    </row>
    <row r="24" spans="1:8" ht="11.25">
      <c r="A24" s="8" t="s">
        <v>1</v>
      </c>
      <c r="B24" s="83">
        <f>+manip_mway!$B$40</f>
        <v>15.93020512575382</v>
      </c>
      <c r="C24" s="45">
        <f>+manip_mway!$B$62</f>
        <v>0.13723714965220202</v>
      </c>
      <c r="D24" s="83">
        <f>+manip_rway!$B$56</f>
        <v>47.18462859795013</v>
      </c>
      <c r="E24" s="45">
        <f>+manip_rway!$B$39</f>
        <v>0.40649093248094825</v>
      </c>
      <c r="F24" s="105">
        <f>+data_level_of_use_rail!B$9</f>
        <v>116.07793637601404</v>
      </c>
      <c r="H24" s="83"/>
    </row>
    <row r="26" spans="1:17" ht="11.25">
      <c r="A26" s="7"/>
      <c r="C26" s="20"/>
      <c r="D26" s="20"/>
      <c r="E26" s="20"/>
      <c r="F26" s="20"/>
      <c r="G26" s="20"/>
      <c r="H26" s="20"/>
      <c r="I26" s="20"/>
      <c r="J26" s="20"/>
      <c r="K26" s="20"/>
      <c r="L26" s="20"/>
      <c r="M26" s="20"/>
      <c r="N26" s="20"/>
      <c r="O26" s="20"/>
      <c r="P26" s="20"/>
      <c r="Q26" s="20"/>
    </row>
    <row r="27" spans="1:17" ht="11.25">
      <c r="A27" s="7" t="s">
        <v>22</v>
      </c>
      <c r="B27" s="6" t="s">
        <v>175</v>
      </c>
      <c r="C27" s="83"/>
      <c r="D27" s="83"/>
      <c r="E27" s="83"/>
      <c r="F27" s="83"/>
      <c r="G27" s="83"/>
      <c r="H27" s="83"/>
      <c r="I27" s="83"/>
      <c r="J27" s="83"/>
      <c r="K27" s="83"/>
      <c r="L27" s="83"/>
      <c r="M27" s="83"/>
      <c r="N27" s="83"/>
      <c r="O27" s="83"/>
      <c r="P27" s="83"/>
      <c r="Q27" s="83"/>
    </row>
    <row r="28" spans="2:17" ht="11.25">
      <c r="B28" s="45"/>
      <c r="C28" s="45"/>
      <c r="D28" s="45"/>
      <c r="E28" s="45"/>
      <c r="F28" s="45"/>
      <c r="G28" s="45"/>
      <c r="H28" s="45"/>
      <c r="I28" s="45"/>
      <c r="J28" s="45"/>
      <c r="K28" s="45"/>
      <c r="L28" s="45"/>
      <c r="M28" s="45"/>
      <c r="N28" s="45"/>
      <c r="O28" s="45"/>
      <c r="P28" s="45"/>
      <c r="Q28" s="45"/>
    </row>
    <row r="29" spans="2:17" ht="11.25">
      <c r="B29" s="82"/>
      <c r="C29" s="82"/>
      <c r="D29" s="82"/>
      <c r="E29" s="82"/>
      <c r="F29" s="82"/>
      <c r="G29" s="82"/>
      <c r="H29" s="82"/>
      <c r="I29" s="82"/>
      <c r="J29" s="82"/>
      <c r="K29" s="82"/>
      <c r="L29" s="82"/>
      <c r="M29" s="82"/>
      <c r="N29" s="82"/>
      <c r="O29" s="82"/>
      <c r="P29" s="82"/>
      <c r="Q29" s="82"/>
    </row>
    <row r="30" ht="11.25">
      <c r="A30" s="49" t="s">
        <v>150</v>
      </c>
    </row>
    <row r="31" spans="1:2" ht="11.25">
      <c r="A31" s="9" t="s">
        <v>148</v>
      </c>
      <c r="B31" s="9" t="s">
        <v>149</v>
      </c>
    </row>
    <row r="33" spans="2:7" ht="11.25">
      <c r="B33" s="9" t="str">
        <f>+manip_HSR!B6</f>
        <v>EU-15</v>
      </c>
      <c r="C33" s="9" t="str">
        <f>+manip_HSR!C6</f>
        <v>B</v>
      </c>
      <c r="D33" s="9" t="str">
        <f>+manip_HSR!D6</f>
        <v>D</v>
      </c>
      <c r="E33" s="9" t="str">
        <f>+manip_HSR!E6</f>
        <v>E</v>
      </c>
      <c r="F33" s="9" t="str">
        <f>+manip_HSR!F6</f>
        <v>F</v>
      </c>
      <c r="G33" s="9" t="str">
        <f>+manip_HSR!G6</f>
        <v>I</v>
      </c>
    </row>
    <row r="34" spans="1:2" ht="11.25">
      <c r="A34" s="9">
        <v>1990</v>
      </c>
      <c r="B34" s="9">
        <f>+manip_HSR!B7</f>
        <v>667</v>
      </c>
    </row>
    <row r="35" spans="1:7" ht="11.25">
      <c r="A35" s="9">
        <f>+manip_HSR!A8</f>
        <v>1995</v>
      </c>
      <c r="B35" s="9">
        <f>+manip_HSR!B8</f>
        <v>1124</v>
      </c>
      <c r="C35" s="9" t="s">
        <v>31</v>
      </c>
      <c r="D35" s="9" t="s">
        <v>31</v>
      </c>
      <c r="E35" s="9" t="s">
        <v>31</v>
      </c>
      <c r="F35" s="9">
        <f>+manip_HSR!F8</f>
        <v>1124</v>
      </c>
      <c r="G35" s="9" t="s">
        <v>31</v>
      </c>
    </row>
    <row r="36" spans="1:7" ht="11.25">
      <c r="A36" s="9">
        <f>+manip_HSR!A9</f>
        <v>1996</v>
      </c>
      <c r="B36" s="9">
        <f>+manip_HSR!B9</f>
        <v>2211</v>
      </c>
      <c r="C36" s="9">
        <f>+manip_HSR!C9</f>
        <v>12</v>
      </c>
      <c r="D36" s="9">
        <f>+manip_HSR!D9</f>
        <v>434</v>
      </c>
      <c r="E36" s="9">
        <f>+manip_HSR!E9</f>
        <v>376</v>
      </c>
      <c r="F36" s="9">
        <f>+manip_HSR!F9</f>
        <v>1152</v>
      </c>
      <c r="G36" s="9">
        <f>+manip_HSR!G9</f>
        <v>237</v>
      </c>
    </row>
    <row r="37" spans="1:7" ht="11.25">
      <c r="A37" s="9">
        <f>+manip_HSR!A10</f>
        <v>1997</v>
      </c>
      <c r="B37" s="9">
        <f>+manip_HSR!B10</f>
        <v>2292</v>
      </c>
      <c r="C37" s="9">
        <f>+manip_HSR!C10</f>
        <v>71</v>
      </c>
      <c r="D37" s="9">
        <f>+manip_HSR!D10</f>
        <v>434</v>
      </c>
      <c r="E37" s="9">
        <f>+manip_HSR!E10</f>
        <v>376</v>
      </c>
      <c r="F37" s="9">
        <f>+manip_HSR!F10</f>
        <v>1152</v>
      </c>
      <c r="G37" s="9">
        <f>+manip_HSR!G10</f>
        <v>259</v>
      </c>
    </row>
    <row r="38" spans="1:7" ht="11.25">
      <c r="A38" s="9">
        <f>+manip_HSR!A11</f>
        <v>1998</v>
      </c>
      <c r="B38" s="9">
        <f>+manip_HSR!B11</f>
        <v>2339</v>
      </c>
      <c r="C38" s="9">
        <f>+manip_HSR!C11</f>
        <v>71</v>
      </c>
      <c r="D38" s="9">
        <f>+manip_HSR!D11</f>
        <v>486</v>
      </c>
      <c r="E38" s="9">
        <f>+manip_HSR!E11</f>
        <v>376</v>
      </c>
      <c r="F38" s="9">
        <f>+manip_HSR!F11</f>
        <v>1147</v>
      </c>
      <c r="G38" s="9">
        <f>+manip_HSR!G11</f>
        <v>259</v>
      </c>
    </row>
    <row r="39" spans="1:7" ht="11.25">
      <c r="A39" s="9">
        <f>+manip_HSR!A12</f>
        <v>1999</v>
      </c>
      <c r="B39" s="9">
        <f>+manip_HSR!B12</f>
        <v>2347</v>
      </c>
      <c r="C39" s="9">
        <f>+manip_HSR!C12</f>
        <v>73</v>
      </c>
      <c r="D39" s="9">
        <f>+manip_HSR!D12</f>
        <v>491</v>
      </c>
      <c r="E39" s="9">
        <f>+manip_HSR!E12</f>
        <v>377</v>
      </c>
      <c r="F39" s="9">
        <f>+manip_HSR!F12</f>
        <v>1147</v>
      </c>
      <c r="G39" s="9">
        <f>+manip_HSR!G12</f>
        <v>259</v>
      </c>
    </row>
    <row r="40" spans="1:7" ht="11.25">
      <c r="A40" s="9">
        <f>+manip_HSR!A13</f>
        <v>2000</v>
      </c>
      <c r="B40" s="9">
        <f>+manip_HSR!B13</f>
        <v>2366</v>
      </c>
      <c r="C40" s="9">
        <f>+manip_HSR!C13</f>
        <v>73</v>
      </c>
      <c r="D40" s="9">
        <f>+manip_HSR!D13</f>
        <v>510</v>
      </c>
      <c r="E40" s="9">
        <f>+manip_HSR!E13</f>
        <v>377</v>
      </c>
      <c r="F40" s="9">
        <f>+manip_HSR!F13</f>
        <v>1147</v>
      </c>
      <c r="G40" s="9">
        <f>+manip_HSR!G13</f>
        <v>259</v>
      </c>
    </row>
    <row r="41" spans="1:7" ht="11.25">
      <c r="A41" s="9">
        <f>+manip_HSR!A14</f>
        <v>2001</v>
      </c>
      <c r="B41" s="9">
        <f>+manip_HSR!B14</f>
        <v>2614</v>
      </c>
      <c r="C41" s="9">
        <f>+manip_HSR!C14</f>
        <v>73</v>
      </c>
      <c r="D41" s="9">
        <f>+manip_HSR!D14</f>
        <v>510</v>
      </c>
      <c r="E41" s="9">
        <f>+manip_HSR!E14</f>
        <v>377</v>
      </c>
      <c r="F41" s="9">
        <f>+manip_HSR!F14</f>
        <v>1395</v>
      </c>
      <c r="G41" s="9">
        <f>+manip_HSR!G14</f>
        <v>259</v>
      </c>
    </row>
    <row r="42" spans="1:7" ht="11.25">
      <c r="A42" s="37"/>
      <c r="B42" s="86"/>
      <c r="C42" s="86"/>
      <c r="D42" s="86"/>
      <c r="E42" s="86"/>
      <c r="F42" s="86"/>
      <c r="G42" s="86"/>
    </row>
    <row r="43" spans="1:7" ht="11.25">
      <c r="A43" s="23" t="s">
        <v>22</v>
      </c>
      <c r="B43" s="86" t="s">
        <v>162</v>
      </c>
      <c r="C43" s="86"/>
      <c r="D43" s="86"/>
      <c r="E43" s="86"/>
      <c r="F43" s="86"/>
      <c r="G43" s="86"/>
    </row>
    <row r="44" spans="1:7" ht="11.25">
      <c r="A44" s="23"/>
      <c r="B44" s="86"/>
      <c r="C44" s="86"/>
      <c r="D44" s="86"/>
      <c r="E44" s="86"/>
      <c r="F44" s="86"/>
      <c r="G44" s="86"/>
    </row>
    <row r="45" spans="1:7" ht="11.25">
      <c r="A45" s="23"/>
      <c r="B45" s="86"/>
      <c r="C45" s="86"/>
      <c r="D45" s="86"/>
      <c r="E45" s="86"/>
      <c r="F45" s="86"/>
      <c r="G45" s="86"/>
    </row>
    <row r="46" spans="1:7" ht="11.25">
      <c r="A46" s="23"/>
      <c r="B46" s="86"/>
      <c r="C46" s="86"/>
      <c r="D46" s="86"/>
      <c r="E46" s="86"/>
      <c r="F46" s="86"/>
      <c r="G46" s="86"/>
    </row>
  </sheetData>
  <mergeCells count="1">
    <mergeCell ref="D6:E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34"/>
  <sheetViews>
    <sheetView workbookViewId="0" topLeftCell="A4">
      <selection activeCell="A10" sqref="A10"/>
    </sheetView>
  </sheetViews>
  <sheetFormatPr defaultColWidth="9.140625" defaultRowHeight="12.75"/>
  <cols>
    <col min="1" max="1" width="19.421875" style="9" customWidth="1"/>
    <col min="2" max="17" width="7.00390625" style="9" customWidth="1"/>
    <col min="18" max="16384" width="9.140625" style="9" customWidth="1"/>
  </cols>
  <sheetData>
    <row r="1" ht="11.25">
      <c r="A1" s="49" t="s">
        <v>170</v>
      </c>
    </row>
    <row r="2" ht="11.25">
      <c r="A2" s="51" t="s">
        <v>128</v>
      </c>
    </row>
    <row r="3" ht="11.25">
      <c r="A3" s="51" t="s">
        <v>127</v>
      </c>
    </row>
    <row r="6" spans="1:19" ht="11.25">
      <c r="A6" s="20"/>
      <c r="B6" s="20" t="s">
        <v>1</v>
      </c>
      <c r="C6" s="20" t="s">
        <v>2</v>
      </c>
      <c r="D6" s="20" t="s">
        <v>3</v>
      </c>
      <c r="E6" s="20" t="s">
        <v>4</v>
      </c>
      <c r="F6" s="20" t="s">
        <v>5</v>
      </c>
      <c r="G6" s="20" t="s">
        <v>6</v>
      </c>
      <c r="H6" s="20" t="s">
        <v>7</v>
      </c>
      <c r="I6" s="20" t="s">
        <v>8</v>
      </c>
      <c r="J6" s="20" t="s">
        <v>9</v>
      </c>
      <c r="K6" s="20" t="s">
        <v>10</v>
      </c>
      <c r="L6" s="20" t="s">
        <v>11</v>
      </c>
      <c r="M6" s="20" t="s">
        <v>12</v>
      </c>
      <c r="N6" s="20" t="s">
        <v>13</v>
      </c>
      <c r="O6" s="20" t="s">
        <v>14</v>
      </c>
      <c r="P6" s="20" t="s">
        <v>15</v>
      </c>
      <c r="Q6" s="20" t="s">
        <v>16</v>
      </c>
      <c r="R6" s="9" t="s">
        <v>167</v>
      </c>
      <c r="S6" s="20" t="s">
        <v>130</v>
      </c>
    </row>
    <row r="7" spans="1:19" ht="11.25">
      <c r="A7" s="6" t="s">
        <v>126</v>
      </c>
      <c r="B7" s="45">
        <f>+manip_rway!B73</f>
        <v>1.6292752429690918</v>
      </c>
      <c r="C7" s="45">
        <f>+manip_rway!C73</f>
        <v>2.2108902333621434</v>
      </c>
      <c r="D7" s="45">
        <f>+manip_rway!D73</f>
        <v>0.7315751445086704</v>
      </c>
      <c r="E7" s="45">
        <f>+manip_rway!E73</f>
        <v>2.0801902263037064</v>
      </c>
      <c r="F7" s="45">
        <f>+manip_rway!F73</f>
        <v>0.13668763102725368</v>
      </c>
      <c r="G7" s="45">
        <f>+manip_rway!G73</f>
        <v>0.9886271324126725</v>
      </c>
      <c r="H7" s="45">
        <f>+manip_rway!H73</f>
        <v>1.7557203524117386</v>
      </c>
      <c r="I7" s="45">
        <f>+manip_rway!I73</f>
        <v>0.25534132360604483</v>
      </c>
      <c r="J7" s="45">
        <f>+manip_rway!J73</f>
        <v>1.4129559670527034</v>
      </c>
      <c r="K7" s="45">
        <f>+manip_rway!K73</f>
        <v>2.4927007299270074</v>
      </c>
      <c r="L7" s="45">
        <f>+manip_rway!L73</f>
        <v>1.613133476088508</v>
      </c>
      <c r="M7" s="45">
        <f>+manip_rway!M73</f>
        <v>2.9840014380729825</v>
      </c>
      <c r="N7" s="45">
        <f>+manip_rway!N73</f>
        <v>0.7757640369580667</v>
      </c>
      <c r="O7" s="45">
        <f>+manip_rway!O73</f>
        <v>1.7253160232319782</v>
      </c>
      <c r="P7" s="45">
        <f>+manip_rway!P73</f>
        <v>1.7377162629757785</v>
      </c>
      <c r="Q7" s="45">
        <f>+manip_rway!Q73</f>
        <v>1.0650817935742027</v>
      </c>
      <c r="R7" s="45">
        <f>+manip_rway!R73</f>
        <v>0.44268963866953814</v>
      </c>
      <c r="S7" s="82">
        <f>+'[7]data_level of use'!$B$7</f>
        <v>2.3837009852806257</v>
      </c>
    </row>
    <row r="8" spans="1:19" ht="11.25">
      <c r="A8" s="9" t="s">
        <v>129</v>
      </c>
      <c r="B8" s="82">
        <f>+manip_rway!B89</f>
        <v>1.9649360764168022</v>
      </c>
      <c r="C8" s="82">
        <f>+manip_rway!C89</f>
        <v>2.2276001152405644</v>
      </c>
      <c r="D8" s="82">
        <f>+manip_rway!D89</f>
        <v>1.4974710982658959</v>
      </c>
      <c r="E8" s="82">
        <f>+manip_rway!E89</f>
        <v>2.050863671149011</v>
      </c>
      <c r="F8" s="82">
        <f>+manip_rway!F89</f>
        <v>0.6834381551362683</v>
      </c>
      <c r="G8" s="82">
        <f>+manip_rway!G89</f>
        <v>1.5066612510154347</v>
      </c>
      <c r="H8" s="82">
        <f>+manip_rway!H89</f>
        <v>2.215250047537555</v>
      </c>
      <c r="I8" s="82">
        <f>+manip_rway!I89</f>
        <v>0.7243355914538822</v>
      </c>
      <c r="J8" s="82">
        <f>+manip_rway!J89</f>
        <v>2.7096054994735868</v>
      </c>
      <c r="K8" s="82">
        <f>+manip_rway!K89</f>
        <v>1.2116788321167884</v>
      </c>
      <c r="L8" s="82">
        <f>+manip_rway!L89</f>
        <v>5.496074232690935</v>
      </c>
      <c r="M8" s="82">
        <f>+manip_rway!M89</f>
        <v>1.4751033614955957</v>
      </c>
      <c r="N8" s="82">
        <f>+manip_rway!N89</f>
        <v>1.3610518834399432</v>
      </c>
      <c r="O8" s="82">
        <f>+manip_rway!O89</f>
        <v>0.5825076870515887</v>
      </c>
      <c r="P8" s="82">
        <f>+manip_rway!P89</f>
        <v>0.7119476211072663</v>
      </c>
      <c r="Q8" s="82">
        <f>+manip_rway!Q89</f>
        <v>2.300812051312228</v>
      </c>
      <c r="R8" s="82">
        <f>+manip_rway!R89</f>
        <v>0.6652309164871978</v>
      </c>
      <c r="S8" s="82">
        <f>+'[7]data_level of use'!$B$8</f>
        <v>0.8685029319079342</v>
      </c>
    </row>
    <row r="9" spans="1:19" ht="11.25">
      <c r="A9" s="9" t="s">
        <v>177</v>
      </c>
      <c r="B9" s="105">
        <f>+'[4]manip_POP_EU'!B16/'[4]basedata_surface'!C10*1000</f>
        <v>116.07793637601404</v>
      </c>
      <c r="C9" s="105">
        <f>+'[4]manip_POP_EU'!C16/'[4]basedata_surface'!D10*1000</f>
        <v>335.82285115303984</v>
      </c>
      <c r="D9" s="105">
        <f>+'[4]manip_POP_EU'!D16/'[4]basedata_surface'!E10*1000</f>
        <v>123.82234185733512</v>
      </c>
      <c r="E9" s="105">
        <f>+'[4]manip_POP_EU'!E16/'[4]basedata_surface'!F10*1000</f>
        <v>230.09786511755578</v>
      </c>
      <c r="F9" s="105">
        <f>+'[4]manip_POP_EU'!F16/'[4]basedata_surface'!G10*1000</f>
        <v>80.02606909826686</v>
      </c>
      <c r="G9" s="105">
        <f>+'[4]manip_POP_EU'!G16/'[4]basedata_surface'!H10*1000</f>
        <v>77.99530427358535</v>
      </c>
      <c r="H9" s="105">
        <f>+'[4]manip_POP_EU'!H16/'[4]basedata_surface'!I10*1000</f>
        <v>106.78513145965549</v>
      </c>
      <c r="I9" s="105">
        <f>+'[4]manip_POP_EU'!I16/'[4]basedata_surface'!J10*1000</f>
        <v>53.98944117940034</v>
      </c>
      <c r="J9" s="105">
        <f>+'[4]manip_POP_EU'!J16/'[4]basedata_surface'!K10*1000</f>
        <v>191.45885741973595</v>
      </c>
      <c r="K9" s="105">
        <f>+'[4]manip_POP_EU'!K16/'[4]basedata_surface'!L10*1000</f>
        <v>169.52822892498065</v>
      </c>
      <c r="L9" s="105">
        <f>+'[4]manip_POP_EU'!L16/'[4]basedata_surface'!M10*1000</f>
        <v>383.35019024225784</v>
      </c>
      <c r="M9" s="105">
        <f>+'[4]manip_POP_EU'!M16/'[4]basedata_surface'!N10*1000</f>
        <v>96.71396885210713</v>
      </c>
      <c r="N9" s="105">
        <f>+'[4]manip_POP_EU'!N16/'[4]basedata_surface'!O10*1000</f>
        <v>108.80389641451588</v>
      </c>
      <c r="O9" s="105">
        <f>+'[4]manip_POP_EU'!O16/'[4]basedata_surface'!P10*1000</f>
        <v>15.31000014786556</v>
      </c>
      <c r="P9" s="105">
        <f>+'[4]manip_POP_EU'!P16/'[4]basedata_surface'!Q10*1000</f>
        <v>19.71046572614698</v>
      </c>
      <c r="Q9" s="105">
        <f>+'[4]manip_POP_EU'!Q16/'[4]basedata_surface'!R10*1000</f>
        <v>245.9403046521202</v>
      </c>
      <c r="R9" s="105">
        <f>+'[4]manip_POP_EU'!U16/'[4]basedata_surface'!S10*1000</f>
        <v>13.851705631978286</v>
      </c>
      <c r="S9" s="82"/>
    </row>
    <row r="10" spans="2:19" ht="11.25">
      <c r="B10" s="82"/>
      <c r="C10" s="82"/>
      <c r="D10" s="82"/>
      <c r="E10" s="82"/>
      <c r="F10" s="82"/>
      <c r="G10" s="82"/>
      <c r="H10" s="82"/>
      <c r="I10" s="82"/>
      <c r="J10" s="82"/>
      <c r="K10" s="82"/>
      <c r="L10" s="82"/>
      <c r="M10" s="82"/>
      <c r="N10" s="82"/>
      <c r="O10" s="82"/>
      <c r="P10" s="82"/>
      <c r="Q10" s="82"/>
      <c r="R10" s="82"/>
      <c r="S10" s="82"/>
    </row>
    <row r="12" spans="1:2" ht="11.25">
      <c r="A12" s="9" t="s">
        <v>131</v>
      </c>
      <c r="B12" s="6" t="s">
        <v>132</v>
      </c>
    </row>
    <row r="13" ht="11.25">
      <c r="B13" s="9" t="s">
        <v>133</v>
      </c>
    </row>
    <row r="15" spans="1:6" ht="11.25">
      <c r="A15" s="49" t="s">
        <v>121</v>
      </c>
      <c r="F15" s="49" t="s">
        <v>123</v>
      </c>
    </row>
    <row r="16" spans="2:7" ht="11.25">
      <c r="B16" s="9" t="s">
        <v>126</v>
      </c>
      <c r="G16" s="9" t="s">
        <v>129</v>
      </c>
    </row>
    <row r="17" spans="1:7" ht="11.25">
      <c r="A17" s="9" t="s">
        <v>1</v>
      </c>
      <c r="B17" s="82">
        <f>+$B$7</f>
        <v>1.6292752429690918</v>
      </c>
      <c r="C17" s="75"/>
      <c r="F17" s="9" t="s">
        <v>1</v>
      </c>
      <c r="G17" s="82">
        <f>+$B$8</f>
        <v>1.9649360764168022</v>
      </c>
    </row>
    <row r="18" spans="1:7" ht="11.25">
      <c r="A18" s="9" t="s">
        <v>130</v>
      </c>
      <c r="B18" s="82">
        <f>+$S$7</f>
        <v>2.3837009852806257</v>
      </c>
      <c r="F18" s="9" t="s">
        <v>130</v>
      </c>
      <c r="G18" s="82">
        <f>+$S$8</f>
        <v>0.8685029319079342</v>
      </c>
    </row>
    <row r="19" spans="1:7" ht="11.25">
      <c r="A19" s="9" t="s">
        <v>91</v>
      </c>
      <c r="B19" s="82">
        <f>+$F$7</f>
        <v>0.13668763102725368</v>
      </c>
      <c r="F19" s="9" t="s">
        <v>85</v>
      </c>
      <c r="G19" s="82">
        <f>+$O$8</f>
        <v>0.5825076870515887</v>
      </c>
    </row>
    <row r="20" spans="1:7" ht="11.25">
      <c r="A20" s="9" t="s">
        <v>134</v>
      </c>
      <c r="B20" s="82">
        <f>+$I$7</f>
        <v>0.25534132360604483</v>
      </c>
      <c r="F20" s="9" t="s">
        <v>97</v>
      </c>
      <c r="G20" s="82">
        <f>+$R$8</f>
        <v>0.6652309164871978</v>
      </c>
    </row>
    <row r="21" spans="1:7" ht="11.25">
      <c r="A21" s="9" t="s">
        <v>97</v>
      </c>
      <c r="B21" s="82">
        <f>+$R$7</f>
        <v>0.44268963866953814</v>
      </c>
      <c r="F21" s="9" t="s">
        <v>91</v>
      </c>
      <c r="G21" s="82">
        <f>+$F$8</f>
        <v>0.6834381551362683</v>
      </c>
    </row>
    <row r="22" spans="1:7" ht="11.25">
      <c r="A22" s="9" t="s">
        <v>83</v>
      </c>
      <c r="B22" s="82">
        <f>+$D$7</f>
        <v>0.7315751445086704</v>
      </c>
      <c r="F22" s="9" t="s">
        <v>104</v>
      </c>
      <c r="G22" s="82">
        <f>+$P$8</f>
        <v>0.7119476211072663</v>
      </c>
    </row>
    <row r="23" spans="1:7" ht="11.25">
      <c r="A23" s="9" t="s">
        <v>99</v>
      </c>
      <c r="B23" s="82">
        <f>+$N$7</f>
        <v>0.7757640369580667</v>
      </c>
      <c r="F23" s="9" t="s">
        <v>134</v>
      </c>
      <c r="G23" s="82">
        <f>+$I$8</f>
        <v>0.7243355914538822</v>
      </c>
    </row>
    <row r="24" spans="1:7" ht="11.25">
      <c r="A24" s="9" t="s">
        <v>102</v>
      </c>
      <c r="B24" s="82">
        <f>+$G$7</f>
        <v>0.9886271324126725</v>
      </c>
      <c r="F24" s="9" t="s">
        <v>135</v>
      </c>
      <c r="G24" s="82">
        <f>+$K$8</f>
        <v>1.2116788321167884</v>
      </c>
    </row>
    <row r="25" spans="1:7" ht="11.25">
      <c r="A25" s="9" t="s">
        <v>34</v>
      </c>
      <c r="B25" s="82">
        <f>+$Q$7</f>
        <v>1.0650817935742027</v>
      </c>
      <c r="F25" s="9" t="s">
        <v>99</v>
      </c>
      <c r="G25" s="82">
        <f>+$N$8</f>
        <v>1.3610518834399432</v>
      </c>
    </row>
    <row r="26" spans="1:7" ht="11.25">
      <c r="A26" s="9" t="s">
        <v>93</v>
      </c>
      <c r="B26" s="82">
        <f>+$J$7</f>
        <v>1.4129559670527034</v>
      </c>
      <c r="F26" s="9" t="s">
        <v>79</v>
      </c>
      <c r="G26" s="82">
        <f>+$M$8</f>
        <v>1.4751033614955957</v>
      </c>
    </row>
    <row r="27" spans="1:7" ht="11.25">
      <c r="A27" s="9" t="s">
        <v>95</v>
      </c>
      <c r="B27" s="82">
        <f>+$L$7</f>
        <v>1.613133476088508</v>
      </c>
      <c r="F27" s="9" t="s">
        <v>83</v>
      </c>
      <c r="G27" s="82">
        <f>+$D$8</f>
        <v>1.4974710982658959</v>
      </c>
    </row>
    <row r="28" spans="1:7" ht="11.25">
      <c r="A28" s="9" t="s">
        <v>85</v>
      </c>
      <c r="B28" s="82">
        <f>+$O$7</f>
        <v>1.7253160232319782</v>
      </c>
      <c r="F28" s="9" t="s">
        <v>102</v>
      </c>
      <c r="G28" s="82">
        <f>+$G$8</f>
        <v>1.5066612510154347</v>
      </c>
    </row>
    <row r="29" spans="1:7" ht="11.25">
      <c r="A29" s="9" t="s">
        <v>104</v>
      </c>
      <c r="B29" s="82">
        <f>+$P$7</f>
        <v>1.7377162629757785</v>
      </c>
      <c r="F29" s="9" t="s">
        <v>89</v>
      </c>
      <c r="G29" s="82">
        <f>+$E$8</f>
        <v>2.050863671149011</v>
      </c>
    </row>
    <row r="30" spans="1:7" ht="11.25">
      <c r="A30" s="9" t="s">
        <v>87</v>
      </c>
      <c r="B30" s="82">
        <f>+$H$7</f>
        <v>1.7557203524117386</v>
      </c>
      <c r="F30" s="9" t="s">
        <v>87</v>
      </c>
      <c r="G30" s="82">
        <f>+$H$8</f>
        <v>2.215250047537555</v>
      </c>
    </row>
    <row r="31" spans="1:7" ht="11.25">
      <c r="A31" s="9" t="s">
        <v>89</v>
      </c>
      <c r="B31" s="82">
        <f>+$E$7</f>
        <v>2.0801902263037064</v>
      </c>
      <c r="F31" s="9" t="s">
        <v>81</v>
      </c>
      <c r="G31" s="82">
        <f>+$C$8</f>
        <v>2.2276001152405644</v>
      </c>
    </row>
    <row r="32" spans="1:7" ht="11.25">
      <c r="A32" s="9" t="s">
        <v>81</v>
      </c>
      <c r="B32" s="82">
        <f>+$C$7</f>
        <v>2.2108902333621434</v>
      </c>
      <c r="F32" s="9" t="s">
        <v>34</v>
      </c>
      <c r="G32" s="82">
        <f>+$Q$8</f>
        <v>2.300812051312228</v>
      </c>
    </row>
    <row r="33" spans="1:7" ht="11.25">
      <c r="A33" s="9" t="s">
        <v>135</v>
      </c>
      <c r="B33" s="82">
        <f>+$K$7</f>
        <v>2.4927007299270074</v>
      </c>
      <c r="F33" s="9" t="s">
        <v>93</v>
      </c>
      <c r="G33" s="82">
        <f>+$J$8</f>
        <v>2.7096054994735868</v>
      </c>
    </row>
    <row r="34" spans="1:7" ht="11.25">
      <c r="A34" s="9" t="s">
        <v>79</v>
      </c>
      <c r="B34" s="82">
        <f>+$M$7</f>
        <v>2.9840014380729825</v>
      </c>
      <c r="F34" s="9" t="s">
        <v>95</v>
      </c>
      <c r="G34" s="82">
        <f>+$L$8</f>
        <v>5.496074232690935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3"/>
  <sheetViews>
    <sheetView tabSelected="1" workbookViewId="0" topLeftCell="A1">
      <selection activeCell="K26" sqref="K26"/>
    </sheetView>
  </sheetViews>
  <sheetFormatPr defaultColWidth="9.140625" defaultRowHeight="12.75"/>
  <cols>
    <col min="1" max="2" width="9.140625" style="23" customWidth="1"/>
    <col min="3" max="17" width="8.140625" style="23" customWidth="1"/>
    <col min="18" max="16384" width="9.140625" style="23" customWidth="1"/>
  </cols>
  <sheetData>
    <row r="1" spans="1:17" ht="11.25">
      <c r="A1" s="46" t="s">
        <v>58</v>
      </c>
      <c r="B1" s="48"/>
      <c r="C1" s="46"/>
      <c r="D1" s="46"/>
      <c r="E1" s="46"/>
      <c r="F1" s="46"/>
      <c r="G1" s="46"/>
      <c r="H1" s="46"/>
      <c r="I1" s="46"/>
      <c r="J1" s="46"/>
      <c r="K1" s="46"/>
      <c r="L1" s="46"/>
      <c r="M1" s="46"/>
      <c r="N1" s="46"/>
      <c r="O1" s="48"/>
      <c r="P1" s="48"/>
      <c r="Q1" s="48"/>
    </row>
    <row r="2" spans="1:17" ht="11.25">
      <c r="A2" s="51" t="s">
        <v>163</v>
      </c>
      <c r="B2" s="48"/>
      <c r="C2" s="46"/>
      <c r="D2" s="46"/>
      <c r="E2" s="46"/>
      <c r="F2" s="46"/>
      <c r="G2" s="46"/>
      <c r="H2" s="46"/>
      <c r="I2" s="46"/>
      <c r="J2" s="46"/>
      <c r="K2" s="46"/>
      <c r="L2" s="46"/>
      <c r="M2" s="46"/>
      <c r="N2" s="46"/>
      <c r="O2" s="48"/>
      <c r="P2" s="48"/>
      <c r="Q2" s="48"/>
    </row>
    <row r="3" spans="1:17" ht="11.25">
      <c r="A3" s="46"/>
      <c r="B3" s="48"/>
      <c r="C3" s="46"/>
      <c r="D3" s="46"/>
      <c r="E3" s="46"/>
      <c r="F3" s="46"/>
      <c r="G3" s="46"/>
      <c r="H3" s="46"/>
      <c r="I3" s="46"/>
      <c r="J3" s="46"/>
      <c r="K3" s="46"/>
      <c r="L3" s="46"/>
      <c r="M3" s="46"/>
      <c r="N3" s="46"/>
      <c r="O3" s="48"/>
      <c r="P3" s="48"/>
      <c r="Q3" s="48"/>
    </row>
    <row r="4" spans="1:18" ht="11.25">
      <c r="A4" s="20"/>
      <c r="B4" s="20" t="s">
        <v>1</v>
      </c>
      <c r="C4" s="20" t="s">
        <v>2</v>
      </c>
      <c r="D4" s="20" t="s">
        <v>3</v>
      </c>
      <c r="E4" s="20" t="s">
        <v>4</v>
      </c>
      <c r="F4" s="20" t="s">
        <v>5</v>
      </c>
      <c r="G4" s="20" t="s">
        <v>6</v>
      </c>
      <c r="H4" s="20" t="s">
        <v>7</v>
      </c>
      <c r="I4" s="20" t="s">
        <v>8</v>
      </c>
      <c r="J4" s="20" t="s">
        <v>9</v>
      </c>
      <c r="K4" s="20" t="s">
        <v>10</v>
      </c>
      <c r="L4" s="20" t="s">
        <v>11</v>
      </c>
      <c r="M4" s="20" t="s">
        <v>12</v>
      </c>
      <c r="N4" s="20" t="s">
        <v>13</v>
      </c>
      <c r="O4" s="20" t="s">
        <v>14</v>
      </c>
      <c r="P4" s="20" t="s">
        <v>15</v>
      </c>
      <c r="Q4" s="20" t="s">
        <v>16</v>
      </c>
      <c r="R4" s="23" t="s">
        <v>167</v>
      </c>
    </row>
    <row r="5" spans="1:19" ht="11.25">
      <c r="A5" s="6">
        <v>1990</v>
      </c>
      <c r="B5" s="83">
        <f>+basedata_mway!B6</f>
        <v>39323</v>
      </c>
      <c r="C5" s="83">
        <f>+basedata_mway!C6</f>
        <v>1666</v>
      </c>
      <c r="D5" s="83">
        <f>+basedata_mway!D6</f>
        <v>601</v>
      </c>
      <c r="E5" s="83">
        <f>+basedata_mway!E6</f>
        <v>10854</v>
      </c>
      <c r="F5" s="83">
        <f>+basedata_mway!F6</f>
        <v>190</v>
      </c>
      <c r="G5" s="83">
        <f>+basedata_mway!G6</f>
        <v>4693</v>
      </c>
      <c r="H5" s="83">
        <f>+basedata_mway!H6</f>
        <v>6824</v>
      </c>
      <c r="I5" s="83">
        <f>+basedata_mway!I6</f>
        <v>26</v>
      </c>
      <c r="J5" s="83">
        <f>+basedata_mway!J6</f>
        <v>6193</v>
      </c>
      <c r="K5" s="83">
        <f>+basedata_mway!K6</f>
        <v>78</v>
      </c>
      <c r="L5" s="83">
        <f>+basedata_mway!L6</f>
        <v>2092</v>
      </c>
      <c r="M5" s="83">
        <f>+basedata_mway!M6</f>
        <v>1445</v>
      </c>
      <c r="N5" s="83">
        <f>+basedata_mway!N6</f>
        <v>316</v>
      </c>
      <c r="O5" s="83">
        <f>+basedata_mway!O6</f>
        <v>225</v>
      </c>
      <c r="P5" s="83">
        <f>+basedata_mway!P6</f>
        <v>939</v>
      </c>
      <c r="Q5" s="83">
        <f>+basedata_mway!Q6</f>
        <v>3181</v>
      </c>
      <c r="R5" s="83">
        <f>+basedata_mway!R6</f>
        <v>395</v>
      </c>
      <c r="S5" s="83"/>
    </row>
    <row r="6" spans="1:19" ht="11.25">
      <c r="A6" s="6">
        <v>1991</v>
      </c>
      <c r="B6" s="83">
        <f>+basedata_mway!B7</f>
        <v>40679</v>
      </c>
      <c r="C6" s="83">
        <f>+basedata_mway!C7</f>
        <v>1650</v>
      </c>
      <c r="D6" s="83">
        <f>+basedata_mway!D7</f>
        <v>653</v>
      </c>
      <c r="E6" s="83">
        <f>+basedata_mway!E7</f>
        <v>10955</v>
      </c>
      <c r="F6" s="83">
        <f>+basedata_mway!F7</f>
        <v>225</v>
      </c>
      <c r="G6" s="83">
        <f>+basedata_mway!G7</f>
        <v>5235</v>
      </c>
      <c r="H6" s="83">
        <f>+basedata_mway!H7</f>
        <v>7080</v>
      </c>
      <c r="I6" s="83">
        <f>+basedata_mway!I7</f>
        <v>32</v>
      </c>
      <c r="J6" s="83">
        <f>+basedata_mway!J7</f>
        <v>6301</v>
      </c>
      <c r="K6" s="83">
        <f>+basedata_mway!K7</f>
        <v>78</v>
      </c>
      <c r="L6" s="83">
        <f>+basedata_mway!L7</f>
        <v>2118</v>
      </c>
      <c r="M6" s="83">
        <f>+basedata_mway!M7</f>
        <v>1450</v>
      </c>
      <c r="N6" s="83">
        <f>+basedata_mway!N7</f>
        <v>474</v>
      </c>
      <c r="O6" s="83">
        <f>+basedata_mway!O7</f>
        <v>249</v>
      </c>
      <c r="P6" s="83">
        <f>+basedata_mway!P7</f>
        <v>968</v>
      </c>
      <c r="Q6" s="83">
        <f>+basedata_mway!Q7</f>
        <v>3211</v>
      </c>
      <c r="R6" s="83">
        <f>+basedata_mway!R7</f>
        <v>437</v>
      </c>
      <c r="S6" s="83"/>
    </row>
    <row r="7" spans="1:19" ht="11.25">
      <c r="A7" s="6">
        <v>1992</v>
      </c>
      <c r="B7" s="83">
        <f>+basedata_mway!B8</f>
        <v>42734</v>
      </c>
      <c r="C7" s="83">
        <f>+basedata_mway!C8</f>
        <v>1658</v>
      </c>
      <c r="D7" s="83">
        <f>+basedata_mway!D8</f>
        <v>696</v>
      </c>
      <c r="E7" s="83">
        <f>+basedata_mway!E8</f>
        <v>11013</v>
      </c>
      <c r="F7" s="83">
        <f>+basedata_mway!F8</f>
        <v>280</v>
      </c>
      <c r="G7" s="83">
        <f>+basedata_mway!G8</f>
        <v>6486</v>
      </c>
      <c r="H7" s="83">
        <f>+basedata_mway!H8</f>
        <v>7408</v>
      </c>
      <c r="I7" s="83">
        <f>+basedata_mway!I8</f>
        <v>32</v>
      </c>
      <c r="J7" s="83">
        <f>+basedata_mway!J8</f>
        <v>6289</v>
      </c>
      <c r="K7" s="83">
        <f>+basedata_mway!K8</f>
        <v>95</v>
      </c>
      <c r="L7" s="83">
        <f>+basedata_mway!L8</f>
        <v>2134</v>
      </c>
      <c r="M7" s="83">
        <f>+basedata_mway!M8</f>
        <v>1554</v>
      </c>
      <c r="N7" s="83">
        <f>+basedata_mway!N8</f>
        <v>520</v>
      </c>
      <c r="O7" s="83">
        <f>+basedata_mway!O8</f>
        <v>318</v>
      </c>
      <c r="P7" s="83">
        <f>+basedata_mway!P8</f>
        <v>1005</v>
      </c>
      <c r="Q7" s="83">
        <f>+basedata_mway!Q8</f>
        <v>3246</v>
      </c>
      <c r="R7" s="83">
        <f>+basedata_mway!R8</f>
        <v>437</v>
      </c>
      <c r="S7" s="83"/>
    </row>
    <row r="8" spans="1:19" ht="11.25">
      <c r="A8" s="6">
        <v>1993</v>
      </c>
      <c r="B8" s="83">
        <f>+basedata_mway!B9</f>
        <v>43520</v>
      </c>
      <c r="C8" s="83">
        <f>+basedata_mway!C9</f>
        <v>1665</v>
      </c>
      <c r="D8" s="83">
        <f>+basedata_mway!D9</f>
        <v>747</v>
      </c>
      <c r="E8" s="83">
        <f>+basedata_mway!E9</f>
        <v>11080</v>
      </c>
      <c r="F8" s="83">
        <f>+basedata_mway!F9</f>
        <v>330</v>
      </c>
      <c r="G8" s="83">
        <f>+basedata_mway!G9</f>
        <v>6577</v>
      </c>
      <c r="H8" s="83">
        <f>+basedata_mway!H9</f>
        <v>7614</v>
      </c>
      <c r="I8" s="83">
        <f>+basedata_mway!I9</f>
        <v>53</v>
      </c>
      <c r="J8" s="83">
        <f>+basedata_mway!J9</f>
        <v>6401</v>
      </c>
      <c r="K8" s="83">
        <f>+basedata_mway!K9</f>
        <v>100</v>
      </c>
      <c r="L8" s="83">
        <f>+basedata_mway!L9</f>
        <v>2167</v>
      </c>
      <c r="M8" s="83">
        <f>+basedata_mway!M9</f>
        <v>1557</v>
      </c>
      <c r="N8" s="83">
        <f>+basedata_mway!N9</f>
        <v>579</v>
      </c>
      <c r="O8" s="83">
        <f>+basedata_mway!O9</f>
        <v>337</v>
      </c>
      <c r="P8" s="83">
        <f>+basedata_mway!P9</f>
        <v>1061</v>
      </c>
      <c r="Q8" s="83">
        <f>+basedata_mway!Q9</f>
        <v>3252</v>
      </c>
      <c r="R8" s="83">
        <f>+basedata_mway!R9</f>
        <v>512</v>
      </c>
      <c r="S8" s="83"/>
    </row>
    <row r="9" spans="1:19" ht="11.25">
      <c r="A9" s="6">
        <v>1994</v>
      </c>
      <c r="B9" s="83">
        <f>+basedata_mway!B10</f>
        <v>44159</v>
      </c>
      <c r="C9" s="83">
        <f>+basedata_mway!C10</f>
        <v>1666</v>
      </c>
      <c r="D9" s="83">
        <f>+basedata_mway!D10</f>
        <v>796</v>
      </c>
      <c r="E9" s="83">
        <f>+basedata_mway!E10</f>
        <v>11143</v>
      </c>
      <c r="F9" s="83">
        <f>+basedata_mway!F10</f>
        <v>380</v>
      </c>
      <c r="G9" s="83">
        <f>+basedata_mway!G10</f>
        <v>6497</v>
      </c>
      <c r="H9" s="83">
        <f>+basedata_mway!H10</f>
        <v>7956</v>
      </c>
      <c r="I9" s="83">
        <f>+basedata_mway!I10</f>
        <v>72</v>
      </c>
      <c r="J9" s="83">
        <f>+basedata_mway!J10</f>
        <v>6375</v>
      </c>
      <c r="K9" s="83">
        <f>+basedata_mway!K10</f>
        <v>121</v>
      </c>
      <c r="L9" s="83">
        <f>+basedata_mway!L10</f>
        <v>2208</v>
      </c>
      <c r="M9" s="83">
        <f>+basedata_mway!M10</f>
        <v>1559</v>
      </c>
      <c r="N9" s="83">
        <f>+basedata_mway!N10</f>
        <v>587</v>
      </c>
      <c r="O9" s="83">
        <f>+basedata_mway!O10</f>
        <v>388</v>
      </c>
      <c r="P9" s="83">
        <f>+basedata_mway!P10</f>
        <v>1125</v>
      </c>
      <c r="Q9" s="83">
        <f>+basedata_mway!Q10</f>
        <v>3286</v>
      </c>
      <c r="R9" s="83">
        <f>+basedata_mway!R10</f>
        <v>94</v>
      </c>
      <c r="S9" s="83"/>
    </row>
    <row r="10" spans="1:19" ht="11.25">
      <c r="A10" s="6">
        <v>1995</v>
      </c>
      <c r="B10" s="83">
        <f>+basedata_mway!B11</f>
        <v>45393</v>
      </c>
      <c r="C10" s="83">
        <f>+basedata_mway!C11</f>
        <v>1666</v>
      </c>
      <c r="D10" s="83">
        <f>+basedata_mway!D11</f>
        <v>796</v>
      </c>
      <c r="E10" s="83">
        <f>+basedata_mway!E11</f>
        <v>11190</v>
      </c>
      <c r="F10" s="83">
        <f>+basedata_mway!F11</f>
        <v>420</v>
      </c>
      <c r="G10" s="83">
        <f>+basedata_mway!G11</f>
        <v>6962</v>
      </c>
      <c r="H10" s="83">
        <f>+basedata_mway!H11</f>
        <v>8275</v>
      </c>
      <c r="I10" s="83">
        <f>+basedata_mway!I11</f>
        <v>72</v>
      </c>
      <c r="J10" s="83">
        <f>+basedata_mway!J11</f>
        <v>6435</v>
      </c>
      <c r="K10" s="83">
        <f>+basedata_mway!K11</f>
        <v>123</v>
      </c>
      <c r="L10" s="83">
        <f>+basedata_mway!L11</f>
        <v>2208</v>
      </c>
      <c r="M10" s="83">
        <f>+basedata_mway!M11</f>
        <v>1596</v>
      </c>
      <c r="N10" s="83">
        <f>+basedata_mway!N11</f>
        <v>687</v>
      </c>
      <c r="O10" s="83">
        <f>+basedata_mway!O11</f>
        <v>394</v>
      </c>
      <c r="P10" s="83">
        <f>+basedata_mway!P11</f>
        <v>1262</v>
      </c>
      <c r="Q10" s="83">
        <f>+basedata_mway!Q11</f>
        <v>3307</v>
      </c>
      <c r="R10" s="83">
        <f>+basedata_mway!R11</f>
        <v>107</v>
      </c>
      <c r="S10" s="83"/>
    </row>
    <row r="11" spans="1:19" ht="11.25">
      <c r="A11" s="6">
        <v>1996</v>
      </c>
      <c r="B11" s="83">
        <f>+basedata_mway!B12</f>
        <v>46423</v>
      </c>
      <c r="C11" s="83">
        <f>+basedata_mway!C12</f>
        <v>1674</v>
      </c>
      <c r="D11" s="83">
        <f>+basedata_mway!D12</f>
        <v>832</v>
      </c>
      <c r="E11" s="83">
        <f>+basedata_mway!E12</f>
        <v>11246</v>
      </c>
      <c r="F11" s="83">
        <f>+basedata_mway!F12</f>
        <v>470</v>
      </c>
      <c r="G11" s="83">
        <f>+basedata_mway!G12</f>
        <v>7295</v>
      </c>
      <c r="H11" s="83">
        <f>+basedata_mway!H12</f>
        <v>8596</v>
      </c>
      <c r="I11" s="83">
        <f>+basedata_mway!I12</f>
        <v>80</v>
      </c>
      <c r="J11" s="83">
        <f>+basedata_mway!J12</f>
        <v>6465</v>
      </c>
      <c r="K11" s="83">
        <f>+basedata_mway!K12</f>
        <v>115</v>
      </c>
      <c r="L11" s="83">
        <f>+basedata_mway!L12</f>
        <v>2208</v>
      </c>
      <c r="M11" s="83">
        <f>+basedata_mway!M12</f>
        <v>1607</v>
      </c>
      <c r="N11" s="83">
        <f>+basedata_mway!N12</f>
        <v>710</v>
      </c>
      <c r="O11" s="83">
        <f>+basedata_mway!O12</f>
        <v>431</v>
      </c>
      <c r="P11" s="83">
        <f>+basedata_mway!P12</f>
        <v>1350</v>
      </c>
      <c r="Q11" s="83">
        <f>+basedata_mway!Q12</f>
        <v>3344</v>
      </c>
      <c r="R11" s="83">
        <f>+basedata_mway!R12</f>
        <v>560</v>
      </c>
      <c r="S11" s="83"/>
    </row>
    <row r="12" spans="1:19" ht="11.25">
      <c r="A12" s="6">
        <v>1997</v>
      </c>
      <c r="B12" s="83">
        <f>+basedata_mway!B13</f>
        <v>47663</v>
      </c>
      <c r="C12" s="83">
        <f>+basedata_mway!C13</f>
        <v>1679</v>
      </c>
      <c r="D12" s="83">
        <f>+basedata_mway!D13</f>
        <v>855</v>
      </c>
      <c r="E12" s="83">
        <f>+basedata_mway!E13</f>
        <v>11309</v>
      </c>
      <c r="F12" s="83">
        <f>+basedata_mway!F13</f>
        <v>500</v>
      </c>
      <c r="G12" s="83">
        <f>+basedata_mway!G13</f>
        <v>7750</v>
      </c>
      <c r="H12" s="83">
        <f>+basedata_mway!H13</f>
        <v>8864</v>
      </c>
      <c r="I12" s="83">
        <f>+basedata_mway!I13</f>
        <v>94</v>
      </c>
      <c r="J12" s="83">
        <f>+basedata_mway!J13</f>
        <v>6469</v>
      </c>
      <c r="K12" s="83">
        <f>+basedata_mway!K13</f>
        <v>118</v>
      </c>
      <c r="L12" s="83">
        <f>+basedata_mway!L13</f>
        <v>2336</v>
      </c>
      <c r="M12" s="83">
        <f>+basedata_mway!M13</f>
        <v>1613</v>
      </c>
      <c r="N12" s="83">
        <f>+basedata_mway!N13</f>
        <v>797</v>
      </c>
      <c r="O12" s="83">
        <f>+basedata_mway!O13</f>
        <v>444</v>
      </c>
      <c r="P12" s="83">
        <f>+basedata_mway!P13</f>
        <v>1423</v>
      </c>
      <c r="Q12" s="83">
        <f>+basedata_mway!Q13</f>
        <v>3412</v>
      </c>
      <c r="R12" s="83">
        <f>+basedata_mway!R13</f>
        <v>570</v>
      </c>
      <c r="S12" s="83"/>
    </row>
    <row r="13" spans="1:19" ht="11.25">
      <c r="A13" s="6">
        <v>1998</v>
      </c>
      <c r="B13" s="83">
        <f>+basedata_mway!B14</f>
        <v>49225</v>
      </c>
      <c r="C13" s="83">
        <f>+basedata_mway!C14</f>
        <v>1682</v>
      </c>
      <c r="D13" s="83">
        <f>+basedata_mway!D14</f>
        <v>873</v>
      </c>
      <c r="E13" s="83">
        <f>+basedata_mway!E14</f>
        <v>11427</v>
      </c>
      <c r="F13" s="83">
        <f>+basedata_mway!F14</f>
        <v>500</v>
      </c>
      <c r="G13" s="83">
        <f>+basedata_mway!G14</f>
        <v>8269</v>
      </c>
      <c r="H13" s="83">
        <f>+basedata_mway!H14</f>
        <v>9303</v>
      </c>
      <c r="I13" s="83">
        <f>+basedata_mway!I14</f>
        <v>103</v>
      </c>
      <c r="J13" s="83">
        <f>+basedata_mway!J14</f>
        <v>6478</v>
      </c>
      <c r="K13" s="83">
        <f>+basedata_mway!K14</f>
        <v>115</v>
      </c>
      <c r="L13" s="83">
        <f>+basedata_mway!L14</f>
        <v>2225</v>
      </c>
      <c r="M13" s="83">
        <f>+basedata_mway!M14</f>
        <v>1613</v>
      </c>
      <c r="N13" s="83">
        <f>+basedata_mway!N14</f>
        <v>1252</v>
      </c>
      <c r="O13" s="83">
        <f>+basedata_mway!O14</f>
        <v>473</v>
      </c>
      <c r="P13" s="83">
        <f>+basedata_mway!P14</f>
        <v>1439</v>
      </c>
      <c r="Q13" s="83">
        <f>+basedata_mway!Q14</f>
        <v>3473</v>
      </c>
      <c r="R13" s="83">
        <f>+basedata_mway!R14</f>
        <v>570</v>
      </c>
      <c r="S13" s="83"/>
    </row>
    <row r="14" spans="1:19" ht="11.25">
      <c r="A14" s="6">
        <v>1999</v>
      </c>
      <c r="B14" s="83">
        <f>+basedata_mway!B15</f>
        <v>50754</v>
      </c>
      <c r="C14" s="83">
        <f>+basedata_mway!C15</f>
        <v>1691</v>
      </c>
      <c r="D14" s="83">
        <f>+basedata_mway!D15</f>
        <v>892</v>
      </c>
      <c r="E14" s="83">
        <f>+basedata_mway!E15</f>
        <v>11515</v>
      </c>
      <c r="F14" s="83">
        <f>+basedata_mway!F15</f>
        <v>500</v>
      </c>
      <c r="G14" s="83">
        <f>+basedata_mway!G15</f>
        <v>8893</v>
      </c>
      <c r="H14" s="83">
        <f>+basedata_mway!H15</f>
        <v>9626</v>
      </c>
      <c r="I14" s="83">
        <f>+basedata_mway!I15</f>
        <v>103</v>
      </c>
      <c r="J14" s="83">
        <f>+basedata_mway!J15</f>
        <v>6478</v>
      </c>
      <c r="K14" s="83">
        <f>+basedata_mway!K15</f>
        <v>115</v>
      </c>
      <c r="L14" s="83">
        <f>+basedata_mway!L15</f>
        <v>2291</v>
      </c>
      <c r="M14" s="83">
        <f>+basedata_mway!M15</f>
        <v>1634</v>
      </c>
      <c r="N14" s="83">
        <f>+basedata_mway!N15</f>
        <v>1441</v>
      </c>
      <c r="O14" s="83">
        <f>+basedata_mway!O15</f>
        <v>512</v>
      </c>
      <c r="P14" s="83">
        <f>+basedata_mway!P15</f>
        <v>1484</v>
      </c>
      <c r="Q14" s="83">
        <f>+basedata_mway!Q15</f>
        <v>3579</v>
      </c>
      <c r="R14" s="83">
        <f>+basedata_mway!R15</f>
        <v>589</v>
      </c>
      <c r="S14" s="83"/>
    </row>
    <row r="15" spans="1:19" ht="11.25">
      <c r="A15" s="6">
        <v>2000</v>
      </c>
      <c r="B15" s="83">
        <f>+basedata_mway!B16</f>
        <v>51656</v>
      </c>
      <c r="C15" s="83">
        <f>+basedata_mway!C16</f>
        <v>1702</v>
      </c>
      <c r="D15" s="83">
        <f>+basedata_mway!D16</f>
        <v>953</v>
      </c>
      <c r="E15" s="83">
        <f>+basedata_mway!E16</f>
        <v>11712</v>
      </c>
      <c r="F15" s="83">
        <f>+basedata_mway!F16</f>
        <v>707</v>
      </c>
      <c r="G15" s="83">
        <f>+basedata_mway!G16</f>
        <v>9049</v>
      </c>
      <c r="H15" s="83">
        <f>+basedata_mway!H16</f>
        <v>9766</v>
      </c>
      <c r="I15" s="83">
        <f>+basedata_mway!I16</f>
        <v>103</v>
      </c>
      <c r="J15" s="83">
        <f>+basedata_mway!J16</f>
        <v>6478</v>
      </c>
      <c r="K15" s="83">
        <f>+basedata_mway!K16</f>
        <v>115</v>
      </c>
      <c r="L15" s="83">
        <f>+basedata_mway!L16</f>
        <v>2289</v>
      </c>
      <c r="M15" s="83">
        <f>+basedata_mway!M16</f>
        <v>1633</v>
      </c>
      <c r="N15" s="83">
        <f>+basedata_mway!N16</f>
        <v>1482</v>
      </c>
      <c r="O15" s="83">
        <f>+basedata_mway!O16</f>
        <v>549</v>
      </c>
      <c r="P15" s="83">
        <f>+basedata_mway!P16</f>
        <v>1506</v>
      </c>
      <c r="Q15" s="83">
        <f>+basedata_mway!Q16</f>
        <v>3612</v>
      </c>
      <c r="R15" s="83">
        <f>+basedata_mway!R16</f>
        <v>606</v>
      </c>
      <c r="S15" s="83"/>
    </row>
    <row r="16" spans="1:19" ht="11.25">
      <c r="A16" s="6">
        <v>2001</v>
      </c>
      <c r="B16" s="83" t="e">
        <f>+basedata_mway!B17</f>
        <v>#N/A</v>
      </c>
      <c r="C16" s="83" t="e">
        <f>+basedata_mway!C17</f>
        <v>#N/A</v>
      </c>
      <c r="D16" s="83">
        <f>+basedata_mway!D17</f>
        <v>971</v>
      </c>
      <c r="E16" s="83">
        <f>+basedata_mway!E17</f>
        <v>11786</v>
      </c>
      <c r="F16" s="83" t="e">
        <f>+basedata_mway!F17</f>
        <v>#N/A</v>
      </c>
      <c r="G16" s="83">
        <f>+basedata_mway!G17</f>
        <v>9571</v>
      </c>
      <c r="H16" s="83">
        <f>+basedata_mway!H17</f>
        <v>10068</v>
      </c>
      <c r="I16" s="83">
        <f>+basedata_mway!I17</f>
        <v>125</v>
      </c>
      <c r="J16" s="83" t="e">
        <f>+basedata_mway!J17</f>
        <v>#N/A</v>
      </c>
      <c r="K16" s="83">
        <f>+basedata_mway!K17</f>
        <v>115</v>
      </c>
      <c r="L16" s="83" t="e">
        <f>+basedata_mway!L17</f>
        <v>#N/A</v>
      </c>
      <c r="M16" s="83">
        <f>+basedata_mway!M17</f>
        <v>1645</v>
      </c>
      <c r="N16" s="83">
        <f>+basedata_mway!N17</f>
        <v>1659</v>
      </c>
      <c r="O16" s="83">
        <f>+basedata_mway!O17</f>
        <v>591</v>
      </c>
      <c r="P16" s="83">
        <f>+basedata_mway!P17</f>
        <v>1529</v>
      </c>
      <c r="Q16" s="83">
        <f>+basedata_mway!Q17</f>
        <v>3605</v>
      </c>
      <c r="R16" s="83">
        <f>+basedata_mway!R17</f>
        <v>143</v>
      </c>
      <c r="S16" s="83"/>
    </row>
    <row r="17" spans="1:17" ht="11.25">
      <c r="A17" s="6"/>
      <c r="B17" s="19"/>
      <c r="C17" s="19"/>
      <c r="D17" s="19"/>
      <c r="E17" s="19"/>
      <c r="F17" s="19"/>
      <c r="G17" s="19"/>
      <c r="H17" s="19"/>
      <c r="I17" s="19"/>
      <c r="J17" s="19"/>
      <c r="K17" s="19"/>
      <c r="L17" s="19"/>
      <c r="M17" s="19"/>
      <c r="N17" s="19"/>
      <c r="O17" s="19"/>
      <c r="P17" s="19"/>
      <c r="Q17" s="19"/>
    </row>
    <row r="18" spans="1:17" ht="11.25">
      <c r="A18" s="20"/>
      <c r="B18" s="124">
        <f>+B15-B5</f>
        <v>12333</v>
      </c>
      <c r="C18" s="90"/>
      <c r="D18" s="6"/>
      <c r="E18" s="20"/>
      <c r="F18" s="20"/>
      <c r="G18" s="20"/>
      <c r="H18" s="20"/>
      <c r="I18" s="20"/>
      <c r="J18" s="20"/>
      <c r="K18" s="20"/>
      <c r="L18" s="20"/>
      <c r="M18" s="20"/>
      <c r="N18" s="20"/>
      <c r="O18" s="20"/>
      <c r="P18" s="20"/>
      <c r="Q18" s="20"/>
    </row>
    <row r="19" spans="1:17" ht="11.25">
      <c r="A19" s="6" t="s">
        <v>152</v>
      </c>
      <c r="B19" s="20"/>
      <c r="C19" s="20"/>
      <c r="D19" s="20"/>
      <c r="E19" s="20"/>
      <c r="F19" s="20"/>
      <c r="G19" s="20"/>
      <c r="H19" s="20"/>
      <c r="I19" s="20"/>
      <c r="J19" s="20"/>
      <c r="K19" s="20"/>
      <c r="L19" s="20"/>
      <c r="M19" s="20"/>
      <c r="N19" s="20"/>
      <c r="O19" s="20"/>
      <c r="P19" s="20"/>
      <c r="Q19" s="20"/>
    </row>
    <row r="20" spans="1:17" ht="11.25">
      <c r="A20" s="6"/>
      <c r="B20" s="40">
        <f>+B15/B5-1</f>
        <v>0.3136332426315387</v>
      </c>
      <c r="C20" s="40">
        <f aca="true" t="shared" si="0" ref="C20:Q20">+C15/C5-1</f>
        <v>0.021608643457383003</v>
      </c>
      <c r="D20" s="40">
        <f t="shared" si="0"/>
        <v>0.5856905158069883</v>
      </c>
      <c r="E20" s="40">
        <f t="shared" si="0"/>
        <v>0.0790491984521835</v>
      </c>
      <c r="F20" s="42">
        <f t="shared" si="0"/>
        <v>2.721052631578947</v>
      </c>
      <c r="G20" s="40">
        <f t="shared" si="0"/>
        <v>0.9281909226507565</v>
      </c>
      <c r="H20" s="40">
        <f t="shared" si="0"/>
        <v>0.4311254396248534</v>
      </c>
      <c r="I20" s="42">
        <f t="shared" si="0"/>
        <v>2.9615384615384617</v>
      </c>
      <c r="J20" s="40">
        <f t="shared" si="0"/>
        <v>0.046019699660907465</v>
      </c>
      <c r="K20" s="40">
        <f t="shared" si="0"/>
        <v>0.47435897435897445</v>
      </c>
      <c r="L20" s="40">
        <f t="shared" si="0"/>
        <v>0.09416826003824097</v>
      </c>
      <c r="M20" s="40">
        <f t="shared" si="0"/>
        <v>0.1301038062283737</v>
      </c>
      <c r="N20" s="42">
        <f t="shared" si="0"/>
        <v>3.689873417721519</v>
      </c>
      <c r="O20" s="42">
        <f t="shared" si="0"/>
        <v>1.44</v>
      </c>
      <c r="P20" s="40">
        <f t="shared" si="0"/>
        <v>0.6038338658146964</v>
      </c>
      <c r="Q20" s="40">
        <f t="shared" si="0"/>
        <v>0.13549198365293935</v>
      </c>
    </row>
    <row r="21" spans="1:17" ht="11.25">
      <c r="A21" s="6" t="s">
        <v>55</v>
      </c>
      <c r="B21" s="40"/>
      <c r="C21" s="40"/>
      <c r="D21" s="40"/>
      <c r="E21" s="40"/>
      <c r="F21" s="40"/>
      <c r="G21" s="40"/>
      <c r="H21" s="40"/>
      <c r="I21" s="40"/>
      <c r="J21" s="40"/>
      <c r="K21" s="40"/>
      <c r="L21" s="40"/>
      <c r="M21" s="40"/>
      <c r="N21" s="40"/>
      <c r="O21" s="40"/>
      <c r="P21" s="40"/>
      <c r="Q21" s="40"/>
    </row>
    <row r="22" spans="1:17" ht="11.25">
      <c r="A22" s="20"/>
      <c r="B22" s="41">
        <f>POWER((B15/B5),(1/($A15-$A5)))-1</f>
        <v>0.027655173671425226</v>
      </c>
      <c r="C22" s="41">
        <f>POWER((C15/C5),(1/($A15-$A5)))-1</f>
        <v>0.0021401354683985296</v>
      </c>
      <c r="D22" s="41">
        <f aca="true" t="shared" si="1" ref="D22:P22">POWER((D15/D5),(1/($A15-$A5)))-1</f>
        <v>0.04718121476012027</v>
      </c>
      <c r="E22" s="41">
        <f t="shared" si="1"/>
        <v>0.007637042738573907</v>
      </c>
      <c r="F22" s="41">
        <f t="shared" si="1"/>
        <v>0.14042461159974207</v>
      </c>
      <c r="G22" s="41">
        <f t="shared" si="1"/>
        <v>0.06786168289799455</v>
      </c>
      <c r="H22" s="41">
        <f t="shared" si="1"/>
        <v>0.03649633354456938</v>
      </c>
      <c r="I22" s="41">
        <f t="shared" si="1"/>
        <v>0.14758902887679692</v>
      </c>
      <c r="J22" s="41">
        <f t="shared" si="1"/>
        <v>0.00450935656577478</v>
      </c>
      <c r="K22" s="41">
        <f t="shared" si="1"/>
        <v>0.03958576421237159</v>
      </c>
      <c r="L22" s="41">
        <f t="shared" si="1"/>
        <v>0.00904006627372378</v>
      </c>
      <c r="M22" s="41">
        <f t="shared" si="1"/>
        <v>0.012306053187246091</v>
      </c>
      <c r="N22" s="41">
        <f t="shared" si="1"/>
        <v>0.16712161464792263</v>
      </c>
      <c r="O22" s="41">
        <f t="shared" si="1"/>
        <v>0.09329907995805331</v>
      </c>
      <c r="P22" s="41">
        <f t="shared" si="1"/>
        <v>0.04837326661057495</v>
      </c>
      <c r="Q22" s="41">
        <f>POWER((Q15/Q5),(1/($A15-$A5)))-1</f>
        <v>0.012787674168351026</v>
      </c>
    </row>
    <row r="23" spans="1:17" ht="12.75" customHeight="1">
      <c r="A23" s="20"/>
      <c r="B23" s="39"/>
      <c r="C23" s="39"/>
      <c r="D23" s="39"/>
      <c r="E23" s="39"/>
      <c r="F23" s="140"/>
      <c r="G23" s="140"/>
      <c r="H23" s="39"/>
      <c r="I23" s="39"/>
      <c r="J23" s="39"/>
      <c r="K23" s="39"/>
      <c r="L23" s="39"/>
      <c r="M23" s="39"/>
      <c r="N23" s="39"/>
      <c r="O23" s="39"/>
      <c r="P23" s="39"/>
      <c r="Q23" s="39"/>
    </row>
    <row r="24" spans="1:17" ht="11.25">
      <c r="A24" s="7" t="s">
        <v>22</v>
      </c>
      <c r="B24" s="48" t="s">
        <v>151</v>
      </c>
      <c r="C24" s="48"/>
      <c r="D24" s="48"/>
      <c r="E24" s="48"/>
      <c r="F24" s="48"/>
      <c r="G24" s="48"/>
      <c r="H24" s="91"/>
      <c r="I24" s="91"/>
      <c r="J24" s="48"/>
      <c r="K24" s="48"/>
      <c r="L24" s="48"/>
      <c r="M24" s="48"/>
      <c r="N24" s="48"/>
      <c r="O24" s="48"/>
      <c r="P24" s="48"/>
      <c r="Q24" s="48"/>
    </row>
    <row r="25" spans="3:17" ht="11.25">
      <c r="C25" s="48"/>
      <c r="D25" s="48"/>
      <c r="E25" s="48"/>
      <c r="F25" s="48"/>
      <c r="G25" s="91"/>
      <c r="H25" s="91"/>
      <c r="I25" s="91"/>
      <c r="J25" s="48"/>
      <c r="K25" s="48"/>
      <c r="L25" s="48"/>
      <c r="M25" s="48"/>
      <c r="N25" s="48"/>
      <c r="O25" s="48"/>
      <c r="P25" s="48"/>
      <c r="Q25" s="48"/>
    </row>
    <row r="26" spans="1:17" ht="11.25">
      <c r="A26" s="46" t="s">
        <v>59</v>
      </c>
      <c r="B26" s="48"/>
      <c r="C26" s="46"/>
      <c r="D26" s="46"/>
      <c r="E26" s="46"/>
      <c r="F26" s="46"/>
      <c r="G26" s="46"/>
      <c r="H26" s="35"/>
      <c r="I26" s="7"/>
      <c r="J26" s="46"/>
      <c r="K26" s="46"/>
      <c r="L26" s="46"/>
      <c r="M26" s="46"/>
      <c r="N26" s="46"/>
      <c r="O26" s="48"/>
      <c r="P26" s="48"/>
      <c r="Q26" s="48"/>
    </row>
    <row r="27" spans="1:17" ht="11.25">
      <c r="A27" s="51" t="s">
        <v>57</v>
      </c>
      <c r="B27" s="48"/>
      <c r="C27" s="46"/>
      <c r="D27" s="46"/>
      <c r="E27" s="46"/>
      <c r="F27" s="7"/>
      <c r="G27" s="46"/>
      <c r="H27" s="53"/>
      <c r="I27" s="53"/>
      <c r="J27" s="46"/>
      <c r="K27" s="46"/>
      <c r="L27" s="46"/>
      <c r="M27" s="46"/>
      <c r="N27" s="46"/>
      <c r="O27" s="48"/>
      <c r="P27" s="48"/>
      <c r="Q27" s="48"/>
    </row>
    <row r="28" spans="1:17" ht="11.25">
      <c r="A28" s="46"/>
      <c r="B28" s="48"/>
      <c r="C28" s="46"/>
      <c r="D28" s="46"/>
      <c r="E28" s="46"/>
      <c r="F28" s="46"/>
      <c r="G28" s="46"/>
      <c r="H28" s="46"/>
      <c r="I28" s="46"/>
      <c r="J28" s="46"/>
      <c r="K28" s="46"/>
      <c r="L28" s="46"/>
      <c r="M28" s="46"/>
      <c r="N28" s="46"/>
      <c r="O28" s="48"/>
      <c r="P28" s="48"/>
      <c r="Q28" s="48"/>
    </row>
    <row r="29" spans="1:18" ht="11.25">
      <c r="A29" s="20"/>
      <c r="B29" s="20" t="s">
        <v>1</v>
      </c>
      <c r="C29" s="20" t="s">
        <v>2</v>
      </c>
      <c r="D29" s="20" t="s">
        <v>3</v>
      </c>
      <c r="E29" s="20" t="s">
        <v>4</v>
      </c>
      <c r="F29" s="20" t="s">
        <v>5</v>
      </c>
      <c r="G29" s="20" t="s">
        <v>6</v>
      </c>
      <c r="H29" s="20" t="s">
        <v>7</v>
      </c>
      <c r="I29" s="20" t="s">
        <v>8</v>
      </c>
      <c r="J29" s="20" t="s">
        <v>9</v>
      </c>
      <c r="K29" s="20" t="s">
        <v>10</v>
      </c>
      <c r="L29" s="20" t="s">
        <v>11</v>
      </c>
      <c r="M29" s="20" t="s">
        <v>12</v>
      </c>
      <c r="N29" s="20" t="s">
        <v>13</v>
      </c>
      <c r="O29" s="20" t="s">
        <v>14</v>
      </c>
      <c r="P29" s="20" t="s">
        <v>15</v>
      </c>
      <c r="Q29" s="20" t="s">
        <v>16</v>
      </c>
      <c r="R29" s="23" t="s">
        <v>167</v>
      </c>
    </row>
    <row r="30" spans="1:18" ht="11.25">
      <c r="A30" s="6">
        <v>1990</v>
      </c>
      <c r="B30" s="83">
        <f>+B5/'[4]basedata_surface'!$C$10*1000</f>
        <v>12.126828561251694</v>
      </c>
      <c r="C30" s="83">
        <f>+C5/'[4]basedata_surface'!$D$10*1000</f>
        <v>54.57285115303983</v>
      </c>
      <c r="D30" s="83">
        <f>+D5/'[4]basedata_surface'!$E$10*1000</f>
        <v>13.946257019538683</v>
      </c>
      <c r="E30" s="83">
        <f>+E5/'[4]basedata_surface'!$F$10*1000</f>
        <v>30.401487863493006</v>
      </c>
      <c r="F30" s="83">
        <f>+F5/'[4]basedata_surface'!$G$10*1000</f>
        <v>1.4398629856695742</v>
      </c>
      <c r="G30" s="83">
        <f>+G5/'[4]basedata_surface'!$H$10*1000</f>
        <v>9.274850195260004</v>
      </c>
      <c r="H30" s="83">
        <f>+H5/'[4]basedata_surface'!$I$10*1000</f>
        <v>12.373526745240254</v>
      </c>
      <c r="I30" s="83">
        <f>+I5/'[4]basedata_surface'!$J$10*1000</f>
        <v>0.36998562748139396</v>
      </c>
      <c r="J30" s="83">
        <f>+J5/'[4]basedata_surface'!$K$10*1000</f>
        <v>20.553036990820328</v>
      </c>
      <c r="K30" s="83">
        <f>+K5/'[4]basedata_surface'!$L$10*1000</f>
        <v>30.162412993039442</v>
      </c>
      <c r="L30" s="83">
        <f>+L5/'[4]basedata_surface'!$M$10*1000</f>
        <v>50.37807638587873</v>
      </c>
      <c r="M30" s="83">
        <f>+M5/'[4]basedata_surface'!$N$10*1000</f>
        <v>17.231510410455773</v>
      </c>
      <c r="N30" s="83">
        <f>+N5/'[4]basedata_surface'!$O$10*1000</f>
        <v>3.435454762888391</v>
      </c>
      <c r="O30" s="83">
        <f>+O5/'[4]basedata_surface'!$P$10*1000</f>
        <v>0.6653950228452291</v>
      </c>
      <c r="P30" s="83">
        <f>+P5/'[4]basedata_surface'!$Q$10*1000</f>
        <v>2.0868336133557355</v>
      </c>
      <c r="Q30" s="83">
        <f>+Q5/'[4]basedata_surface'!$R$10*1000</f>
        <v>13.095924248662001</v>
      </c>
      <c r="R30" s="83">
        <f>+R5/'[4]basedata_surface'!$S$10*1000</f>
        <v>1.2183085559188205</v>
      </c>
    </row>
    <row r="31" spans="1:18" ht="11.25">
      <c r="A31" s="6">
        <v>1991</v>
      </c>
      <c r="B31" s="83">
        <f>+B6/'[4]basedata_surface'!$C$10*1000</f>
        <v>12.545005697509286</v>
      </c>
      <c r="C31" s="83">
        <f>+C6/'[4]basedata_surface'!$D$10*1000</f>
        <v>54.04874213836478</v>
      </c>
      <c r="D31" s="83">
        <f>+D6/'[4]basedata_surface'!$E$10*1000</f>
        <v>15.152921520397271</v>
      </c>
      <c r="E31" s="83">
        <f>+E6/'[4]basedata_surface'!$F$10*1000</f>
        <v>30.684383595408686</v>
      </c>
      <c r="F31" s="83">
        <f>+F6/'[4]basedata_surface'!$G$10*1000</f>
        <v>1.7051009040823906</v>
      </c>
      <c r="G31" s="83">
        <f>+G6/'[4]basedata_surface'!$H$10*1000</f>
        <v>10.346013375705544</v>
      </c>
      <c r="H31" s="83">
        <f>+H6/'[4]basedata_surface'!$I$10*1000</f>
        <v>12.837715321849501</v>
      </c>
      <c r="I31" s="83">
        <f>+I6/'[4]basedata_surface'!$J$10*1000</f>
        <v>0.4553669261309465</v>
      </c>
      <c r="J31" s="83">
        <f>+J6/'[4]basedata_surface'!$K$10*1000</f>
        <v>20.9114623089228</v>
      </c>
      <c r="K31" s="83">
        <f>+K6/'[4]basedata_surface'!$L$10*1000</f>
        <v>30.162412993039442</v>
      </c>
      <c r="L31" s="83">
        <f>+L6/'[4]basedata_surface'!$M$10*1000</f>
        <v>51.00419014593267</v>
      </c>
      <c r="M31" s="83">
        <f>+M6/'[4]basedata_surface'!$N$10*1000</f>
        <v>17.291135013952157</v>
      </c>
      <c r="N31" s="83">
        <f>+N6/'[4]basedata_surface'!$O$10*1000</f>
        <v>5.153182144332587</v>
      </c>
      <c r="O31" s="83">
        <f>+O6/'[4]basedata_surface'!$P$10*1000</f>
        <v>0.7363704919487203</v>
      </c>
      <c r="P31" s="83">
        <f>+P6/'[4]basedata_surface'!$Q$10*1000</f>
        <v>2.1512832137682127</v>
      </c>
      <c r="Q31" s="83">
        <f>+Q6/'[4]basedata_surface'!$R$10*1000</f>
        <v>13.219431864965006</v>
      </c>
      <c r="R31" s="83">
        <f>+R6/'[4]basedata_surface'!$S$10*1000</f>
        <v>1.3478502251557585</v>
      </c>
    </row>
    <row r="32" spans="1:18" ht="11.25">
      <c r="A32" s="6">
        <v>1992</v>
      </c>
      <c r="B32" s="83">
        <f>+B7/'[4]basedata_surface'!$C$10*1000</f>
        <v>13.178747596483735</v>
      </c>
      <c r="C32" s="83">
        <f>+C7/'[4]basedata_surface'!$D$10*1000</f>
        <v>54.310796645702304</v>
      </c>
      <c r="D32" s="83">
        <f>+D7/'[4]basedata_surface'!$E$10*1000</f>
        <v>16.150740242261104</v>
      </c>
      <c r="E32" s="83">
        <f>+E7/'[4]basedata_surface'!$F$10*1000</f>
        <v>30.846838570172146</v>
      </c>
      <c r="F32" s="83">
        <f>+F7/'[4]basedata_surface'!$G$10*1000</f>
        <v>2.1219033473025304</v>
      </c>
      <c r="G32" s="83">
        <f>+G7/'[4]basedata_surface'!$H$10*1000</f>
        <v>12.818384480387042</v>
      </c>
      <c r="H32" s="83">
        <f>+H7/'[4]basedata_surface'!$I$10*1000</f>
        <v>13.4324569356301</v>
      </c>
      <c r="I32" s="83">
        <f>+I7/'[4]basedata_surface'!$J$10*1000</f>
        <v>0.4553669261309465</v>
      </c>
      <c r="J32" s="83">
        <f>+J7/'[4]basedata_surface'!$K$10*1000</f>
        <v>20.871637273578077</v>
      </c>
      <c r="K32" s="83">
        <f>+K7/'[4]basedata_surface'!$L$10*1000</f>
        <v>36.736272235112146</v>
      </c>
      <c r="L32" s="83">
        <f>+L7/'[4]basedata_surface'!$M$10*1000</f>
        <v>51.38949092135048</v>
      </c>
      <c r="M32" s="83">
        <f>+M7/'[4]basedata_surface'!$N$10*1000</f>
        <v>18.531326766677</v>
      </c>
      <c r="N32" s="83">
        <f>+N7/'[4]basedata_surface'!$O$10*1000</f>
        <v>5.653279989563175</v>
      </c>
      <c r="O32" s="83">
        <f>+O7/'[4]basedata_surface'!$P$10*1000</f>
        <v>0.9404249656212571</v>
      </c>
      <c r="P32" s="83">
        <f>+P7/'[4]basedata_surface'!$Q$10*1000</f>
        <v>2.233512014294477</v>
      </c>
      <c r="Q32" s="83">
        <f>+Q7/'[4]basedata_surface'!$R$10*1000</f>
        <v>13.36352408398518</v>
      </c>
      <c r="R32" s="83">
        <f>+R7/'[4]basedata_surface'!$S$10*1000</f>
        <v>1.3478502251557585</v>
      </c>
    </row>
    <row r="33" spans="1:18" ht="11.25">
      <c r="A33" s="6">
        <v>1993</v>
      </c>
      <c r="B33" s="83">
        <f>+B8/'[4]basedata_surface'!$C$10*1000</f>
        <v>13.42114230820827</v>
      </c>
      <c r="C33" s="83">
        <f>+C8/'[4]basedata_surface'!$D$10*1000</f>
        <v>54.54009433962264</v>
      </c>
      <c r="D33" s="83">
        <f>+D8/'[4]basedata_surface'!$E$10*1000</f>
        <v>17.334199656564717</v>
      </c>
      <c r="E33" s="83">
        <f>+E8/'[4]basedata_surface'!$F$10*1000</f>
        <v>31.03450207550235</v>
      </c>
      <c r="F33" s="83">
        <f>+F8/'[4]basedata_surface'!$G$10*1000</f>
        <v>2.5008146593208394</v>
      </c>
      <c r="G33" s="83">
        <f>+G8/'[4]basedata_surface'!$H$10*1000</f>
        <v>12.998229221015352</v>
      </c>
      <c r="H33" s="83">
        <f>+H8/'[4]basedata_surface'!$I$10*1000</f>
        <v>13.805983680870353</v>
      </c>
      <c r="I33" s="83">
        <f>+I8/'[4]basedata_surface'!$J$10*1000</f>
        <v>0.7542014714043801</v>
      </c>
      <c r="J33" s="83">
        <f>+J8/'[4]basedata_surface'!$K$10*1000</f>
        <v>21.243337603462123</v>
      </c>
      <c r="K33" s="83">
        <f>+K8/'[4]basedata_surface'!$L$10*1000</f>
        <v>38.669760247486465</v>
      </c>
      <c r="L33" s="83">
        <f>+L8/'[4]basedata_surface'!$M$10*1000</f>
        <v>52.184173770649714</v>
      </c>
      <c r="M33" s="83">
        <f>+M8/'[4]basedata_surface'!$N$10*1000</f>
        <v>18.56710152877483</v>
      </c>
      <c r="N33" s="83">
        <f>+N8/'[4]basedata_surface'!$O$10*1000</f>
        <v>6.294709834532844</v>
      </c>
      <c r="O33" s="83">
        <f>+O8/'[4]basedata_surface'!$P$10*1000</f>
        <v>0.9966138786615208</v>
      </c>
      <c r="P33" s="83">
        <f>+P8/'[4]basedata_surface'!$Q$10*1000</f>
        <v>2.357966415090985</v>
      </c>
      <c r="Q33" s="83">
        <f>+Q8/'[4]basedata_surface'!$R$10*1000</f>
        <v>13.38822560724578</v>
      </c>
      <c r="R33" s="83">
        <f>+R8/'[4]basedata_surface'!$S$10*1000</f>
        <v>1.5791746345074331</v>
      </c>
    </row>
    <row r="34" spans="1:18" ht="11.25">
      <c r="A34" s="6">
        <v>1994</v>
      </c>
      <c r="B34" s="83">
        <f>+B9/'[4]basedata_surface'!$C$10*1000</f>
        <v>13.618203657816382</v>
      </c>
      <c r="C34" s="83">
        <f>+C9/'[4]basedata_surface'!$D$10*1000</f>
        <v>54.57285115303983</v>
      </c>
      <c r="D34" s="83">
        <f>+D9/'[4]basedata_surface'!$E$10*1000</f>
        <v>18.471248897758386</v>
      </c>
      <c r="E34" s="83">
        <f>+E9/'[4]basedata_surface'!$F$10*1000</f>
        <v>31.210961789469557</v>
      </c>
      <c r="F34" s="83">
        <f>+F9/'[4]basedata_surface'!$G$10*1000</f>
        <v>2.8797259713391483</v>
      </c>
      <c r="G34" s="83">
        <f>+G9/'[4]basedata_surface'!$H$10*1000</f>
        <v>12.840123954528925</v>
      </c>
      <c r="H34" s="83">
        <f>+H9/'[4]basedata_surface'!$I$10*1000</f>
        <v>14.42611060743427</v>
      </c>
      <c r="I34" s="83">
        <f>+I9/'[4]basedata_surface'!$J$10*1000</f>
        <v>1.0245755837946295</v>
      </c>
      <c r="J34" s="83">
        <f>+J9/'[4]basedata_surface'!$K$10*1000</f>
        <v>21.1570500268819</v>
      </c>
      <c r="K34" s="83">
        <f>+K9/'[4]basedata_surface'!$L$10*1000</f>
        <v>46.79040989945862</v>
      </c>
      <c r="L34" s="83">
        <f>+L9/'[4]basedata_surface'!$M$10*1000</f>
        <v>53.17150700765785</v>
      </c>
      <c r="M34" s="83">
        <f>+M9/'[4]basedata_surface'!$N$10*1000</f>
        <v>18.59095137017339</v>
      </c>
      <c r="N34" s="83">
        <f>+N9/'[4]basedata_surface'!$O$10*1000</f>
        <v>6.381683372833815</v>
      </c>
      <c r="O34" s="83">
        <f>+O9/'[4]basedata_surface'!$P$10*1000</f>
        <v>1.1474367505064396</v>
      </c>
      <c r="P34" s="83">
        <f>+P9/'[4]basedata_surface'!$Q$10*1000</f>
        <v>2.50020001600128</v>
      </c>
      <c r="Q34" s="83">
        <f>+Q9/'[4]basedata_surface'!$R$10*1000</f>
        <v>13.528200905722521</v>
      </c>
      <c r="R34" s="83">
        <f>+R9/'[4]basedata_surface'!$S$10*1000</f>
        <v>0.28992659305409907</v>
      </c>
    </row>
    <row r="35" spans="1:18" ht="11.25">
      <c r="A35" s="6">
        <v>1995</v>
      </c>
      <c r="B35" s="83">
        <f>+B10/'[4]basedata_surface'!$C$10*1000</f>
        <v>13.99875718741953</v>
      </c>
      <c r="C35" s="83">
        <f>+C10/'[4]basedata_surface'!$D$10*1000</f>
        <v>54.57285115303983</v>
      </c>
      <c r="D35" s="83">
        <f>+D10/'[4]basedata_surface'!$E$10*1000</f>
        <v>18.471248897758386</v>
      </c>
      <c r="E35" s="83">
        <f>+E10/'[4]basedata_surface'!$F$10*1000</f>
        <v>31.342606337984773</v>
      </c>
      <c r="F35" s="83">
        <f>+F10/'[4]basedata_surface'!$G$10*1000</f>
        <v>3.1828550209537956</v>
      </c>
      <c r="G35" s="83">
        <f>+G10/'[4]basedata_surface'!$H$10*1000</f>
        <v>13.75911081598128</v>
      </c>
      <c r="H35" s="83">
        <f>+H10/'[4]basedata_surface'!$I$10*1000</f>
        <v>15.00453309156845</v>
      </c>
      <c r="I35" s="83">
        <f>+I10/'[4]basedata_surface'!$J$10*1000</f>
        <v>1.0245755837946295</v>
      </c>
      <c r="J35" s="83">
        <f>+J10/'[4]basedata_surface'!$K$10*1000</f>
        <v>21.356175203605492</v>
      </c>
      <c r="K35" s="83">
        <f>+K10/'[4]basedata_surface'!$L$10*1000</f>
        <v>47.56380510440835</v>
      </c>
      <c r="L35" s="83">
        <f>+L10/'[4]basedata_surface'!$M$10*1000</f>
        <v>53.17150700765785</v>
      </c>
      <c r="M35" s="83">
        <f>+M10/'[4]basedata_surface'!$N$10*1000</f>
        <v>19.032173436046648</v>
      </c>
      <c r="N35" s="83">
        <f>+N10/'[4]basedata_surface'!$O$10*1000</f>
        <v>7.468852601595965</v>
      </c>
      <c r="O35" s="83">
        <f>+O10/'[4]basedata_surface'!$P$10*1000</f>
        <v>1.1651806177823123</v>
      </c>
      <c r="P35" s="83">
        <f>+P10/'[4]basedata_surface'!$Q$10*1000</f>
        <v>2.80466881794988</v>
      </c>
      <c r="Q35" s="83">
        <f>+Q10/'[4]basedata_surface'!$R$10*1000</f>
        <v>13.614656237134623</v>
      </c>
      <c r="R35" s="83">
        <f>+R10/'[4]basedata_surface'!$S$10*1000</f>
        <v>0.3300228240083894</v>
      </c>
    </row>
    <row r="36" spans="1:18" ht="11.25">
      <c r="A36" s="6">
        <v>1996</v>
      </c>
      <c r="B36" s="83">
        <f>+B11/'[4]basedata_surface'!$C$10*1000</f>
        <v>14.316399112452952</v>
      </c>
      <c r="C36" s="83">
        <f>+C11/'[4]basedata_surface'!$D$10*1000</f>
        <v>54.83490566037736</v>
      </c>
      <c r="D36" s="83">
        <f>+D11/'[4]basedata_surface'!$E$10*1000</f>
        <v>19.30663201373741</v>
      </c>
      <c r="E36" s="83">
        <f>+E11/'[4]basedata_surface'!$F$10*1000</f>
        <v>31.499459417066735</v>
      </c>
      <c r="F36" s="83">
        <f>+F11/'[4]basedata_surface'!$G$10*1000</f>
        <v>3.5617663329721045</v>
      </c>
      <c r="G36" s="83">
        <f>+G11/'[4]basedata_surface'!$H$10*1000</f>
        <v>14.417223987731031</v>
      </c>
      <c r="H36" s="83">
        <f>+H11/'[4]basedata_surface'!$I$10*1000</f>
        <v>15.58658204895739</v>
      </c>
      <c r="I36" s="83">
        <f>+I11/'[4]basedata_surface'!$J$10*1000</f>
        <v>1.138417315327366</v>
      </c>
      <c r="J36" s="83">
        <f>+J11/'[4]basedata_surface'!$K$10*1000</f>
        <v>21.45573779196729</v>
      </c>
      <c r="K36" s="83">
        <f>+K11/'[4]basedata_surface'!$L$10*1000</f>
        <v>44.470224284609436</v>
      </c>
      <c r="L36" s="83">
        <f>+L11/'[4]basedata_surface'!$M$10*1000</f>
        <v>53.17150700765785</v>
      </c>
      <c r="M36" s="83">
        <f>+M11/'[4]basedata_surface'!$N$10*1000</f>
        <v>19.163347563738704</v>
      </c>
      <c r="N36" s="83">
        <f>+N11/'[4]basedata_surface'!$O$10*1000</f>
        <v>7.718901524211259</v>
      </c>
      <c r="O36" s="83">
        <f>+O11/'[4]basedata_surface'!$P$10*1000</f>
        <v>1.2746011326501945</v>
      </c>
      <c r="P36" s="83">
        <f>+P11/'[4]basedata_surface'!$Q$10*1000</f>
        <v>3.000240019201536</v>
      </c>
      <c r="Q36" s="83">
        <f>+Q11/'[4]basedata_surface'!$R$10*1000</f>
        <v>13.766982297241665</v>
      </c>
      <c r="R36" s="83">
        <f>+R11/'[4]basedata_surface'!$S$10*1000</f>
        <v>1.727222256492505</v>
      </c>
    </row>
    <row r="37" spans="1:18" ht="11.25">
      <c r="A37" s="6">
        <v>1997</v>
      </c>
      <c r="B37" s="83">
        <f>+B12/'[4]basedata_surface'!$C$10*1000</f>
        <v>14.698802983366972</v>
      </c>
      <c r="C37" s="83">
        <f>+C12/'[4]basedata_surface'!$D$10*1000</f>
        <v>54.998689727463315</v>
      </c>
      <c r="D37" s="83">
        <f>+D12/'[4]basedata_surface'!$E$10*1000</f>
        <v>19.84034900450179</v>
      </c>
      <c r="E37" s="83">
        <f>+E12/'[4]basedata_surface'!$F$10*1000</f>
        <v>31.675919131033943</v>
      </c>
      <c r="F37" s="83">
        <f>+F12/'[4]basedata_surface'!$G$10*1000</f>
        <v>3.7891131201830897</v>
      </c>
      <c r="G37" s="83">
        <f>+G12/'[4]basedata_surface'!$H$10*1000</f>
        <v>15.316447690872584</v>
      </c>
      <c r="H37" s="83">
        <f>+H12/'[4]basedata_surface'!$I$10*1000</f>
        <v>16.072529465095194</v>
      </c>
      <c r="I37" s="83">
        <f>+I12/'[4]basedata_surface'!$J$10*1000</f>
        <v>1.337640345509655</v>
      </c>
      <c r="J37" s="83">
        <f>+J12/'[4]basedata_surface'!$K$10*1000</f>
        <v>21.46901280374886</v>
      </c>
      <c r="K37" s="83">
        <f>+K12/'[4]basedata_surface'!$L$10*1000</f>
        <v>45.630317092034026</v>
      </c>
      <c r="L37" s="83">
        <f>+L12/'[4]basedata_surface'!$M$10*1000</f>
        <v>56.25391321100034</v>
      </c>
      <c r="M37" s="83">
        <f>+M12/'[4]basedata_surface'!$N$10*1000</f>
        <v>19.234897087934364</v>
      </c>
      <c r="N37" s="83">
        <f>+N12/'[4]basedata_surface'!$O$10*1000</f>
        <v>8.66473875323433</v>
      </c>
      <c r="O37" s="83">
        <f>+O12/'[4]basedata_surface'!$P$10*1000</f>
        <v>1.3130461784145855</v>
      </c>
      <c r="P37" s="83">
        <f>+P12/'[4]basedata_surface'!$Q$10*1000</f>
        <v>3.162475220239841</v>
      </c>
      <c r="Q37" s="83">
        <f>+Q12/'[4]basedata_surface'!$R$10*1000</f>
        <v>14.046932894195141</v>
      </c>
      <c r="R37" s="83">
        <f>+R12/'[4]basedata_surface'!$S$10*1000</f>
        <v>1.7580655110727286</v>
      </c>
    </row>
    <row r="38" spans="1:18" ht="11.25">
      <c r="A38" s="6">
        <v>1998</v>
      </c>
      <c r="B38" s="83">
        <f>+B13/'[4]basedata_surface'!$C$10*1000</f>
        <v>15.18050850463125</v>
      </c>
      <c r="C38" s="83">
        <f>+C13/'[4]basedata_surface'!$D$10*1000</f>
        <v>55.09696016771488</v>
      </c>
      <c r="D38" s="83">
        <f>+D13/'[4]basedata_surface'!$E$10*1000</f>
        <v>20.2580405624913</v>
      </c>
      <c r="E38" s="83">
        <f>+E13/'[4]basedata_surface'!$F$10*1000</f>
        <v>32.00643097624236</v>
      </c>
      <c r="F38" s="83">
        <f>+F13/'[4]basedata_surface'!$G$10*1000</f>
        <v>3.7891131201830897</v>
      </c>
      <c r="G38" s="83">
        <f>+G13/'[4]basedata_surface'!$H$10*1000</f>
        <v>16.342155607203274</v>
      </c>
      <c r="H38" s="83">
        <f>+H13/'[4]basedata_surface'!$I$10*1000</f>
        <v>16.868540344514958</v>
      </c>
      <c r="I38" s="83">
        <f>+I13/'[4]basedata_surface'!$J$10*1000</f>
        <v>1.465712293483984</v>
      </c>
      <c r="J38" s="83">
        <f>+J13/'[4]basedata_surface'!$K$10*1000</f>
        <v>21.498881580257404</v>
      </c>
      <c r="K38" s="83">
        <f>+K13/'[4]basedata_surface'!$L$10*1000</f>
        <v>44.470224284609436</v>
      </c>
      <c r="L38" s="83">
        <f>+L13/'[4]basedata_surface'!$M$10*1000</f>
        <v>53.580889081539276</v>
      </c>
      <c r="M38" s="83">
        <f>+M13/'[4]basedata_surface'!$N$10*1000</f>
        <v>19.234897087934364</v>
      </c>
      <c r="N38" s="83">
        <f>+N13/'[4]basedata_surface'!$O$10*1000</f>
        <v>13.611358744102107</v>
      </c>
      <c r="O38" s="83">
        <f>+O13/'[4]basedata_surface'!$P$10*1000</f>
        <v>1.3988082035813039</v>
      </c>
      <c r="P38" s="83">
        <f>+P13/'[4]basedata_surface'!$Q$10*1000</f>
        <v>3.1980336204674153</v>
      </c>
      <c r="Q38" s="83">
        <f>+Q13/'[4]basedata_surface'!$R$10*1000</f>
        <v>14.298065047344586</v>
      </c>
      <c r="R38" s="83">
        <f>+R13/'[4]basedata_surface'!$S$10*1000</f>
        <v>1.7580655110727286</v>
      </c>
    </row>
    <row r="39" spans="1:18" ht="11.25">
      <c r="A39" s="6">
        <v>1999</v>
      </c>
      <c r="B39" s="83">
        <f>+B14/'[4]basedata_surface'!$C$10*1000</f>
        <v>15.652037148685718</v>
      </c>
      <c r="C39" s="83">
        <f>+C14/'[4]basedata_surface'!$D$10*1000</f>
        <v>55.3917714884696</v>
      </c>
      <c r="D39" s="83">
        <f>+D14/'[4]basedata_surface'!$E$10*1000</f>
        <v>20.698937207035783</v>
      </c>
      <c r="E39" s="83">
        <f>+E14/'[4]basedata_surface'!$F$10*1000</f>
        <v>32.2529143862283</v>
      </c>
      <c r="F39" s="83">
        <f>+F14/'[4]basedata_surface'!$G$10*1000</f>
        <v>3.7891131201830897</v>
      </c>
      <c r="G39" s="83">
        <f>+G14/'[4]basedata_surface'!$H$10*1000</f>
        <v>17.575376685797405</v>
      </c>
      <c r="H39" s="83">
        <f>+H14/'[4]basedata_surface'!$I$10*1000</f>
        <v>17.45421577515866</v>
      </c>
      <c r="I39" s="83">
        <f>+I14/'[4]basedata_surface'!$J$10*1000</f>
        <v>1.465712293483984</v>
      </c>
      <c r="J39" s="83">
        <f>+J14/'[4]basedata_surface'!$K$10*1000</f>
        <v>21.498881580257404</v>
      </c>
      <c r="K39" s="83">
        <f>+K14/'[4]basedata_surface'!$L$10*1000</f>
        <v>44.470224284609436</v>
      </c>
      <c r="L39" s="83">
        <f>+L14/'[4]basedata_surface'!$M$10*1000</f>
        <v>55.170254780137746</v>
      </c>
      <c r="M39" s="83">
        <f>+M14/'[4]basedata_surface'!$N$10*1000</f>
        <v>19.48532042261919</v>
      </c>
      <c r="N39" s="83">
        <f>+N14/'[4]basedata_surface'!$O$10*1000</f>
        <v>15.666108586462567</v>
      </c>
      <c r="O39" s="83">
        <f>+O14/'[4]basedata_surface'!$P$10*1000</f>
        <v>1.5141433408744769</v>
      </c>
      <c r="P39" s="83">
        <f>+P14/'[4]basedata_surface'!$Q$10*1000</f>
        <v>3.2980416211074663</v>
      </c>
      <c r="Q39" s="83">
        <f>+Q14/'[4]basedata_surface'!$R$10*1000</f>
        <v>14.734458624948537</v>
      </c>
      <c r="R39" s="83">
        <f>+R14/'[4]basedata_surface'!$S$10*1000</f>
        <v>1.8166676947751528</v>
      </c>
    </row>
    <row r="40" spans="1:18" ht="11.25">
      <c r="A40" s="6">
        <v>2000</v>
      </c>
      <c r="B40" s="83">
        <f>+B15/'[4]basedata_surface'!$C$10*1000</f>
        <v>15.93020512575382</v>
      </c>
      <c r="C40" s="83">
        <f>+C15/'[4]basedata_surface'!$D$10*1000</f>
        <v>55.7520964360587</v>
      </c>
      <c r="D40" s="83">
        <f>+D15/'[4]basedata_surface'!$E$10*1000</f>
        <v>22.114447486889127</v>
      </c>
      <c r="E40" s="83">
        <f>+E15/'[4]basedata_surface'!$F$10*1000</f>
        <v>32.804701110855916</v>
      </c>
      <c r="F40" s="83">
        <f>+F15/'[4]basedata_surface'!$G$10*1000</f>
        <v>5.357805951938889</v>
      </c>
      <c r="G40" s="83">
        <f>+G15/'[4]basedata_surface'!$H$10*1000</f>
        <v>17.883681955445937</v>
      </c>
      <c r="H40" s="83">
        <f>+H15/'[4]basedata_surface'!$I$10*1000</f>
        <v>17.70806890299184</v>
      </c>
      <c r="I40" s="83">
        <f>+I15/'[4]basedata_surface'!$J$10*1000</f>
        <v>1.465712293483984</v>
      </c>
      <c r="J40" s="83">
        <f>+J15/'[4]basedata_surface'!$K$10*1000</f>
        <v>21.498881580257404</v>
      </c>
      <c r="K40" s="83">
        <f>+K15/'[4]basedata_surface'!$L$10*1000</f>
        <v>44.470224284609436</v>
      </c>
      <c r="L40" s="83">
        <f>+L15/'[4]basedata_surface'!$M$10*1000</f>
        <v>55.12209218321052</v>
      </c>
      <c r="M40" s="83">
        <f>+M15/'[4]basedata_surface'!$N$10*1000</f>
        <v>19.473395501919914</v>
      </c>
      <c r="N40" s="83">
        <f>+N15/'[4]basedata_surface'!$O$10*1000</f>
        <v>16.11184797025505</v>
      </c>
      <c r="O40" s="83">
        <f>+O15/'[4]basedata_surface'!$P$10*1000</f>
        <v>1.623563855742359</v>
      </c>
      <c r="P40" s="83">
        <f>+P15/'[4]basedata_surface'!$Q$10*1000</f>
        <v>3.34693442142038</v>
      </c>
      <c r="Q40" s="83">
        <f>+Q15/'[4]basedata_surface'!$R$10*1000</f>
        <v>14.870317002881846</v>
      </c>
      <c r="R40" s="83">
        <f>+R15/'[4]basedata_surface'!$S$10*1000</f>
        <v>1.8691012275615324</v>
      </c>
    </row>
    <row r="41" spans="1:18" ht="11.25">
      <c r="A41" s="6">
        <v>2001</v>
      </c>
      <c r="B41" s="83" t="e">
        <f>+B16/'[4]basedata_surface'!$C$10*1000</f>
        <v>#N/A</v>
      </c>
      <c r="C41" s="83" t="e">
        <f>+C16/'[4]basedata_surface'!$D$10*1000</f>
        <v>#N/A</v>
      </c>
      <c r="D41" s="83">
        <f>+D16/'[4]basedata_surface'!$E$10*1000</f>
        <v>22.53213904487864</v>
      </c>
      <c r="E41" s="83">
        <f>+E16/'[4]basedata_surface'!$F$10*1000</f>
        <v>33.01197125107136</v>
      </c>
      <c r="F41" s="83" t="e">
        <f>+F16/'[4]basedata_surface'!$G$10*1000</f>
        <v>#N/A</v>
      </c>
      <c r="G41" s="83">
        <f>+G16/'[4]basedata_surface'!$H$10*1000</f>
        <v>18.91531881926987</v>
      </c>
      <c r="H41" s="83">
        <f>+H16/'[4]basedata_surface'!$I$10*1000</f>
        <v>18.255666364460563</v>
      </c>
      <c r="I41" s="83">
        <f>+I16/'[4]basedata_surface'!$J$10*1000</f>
        <v>1.7787770551990094</v>
      </c>
      <c r="J41" s="83" t="e">
        <f>+J16/'[4]basedata_surface'!$K$10*1000</f>
        <v>#N/A</v>
      </c>
      <c r="K41" s="83">
        <f>+K16/'[4]basedata_surface'!$L$10*1000</f>
        <v>44.470224284609436</v>
      </c>
      <c r="L41" s="83" t="e">
        <f>+L16/'[4]basedata_surface'!$M$10*1000</f>
        <v>#N/A</v>
      </c>
      <c r="M41" s="83">
        <f>+M16/'[4]basedata_surface'!$N$10*1000</f>
        <v>19.616494550311238</v>
      </c>
      <c r="N41" s="83">
        <f>+N16/'[4]basedata_surface'!$O$10*1000</f>
        <v>18.036137505164053</v>
      </c>
      <c r="O41" s="83">
        <f>+O16/'[4]basedata_surface'!$P$10*1000</f>
        <v>1.7477709266734685</v>
      </c>
      <c r="P41" s="83">
        <f>+P16/'[4]basedata_surface'!$Q$10*1000</f>
        <v>3.3980496217475173</v>
      </c>
      <c r="Q41" s="83">
        <f>+Q16/'[4]basedata_surface'!$R$10*1000</f>
        <v>14.84149855907781</v>
      </c>
      <c r="R41" s="83">
        <f>+R16/'[4]basedata_surface'!$S$10*1000</f>
        <v>0.4410585404971933</v>
      </c>
    </row>
    <row r="42" spans="1:17" ht="11.25">
      <c r="A42" s="6" t="s">
        <v>152</v>
      </c>
      <c r="B42" s="20"/>
      <c r="C42" s="20"/>
      <c r="D42" s="20"/>
      <c r="E42" s="20"/>
      <c r="F42" s="20"/>
      <c r="G42" s="20"/>
      <c r="H42" s="20"/>
      <c r="I42" s="20"/>
      <c r="J42" s="20"/>
      <c r="K42" s="20"/>
      <c r="L42" s="20"/>
      <c r="M42" s="20"/>
      <c r="N42" s="20"/>
      <c r="O42" s="20"/>
      <c r="P42" s="20"/>
      <c r="Q42" s="20"/>
    </row>
    <row r="43" spans="1:17" ht="11.25">
      <c r="A43" s="6"/>
      <c r="B43" s="40">
        <f>+B39/B30-1</f>
        <v>0.290695013096661</v>
      </c>
      <c r="C43" s="40">
        <f aca="true" t="shared" si="2" ref="C43:Q43">+C39/C30-1</f>
        <v>0.015006002400960394</v>
      </c>
      <c r="D43" s="40">
        <f t="shared" si="2"/>
        <v>0.4841930116472546</v>
      </c>
      <c r="E43" s="40">
        <f t="shared" si="2"/>
        <v>0.06089920766537671</v>
      </c>
      <c r="F43" s="42">
        <f t="shared" si="2"/>
        <v>1.6315789473684208</v>
      </c>
      <c r="G43" s="40">
        <f t="shared" si="2"/>
        <v>0.8949499254208395</v>
      </c>
      <c r="H43" s="40">
        <f t="shared" si="2"/>
        <v>0.4106096131301291</v>
      </c>
      <c r="I43" s="42">
        <f t="shared" si="2"/>
        <v>2.9615384615384617</v>
      </c>
      <c r="J43" s="40">
        <f t="shared" si="2"/>
        <v>0.04601969966090769</v>
      </c>
      <c r="K43" s="40">
        <f t="shared" si="2"/>
        <v>0.47435897435897445</v>
      </c>
      <c r="L43" s="40">
        <f t="shared" si="2"/>
        <v>0.09512428298279163</v>
      </c>
      <c r="M43" s="40">
        <f t="shared" si="2"/>
        <v>0.13079584775086484</v>
      </c>
      <c r="N43" s="42">
        <f t="shared" si="2"/>
        <v>3.560126582278481</v>
      </c>
      <c r="O43" s="42">
        <f t="shared" si="2"/>
        <v>1.2755555555555556</v>
      </c>
      <c r="P43" s="40">
        <f t="shared" si="2"/>
        <v>0.5804046858359955</v>
      </c>
      <c r="Q43" s="40">
        <f t="shared" si="2"/>
        <v>0.12511788745677443</v>
      </c>
    </row>
    <row r="44" spans="1:17" ht="11.25">
      <c r="A44" s="6" t="s">
        <v>55</v>
      </c>
      <c r="B44" s="40"/>
      <c r="C44" s="40"/>
      <c r="D44" s="40"/>
      <c r="E44" s="40"/>
      <c r="F44" s="40"/>
      <c r="G44" s="40"/>
      <c r="H44" s="40"/>
      <c r="I44" s="40"/>
      <c r="J44" s="40"/>
      <c r="K44" s="40"/>
      <c r="L44" s="40"/>
      <c r="M44" s="40"/>
      <c r="N44" s="40"/>
      <c r="O44" s="40"/>
      <c r="P44" s="40"/>
      <c r="Q44" s="40"/>
    </row>
    <row r="45" spans="1:17" ht="11.25">
      <c r="A45" s="20"/>
      <c r="B45" s="41">
        <f>POWER((B40/B30),(1/($A40-$A30)))-1</f>
        <v>0.027655173671425226</v>
      </c>
      <c r="C45" s="41">
        <f aca="true" t="shared" si="3" ref="C45:Q45">POWER((C40/C30),(1/($A40-$A30)))-1</f>
        <v>0.0021401354683985296</v>
      </c>
      <c r="D45" s="41">
        <f t="shared" si="3"/>
        <v>0.04718121476012027</v>
      </c>
      <c r="E45" s="41">
        <f t="shared" si="3"/>
        <v>0.007637042738573907</v>
      </c>
      <c r="F45" s="41">
        <f t="shared" si="3"/>
        <v>0.14042461159974207</v>
      </c>
      <c r="G45" s="41">
        <f t="shared" si="3"/>
        <v>0.06786168289799455</v>
      </c>
      <c r="H45" s="41">
        <f t="shared" si="3"/>
        <v>0.03649633354456938</v>
      </c>
      <c r="I45" s="41">
        <f t="shared" si="3"/>
        <v>0.14758902887679692</v>
      </c>
      <c r="J45" s="41">
        <f t="shared" si="3"/>
        <v>0.00450935656577478</v>
      </c>
      <c r="K45" s="41">
        <f t="shared" si="3"/>
        <v>0.03958576421237159</v>
      </c>
      <c r="L45" s="41">
        <f t="shared" si="3"/>
        <v>0.00904006627372378</v>
      </c>
      <c r="M45" s="41">
        <f t="shared" si="3"/>
        <v>0.012306053187246091</v>
      </c>
      <c r="N45" s="41">
        <f t="shared" si="3"/>
        <v>0.16712161464792263</v>
      </c>
      <c r="O45" s="41">
        <f t="shared" si="3"/>
        <v>0.09329907995805331</v>
      </c>
      <c r="P45" s="41">
        <f t="shared" si="3"/>
        <v>0.04837326661057473</v>
      </c>
      <c r="Q45" s="41">
        <f t="shared" si="3"/>
        <v>0.012787674168351026</v>
      </c>
    </row>
    <row r="48" spans="1:17" ht="11.25">
      <c r="A48" s="46" t="s">
        <v>145</v>
      </c>
      <c r="B48" s="48"/>
      <c r="C48" s="46"/>
      <c r="D48" s="46"/>
      <c r="E48" s="46"/>
      <c r="F48" s="46"/>
      <c r="G48" s="46"/>
      <c r="H48" s="46"/>
      <c r="I48" s="46"/>
      <c r="J48" s="46"/>
      <c r="K48" s="46"/>
      <c r="L48" s="46"/>
      <c r="M48" s="46"/>
      <c r="N48" s="46"/>
      <c r="O48" s="48"/>
      <c r="P48" s="48"/>
      <c r="Q48" s="48"/>
    </row>
    <row r="49" spans="1:17" ht="11.25">
      <c r="A49" s="51" t="s">
        <v>146</v>
      </c>
      <c r="B49" s="48"/>
      <c r="C49" s="46"/>
      <c r="D49" s="46"/>
      <c r="E49" s="46"/>
      <c r="F49" s="46"/>
      <c r="G49" s="46"/>
      <c r="H49" s="46"/>
      <c r="I49" s="46"/>
      <c r="J49" s="46"/>
      <c r="K49" s="46"/>
      <c r="L49" s="46"/>
      <c r="M49" s="46"/>
      <c r="N49" s="46"/>
      <c r="O49" s="48"/>
      <c r="P49" s="48"/>
      <c r="Q49" s="48"/>
    </row>
    <row r="50" spans="1:17" ht="11.25">
      <c r="A50" s="46"/>
      <c r="B50" s="48"/>
      <c r="C50" s="46"/>
      <c r="D50" s="46"/>
      <c r="E50" s="46"/>
      <c r="F50" s="46"/>
      <c r="G50" s="46"/>
      <c r="H50" s="46"/>
      <c r="I50" s="46"/>
      <c r="J50" s="46"/>
      <c r="K50" s="46"/>
      <c r="L50" s="46"/>
      <c r="M50" s="46"/>
      <c r="N50" s="46"/>
      <c r="O50" s="48"/>
      <c r="P50" s="48"/>
      <c r="Q50" s="48"/>
    </row>
    <row r="51" spans="1:18" ht="11.25">
      <c r="A51" s="20"/>
      <c r="B51" s="20" t="s">
        <v>1</v>
      </c>
      <c r="C51" s="20" t="s">
        <v>2</v>
      </c>
      <c r="D51" s="20" t="s">
        <v>3</v>
      </c>
      <c r="E51" s="20" t="s">
        <v>4</v>
      </c>
      <c r="F51" s="20" t="s">
        <v>5</v>
      </c>
      <c r="G51" s="20" t="s">
        <v>6</v>
      </c>
      <c r="H51" s="20" t="s">
        <v>7</v>
      </c>
      <c r="I51" s="20" t="s">
        <v>8</v>
      </c>
      <c r="J51" s="20" t="s">
        <v>9</v>
      </c>
      <c r="K51" s="20" t="s">
        <v>10</v>
      </c>
      <c r="L51" s="20" t="s">
        <v>11</v>
      </c>
      <c r="M51" s="20" t="s">
        <v>12</v>
      </c>
      <c r="N51" s="20" t="s">
        <v>13</v>
      </c>
      <c r="O51" s="20" t="s">
        <v>14</v>
      </c>
      <c r="P51" s="20" t="s">
        <v>15</v>
      </c>
      <c r="Q51" s="20" t="s">
        <v>16</v>
      </c>
      <c r="R51" s="23" t="s">
        <v>167</v>
      </c>
    </row>
    <row r="52" spans="1:18" ht="11.25">
      <c r="A52" s="6">
        <v>1990</v>
      </c>
      <c r="B52" s="45">
        <f>+B5/'[4]manip_POP_EU'!B6</f>
        <v>0.10786462979360258</v>
      </c>
      <c r="C52" s="45">
        <f>+C5/'[4]manip_POP_EU'!C6</f>
        <v>0.16714489234905794</v>
      </c>
      <c r="D52" s="45">
        <f>+D5/'[4]manip_POP_EU'!D6</f>
        <v>0.1169260700389105</v>
      </c>
      <c r="E52" s="45">
        <f>+E5/'[4]manip_POP_EU'!E6</f>
        <v>0.13664346052648144</v>
      </c>
      <c r="F52" s="45">
        <f>+F5/'[4]manip_POP_EU'!F6</f>
        <v>0.018698946954039956</v>
      </c>
      <c r="G52" s="45">
        <f>+G5/'[4]manip_POP_EU'!G6</f>
        <v>0.12084148727984344</v>
      </c>
      <c r="H52" s="45">
        <f>+H5/'[4]manip_POP_EU'!H6</f>
        <v>0.12027848770600158</v>
      </c>
      <c r="I52" s="45">
        <f>+I5/'[4]manip_POP_EU'!I6</f>
        <v>0.007416281590507159</v>
      </c>
      <c r="J52" s="45">
        <f>+J5/'[4]manip_POP_EU'!J6</f>
        <v>0.10918739752111285</v>
      </c>
      <c r="K52" s="45">
        <f>+K5/'[4]manip_POP_EU'!K6</f>
        <v>0.204241948153967</v>
      </c>
      <c r="L52" s="45">
        <f>+L5/'[4]manip_POP_EU'!L6</f>
        <v>0.1399143927233815</v>
      </c>
      <c r="M52" s="45">
        <f>+M5/'[4]manip_POP_EU'!M6</f>
        <v>0.18703806774790635</v>
      </c>
      <c r="N52" s="45">
        <f>+N5/'[4]manip_POP_EU'!N6</f>
        <v>0.03193209377526273</v>
      </c>
      <c r="O52" s="45">
        <f>+O5/'[4]manip_POP_EU'!O6</f>
        <v>0.04512635379061372</v>
      </c>
      <c r="P52" s="45">
        <f>+P5/'[4]manip_POP_EU'!P6</f>
        <v>0.10970907816333683</v>
      </c>
      <c r="Q52" s="45">
        <f>+Q5/'[4]manip_POP_EU'!Q6</f>
        <v>0.05526311217664738</v>
      </c>
      <c r="R52" s="45">
        <f>+R5/'[4]manip_POP_EU'!U6</f>
        <v>0.09312743133325474</v>
      </c>
    </row>
    <row r="53" spans="1:18" ht="11.25">
      <c r="A53" s="6">
        <v>1991</v>
      </c>
      <c r="B53" s="45">
        <f>+B6/'[4]manip_POP_EU'!B7</f>
        <v>0.11108984051880337</v>
      </c>
      <c r="C53" s="45">
        <f>+C6/'[4]manip_POP_EU'!C7</f>
        <v>0.16492578339747113</v>
      </c>
      <c r="D53" s="45">
        <f>+D6/'[4]manip_POP_EU'!D7</f>
        <v>0.12669771051610398</v>
      </c>
      <c r="E53" s="45">
        <f>+E6/'[4]manip_POP_EU'!E7</f>
        <v>0.13691354013047716</v>
      </c>
      <c r="F53" s="45">
        <f>+F6/'[4]manip_POP_EU'!F7</f>
        <v>0.021957646140333756</v>
      </c>
      <c r="G53" s="45">
        <f>+G6/'[4]manip_POP_EU'!G7</f>
        <v>0.1345205057045945</v>
      </c>
      <c r="H53" s="45">
        <f>+H6/'[4]manip_POP_EU'!H7</f>
        <v>0.12425957614847967</v>
      </c>
      <c r="I53" s="45">
        <f>+I6/'[4]manip_POP_EU'!I7</f>
        <v>0.009076211816093258</v>
      </c>
      <c r="J53" s="45">
        <f>+J6/'[4]manip_POP_EU'!J7</f>
        <v>0.11102888054836038</v>
      </c>
      <c r="K53" s="45">
        <f>+K6/'[4]manip_POP_EU'!K7</f>
        <v>0.20149832084732627</v>
      </c>
      <c r="L53" s="45">
        <f>+L6/'[4]manip_POP_EU'!L7</f>
        <v>0.14054412740544128</v>
      </c>
      <c r="M53" s="45">
        <f>+M6/'[4]manip_POP_EU'!M7</f>
        <v>0.18528220396376135</v>
      </c>
      <c r="N53" s="45">
        <f>+N6/'[4]manip_POP_EU'!N7</f>
        <v>0.04802918228797244</v>
      </c>
      <c r="O53" s="45">
        <f>+O6/'[4]manip_POP_EU'!O7</f>
        <v>0.04966094934184284</v>
      </c>
      <c r="P53" s="45">
        <f>+P6/'[4]manip_POP_EU'!P7</f>
        <v>0.11233086545825888</v>
      </c>
      <c r="Q53" s="45">
        <f>+Q6/'[4]manip_POP_EU'!Q7</f>
        <v>0.05554594519789648</v>
      </c>
      <c r="R53" s="45">
        <f>+R6/'[4]manip_POP_EU'!U7</f>
        <v>0.10254123941150246</v>
      </c>
    </row>
    <row r="54" spans="1:18" ht="11.25">
      <c r="A54" s="6">
        <v>1992</v>
      </c>
      <c r="B54" s="45">
        <f>+B7/'[4]manip_POP_EU'!B8</f>
        <v>0.11616215294946236</v>
      </c>
      <c r="C54" s="45">
        <f>+C7/'[4]manip_POP_EU'!C8</f>
        <v>0.16505724240915878</v>
      </c>
      <c r="D54" s="45">
        <f>+D7/'[4]manip_POP_EU'!D8</f>
        <v>0.1346228239845261</v>
      </c>
      <c r="E54" s="45">
        <f>+E7/'[4]manip_POP_EU'!E8</f>
        <v>0.13659704306410003</v>
      </c>
      <c r="F54" s="45">
        <f>+F7/'[4]manip_POP_EU'!F8</f>
        <v>0.027126525867080024</v>
      </c>
      <c r="G54" s="45">
        <f>+G7/'[4]manip_POP_EU'!G8</f>
        <v>0.166282110444547</v>
      </c>
      <c r="H54" s="45">
        <f>+H7/'[4]manip_POP_EU'!H8</f>
        <v>0.1294147859188048</v>
      </c>
      <c r="I54" s="45">
        <f>+I7/'[4]manip_POP_EU'!I8</f>
        <v>0.00901637034741202</v>
      </c>
      <c r="J54" s="45">
        <f>+J7/'[4]manip_POP_EU'!J8</f>
        <v>0.11060693997432244</v>
      </c>
      <c r="K54" s="45">
        <f>+K7/'[4]manip_POP_EU'!K8</f>
        <v>0.24203821656050956</v>
      </c>
      <c r="L54" s="45">
        <f>+L7/'[4]manip_POP_EU'!L8</f>
        <v>0.14059823428646726</v>
      </c>
      <c r="M54" s="45">
        <f>+M7/'[4]manip_POP_EU'!M8</f>
        <v>0.19642541143160502</v>
      </c>
      <c r="N54" s="45">
        <f>+N7/'[4]manip_POP_EU'!N8</f>
        <v>0.052700922266139656</v>
      </c>
      <c r="O54" s="45">
        <f>+O7/'[4]manip_POP_EU'!O8</f>
        <v>0.06307021023403411</v>
      </c>
      <c r="P54" s="45">
        <f>+P7/'[4]manip_POP_EU'!P8</f>
        <v>0.11594370096908169</v>
      </c>
      <c r="Q54" s="45">
        <f>+Q7/'[4]manip_POP_EU'!Q8</f>
        <v>0.05595972830396855</v>
      </c>
      <c r="R54" s="45">
        <f>+R7/'[4]manip_POP_EU'!U8</f>
        <v>0.10195035460992909</v>
      </c>
    </row>
    <row r="55" spans="1:18" ht="11.25">
      <c r="A55" s="6">
        <v>1993</v>
      </c>
      <c r="B55" s="45">
        <f>+B8/'[4]manip_POP_EU'!B9</f>
        <v>0.11778250615841208</v>
      </c>
      <c r="C55" s="45">
        <f>+C8/'[4]manip_POP_EU'!C9</f>
        <v>0.1651048639000446</v>
      </c>
      <c r="D55" s="45">
        <f>+D8/'[4]manip_POP_EU'!D9</f>
        <v>0.14395837348236654</v>
      </c>
      <c r="E55" s="45">
        <f>+E8/'[4]manip_POP_EU'!E9</f>
        <v>0.13652718221696486</v>
      </c>
      <c r="F55" s="45">
        <f>+F8/'[4]manip_POP_EU'!F9</f>
        <v>0.03179803430333398</v>
      </c>
      <c r="G55" s="45">
        <f>+G8/'[4]manip_POP_EU'!G9</f>
        <v>0.16828288514187753</v>
      </c>
      <c r="H55" s="45">
        <f>+H8/'[4]manip_POP_EU'!H9</f>
        <v>0.1324876673713883</v>
      </c>
      <c r="I55" s="45">
        <f>+I8/'[4]manip_POP_EU'!I9</f>
        <v>0.014873852889175762</v>
      </c>
      <c r="J55" s="45">
        <f>+J8/'[4]manip_POP_EU'!J9</f>
        <v>0.11220179144244422</v>
      </c>
      <c r="K55" s="45">
        <f>+K8/'[4]manip_POP_EU'!K9</f>
        <v>0.25119316754584275</v>
      </c>
      <c r="L55" s="45">
        <f>+L8/'[4]manip_POP_EU'!L9</f>
        <v>0.14182772545503333</v>
      </c>
      <c r="M55" s="45">
        <f>+M8/'[4]manip_POP_EU'!M9</f>
        <v>0.19490517619077424</v>
      </c>
      <c r="N55" s="45">
        <f>+N8/'[4]manip_POP_EU'!N9</f>
        <v>0.058597307964780895</v>
      </c>
      <c r="O55" s="45">
        <f>+O8/'[4]manip_POP_EU'!O9</f>
        <v>0.06652191077773391</v>
      </c>
      <c r="P55" s="45">
        <f>+P8/'[4]manip_POP_EU'!P9</f>
        <v>0.12169384993003464</v>
      </c>
      <c r="Q55" s="45">
        <f>+Q8/'[4]manip_POP_EU'!Q9</f>
        <v>0.055884930659380314</v>
      </c>
      <c r="R55" s="45">
        <f>+R8/'[4]manip_POP_EU'!U9</f>
        <v>0.11873840445269017</v>
      </c>
    </row>
    <row r="56" spans="1:18" ht="11.25">
      <c r="A56" s="6">
        <v>1994</v>
      </c>
      <c r="B56" s="45">
        <f>+B9/'[4]manip_POP_EU'!B10</f>
        <v>0.11911151050814699</v>
      </c>
      <c r="C56" s="45">
        <f>+C9/'[4]manip_POP_EU'!C10</f>
        <v>0.16469611293447745</v>
      </c>
      <c r="D56" s="45">
        <f>+D9/'[4]manip_POP_EU'!D10</f>
        <v>0.15292987512007686</v>
      </c>
      <c r="E56" s="45">
        <f>+E9/'[4]manip_POP_EU'!E10</f>
        <v>0.13669709014181264</v>
      </c>
      <c r="F56" s="45">
        <f>+F9/'[4]manip_POP_EU'!F10</f>
        <v>0.03644734318051026</v>
      </c>
      <c r="G56" s="45">
        <f>+G9/'[4]manip_POP_EU'!G10</f>
        <v>0.1659811460542115</v>
      </c>
      <c r="H56" s="45">
        <f>+H9/'[4]manip_POP_EU'!H10</f>
        <v>0.1379783979521758</v>
      </c>
      <c r="I56" s="45">
        <f>+I9/'[4]manip_POP_EU'!I10</f>
        <v>0.02016411347914975</v>
      </c>
      <c r="J56" s="45">
        <f>+J9/'[4]manip_POP_EU'!J10</f>
        <v>0.11160714285714286</v>
      </c>
      <c r="K56" s="45">
        <f>+K9/'[4]manip_POP_EU'!K10</f>
        <v>0.2996532937097573</v>
      </c>
      <c r="L56" s="45">
        <f>+L9/'[4]manip_POP_EU'!L10</f>
        <v>0.1435525218238192</v>
      </c>
      <c r="M56" s="45">
        <f>+M9/'[4]manip_POP_EU'!M10</f>
        <v>0.1942074120211772</v>
      </c>
      <c r="N56" s="45">
        <f>+N9/'[4]manip_POP_EU'!N10</f>
        <v>0.05928095334275904</v>
      </c>
      <c r="O56" s="45">
        <f>+O9/'[4]manip_POP_EU'!O10</f>
        <v>0.07624287679308311</v>
      </c>
      <c r="P56" s="45">
        <f>+P9/'[4]manip_POP_EU'!P10</f>
        <v>0.12812190372066007</v>
      </c>
      <c r="Q56" s="45">
        <f>+Q9/'[4]manip_POP_EU'!Q10</f>
        <v>0.05627194109084682</v>
      </c>
      <c r="R56" s="45">
        <f>+R9/'[4]manip_POP_EU'!U10</f>
        <v>0.021675967347691737</v>
      </c>
    </row>
    <row r="57" spans="1:18" ht="11.25">
      <c r="A57" s="6">
        <v>1995</v>
      </c>
      <c r="B57" s="45">
        <f>+B10/'[4]manip_POP_EU'!B11</f>
        <v>0.12211830999859301</v>
      </c>
      <c r="C57" s="45">
        <f>+C10/'[4]manip_POP_EU'!C11</f>
        <v>0.1643516691658117</v>
      </c>
      <c r="D57" s="45">
        <f>+D10/'[4]manip_POP_EU'!D11</f>
        <v>0.15225707727620505</v>
      </c>
      <c r="E57" s="45">
        <f>+E10/'[4]manip_POP_EU'!E11</f>
        <v>0.13706180642316454</v>
      </c>
      <c r="F57" s="45">
        <f>+F10/'[4]manip_POP_EU'!F11</f>
        <v>0.040160642570281124</v>
      </c>
      <c r="G57" s="45">
        <f>+G10/'[4]manip_POP_EU'!G11</f>
        <v>0.17755674572813057</v>
      </c>
      <c r="H57" s="45">
        <f>+H10/'[4]manip_POP_EU'!H11</f>
        <v>0.14305718829956435</v>
      </c>
      <c r="I57" s="45">
        <f>+I10/'[4]manip_POP_EU'!I11</f>
        <v>0.019988895058300944</v>
      </c>
      <c r="J57" s="45">
        <f>+J10/'[4]manip_POP_EU'!J11</f>
        <v>0.11249213341724355</v>
      </c>
      <c r="K57" s="45">
        <f>+K10/'[4]manip_POP_EU'!K11</f>
        <v>0.30036630036630035</v>
      </c>
      <c r="L57" s="45">
        <f>+L10/'[4]manip_POP_EU'!L11</f>
        <v>0.14282018111254852</v>
      </c>
      <c r="M57" s="45">
        <f>+M10/'[4]manip_POP_EU'!M11</f>
        <v>0.19833478314899963</v>
      </c>
      <c r="N57" s="45">
        <f>+N10/'[4]manip_POP_EU'!N11</f>
        <v>0.06920519794499849</v>
      </c>
      <c r="O57" s="45">
        <f>+O10/'[4]manip_POP_EU'!O11</f>
        <v>0.07713390759592796</v>
      </c>
      <c r="P57" s="45">
        <f>+P10/'[4]manip_POP_EU'!P11</f>
        <v>0.14290567319669348</v>
      </c>
      <c r="Q57" s="45">
        <f>+Q10/'[4]manip_POP_EU'!Q11</f>
        <v>0.05642766952189195</v>
      </c>
      <c r="R57" s="45">
        <f>+R10/'[4]manip_POP_EU'!U11</f>
        <v>0.024541284403669726</v>
      </c>
    </row>
    <row r="58" spans="1:18" ht="11.25">
      <c r="A58" s="6">
        <v>1996</v>
      </c>
      <c r="B58" s="45">
        <f>+B11/'[4]manip_POP_EU'!B12</f>
        <v>0.12452266267933779</v>
      </c>
      <c r="C58" s="45">
        <f>+C11/'[4]manip_POP_EU'!C12</f>
        <v>0.16481244461947425</v>
      </c>
      <c r="D58" s="45">
        <f>+D11/'[4]manip_POP_EU'!D12</f>
        <v>0.1581147852527556</v>
      </c>
      <c r="E58" s="45">
        <f>+E11/'[4]manip_POP_EU'!E12</f>
        <v>0.13729368102353745</v>
      </c>
      <c r="F58" s="45">
        <f>+F11/'[4]manip_POP_EU'!F12</f>
        <v>0.04486873508353222</v>
      </c>
      <c r="G58" s="45">
        <f>+G11/'[4]manip_POP_EU'!G12</f>
        <v>0.1857571737408872</v>
      </c>
      <c r="H58" s="45">
        <f>+H11/'[4]manip_POP_EU'!H12</f>
        <v>0.14814048874642402</v>
      </c>
      <c r="I58" s="45">
        <f>+I11/'[4]manip_POP_EU'!I12</f>
        <v>0.022026431718061675</v>
      </c>
      <c r="J58" s="45">
        <f>+J11/'[4]manip_POP_EU'!J12</f>
        <v>0.11266991983269432</v>
      </c>
      <c r="K58" s="45">
        <f>+K11/'[4]manip_POP_EU'!K12</f>
        <v>0.2767416676693539</v>
      </c>
      <c r="L58" s="45">
        <f>+L11/'[4]manip_POP_EU'!L12</f>
        <v>0.1422955468196172</v>
      </c>
      <c r="M58" s="45">
        <f>+M11/'[4]manip_POP_EU'!M12</f>
        <v>0.19939474327461507</v>
      </c>
      <c r="N58" s="45">
        <f>+N11/'[4]manip_POP_EU'!N12</f>
        <v>0.07150050352467271</v>
      </c>
      <c r="O58" s="45">
        <f>+O11/'[4]manip_POP_EU'!O12</f>
        <v>0.08409756097560976</v>
      </c>
      <c r="P58" s="45">
        <f>+P11/'[4]manip_POP_EU'!P12</f>
        <v>0.15266312337442045</v>
      </c>
      <c r="Q58" s="45">
        <f>+Q11/'[4]manip_POP_EU'!Q12</f>
        <v>0.056868813985918844</v>
      </c>
      <c r="R58" s="45">
        <f>+R11/'[4]manip_POP_EU'!U12</f>
        <v>0.12782469755763523</v>
      </c>
    </row>
    <row r="59" spans="1:18" ht="11.25">
      <c r="A59" s="6">
        <v>1997</v>
      </c>
      <c r="B59" s="45">
        <f>+B12/'[4]manip_POP_EU'!B13</f>
        <v>0.12750896077963156</v>
      </c>
      <c r="C59" s="45">
        <f>+C12/'[4]manip_POP_EU'!C13</f>
        <v>0.16491503781553876</v>
      </c>
      <c r="D59" s="45">
        <f>+D12/'[4]manip_POP_EU'!D13</f>
        <v>0.16180249876046038</v>
      </c>
      <c r="E59" s="45">
        <f>+E12/'[4]manip_POP_EU'!E13</f>
        <v>0.13779532356130667</v>
      </c>
      <c r="F59" s="45">
        <f>+F12/'[4]manip_POP_EU'!F13</f>
        <v>0.04763265694960465</v>
      </c>
      <c r="G59" s="45">
        <f>+G12/'[4]manip_POP_EU'!G13</f>
        <v>0.19708567505022506</v>
      </c>
      <c r="H59" s="45">
        <f>+H12/'[4]manip_POP_EU'!H13</f>
        <v>0.15228147333699835</v>
      </c>
      <c r="I59" s="45">
        <f>+I12/'[4]manip_POP_EU'!I13</f>
        <v>0.02561307901907357</v>
      </c>
      <c r="J59" s="45">
        <f>+J12/'[4]manip_POP_EU'!J13</f>
        <v>0.11245936408045477</v>
      </c>
      <c r="K59" s="45">
        <f>+K12/'[4]manip_POP_EU'!K13</f>
        <v>0.27995255041518385</v>
      </c>
      <c r="L59" s="45">
        <f>+L12/'[4]manip_POP_EU'!L13</f>
        <v>0.1496764272441853</v>
      </c>
      <c r="M59" s="45">
        <f>+M12/'[4]manip_POP_EU'!M13</f>
        <v>0.1998221050571221</v>
      </c>
      <c r="N59" s="45">
        <f>+N12/'[4]manip_POP_EU'!N13</f>
        <v>0.08014077425842132</v>
      </c>
      <c r="O59" s="45">
        <f>+O12/'[4]manip_POP_EU'!O13</f>
        <v>0.0863840119536795</v>
      </c>
      <c r="P59" s="45">
        <f>+P12/'[4]manip_POP_EU'!P13</f>
        <v>0.16080113543907862</v>
      </c>
      <c r="Q59" s="45">
        <f>+Q12/'[4]manip_POP_EU'!Q13</f>
        <v>0.05782168821705164</v>
      </c>
      <c r="R59" s="45">
        <f>+R12/'[4]manip_POP_EU'!U13</f>
        <v>0.12942485411321267</v>
      </c>
    </row>
    <row r="60" spans="1:18" ht="11.25">
      <c r="A60" s="6">
        <v>1998</v>
      </c>
      <c r="B60" s="45">
        <f>+B13/'[4]manip_POP_EU'!B14</f>
        <v>0.13141881460896662</v>
      </c>
      <c r="C60" s="45">
        <f>+C13/'[4]manip_POP_EU'!C14</f>
        <v>0.16485347446829363</v>
      </c>
      <c r="D60" s="45">
        <f>+D13/'[4]manip_POP_EU'!D14</f>
        <v>0.16468590831918506</v>
      </c>
      <c r="E60" s="45">
        <f>+E13/'[4]manip_POP_EU'!E14</f>
        <v>0.13927383085304765</v>
      </c>
      <c r="F60" s="45">
        <f>+F13/'[4]manip_POP_EU'!F14</f>
        <v>0.0475511174512601</v>
      </c>
      <c r="G60" s="45">
        <f>+G13/'[4]manip_POP_EU'!G14</f>
        <v>0.21002768535216276</v>
      </c>
      <c r="H60" s="45">
        <f>+H13/'[4]manip_POP_EU'!H14</f>
        <v>0.15930340080139732</v>
      </c>
      <c r="I60" s="45">
        <f>+I13/'[4]manip_POP_EU'!I14</f>
        <v>0.02774784482758621</v>
      </c>
      <c r="J60" s="45">
        <f>+J13/'[4]manip_POP_EU'!J14</f>
        <v>0.1124887129263041</v>
      </c>
      <c r="K60" s="45">
        <f>+K13/'[4]manip_POP_EU'!K14</f>
        <v>0.2695733708391936</v>
      </c>
      <c r="L60" s="45">
        <f>+L13/'[4]manip_POP_EU'!L14</f>
        <v>0.14173780099375716</v>
      </c>
      <c r="M60" s="45">
        <f>+M13/'[4]manip_POP_EU'!M14</f>
        <v>0.19966701533091125</v>
      </c>
      <c r="N60" s="45">
        <f>+N13/'[4]manip_POP_EU'!N14</f>
        <v>0.12560192616372393</v>
      </c>
      <c r="O60" s="45">
        <f>+O13/'[4]manip_POP_EU'!O14</f>
        <v>0.09179118959829226</v>
      </c>
      <c r="P60" s="45">
        <f>+P13/'[4]manip_POP_EU'!P14</f>
        <v>0.162565805824804</v>
      </c>
      <c r="Q60" s="45">
        <f>+Q13/'[4]manip_POP_EU'!Q14</f>
        <v>0.058611087671926416</v>
      </c>
      <c r="R60" s="45">
        <f>+R13/'[4]manip_POP_EU'!U14</f>
        <v>0.1286101083032491</v>
      </c>
    </row>
    <row r="61" spans="1:18" ht="11.25">
      <c r="A61" s="6">
        <v>1999</v>
      </c>
      <c r="B61" s="45">
        <f>+B14/'[4]manip_POP_EU'!B15</f>
        <v>0.13518266399660883</v>
      </c>
      <c r="C61" s="45">
        <f>+C14/'[4]manip_POP_EU'!C15</f>
        <v>0.16536280070408763</v>
      </c>
      <c r="D61" s="45">
        <f>+D14/'[4]manip_POP_EU'!D15</f>
        <v>0.16770069561947734</v>
      </c>
      <c r="E61" s="45">
        <f>+E14/'[4]manip_POP_EU'!E15</f>
        <v>0.14027799773411137</v>
      </c>
      <c r="F61" s="45">
        <f>+F14/'[4]manip_POP_EU'!F15</f>
        <v>0.047447333459859554</v>
      </c>
      <c r="G61" s="45">
        <f>+G14/'[4]manip_POP_EU'!G15</f>
        <v>0.22560759044091533</v>
      </c>
      <c r="H61" s="45">
        <f>+H14/'[4]manip_POP_EU'!H15</f>
        <v>0.1642101671784374</v>
      </c>
      <c r="I61" s="45">
        <f>+I14/'[4]manip_POP_EU'!I15</f>
        <v>0.027452025586353946</v>
      </c>
      <c r="J61" s="45">
        <f>+J14/'[4]manip_POP_EU'!J15</f>
        <v>0.112375533428165</v>
      </c>
      <c r="K61" s="45">
        <f>+K14/'[4]manip_POP_EU'!K15</f>
        <v>0.2662037037037037</v>
      </c>
      <c r="L61" s="45">
        <f>+L14/'[4]manip_POP_EU'!L15</f>
        <v>0.14495412844036698</v>
      </c>
      <c r="M61" s="45">
        <f>+M14/'[4]manip_POP_EU'!M15</f>
        <v>0.20192159164632828</v>
      </c>
      <c r="N61" s="45">
        <f>+N14/'[4]manip_POP_EU'!N15</f>
        <v>0.1442586845530083</v>
      </c>
      <c r="O61" s="45">
        <f>+O14/'[4]manip_POP_EU'!O15</f>
        <v>0.09912875121006777</v>
      </c>
      <c r="P61" s="45">
        <f>+P14/'[4]manip_POP_EU'!P15</f>
        <v>0.16754352292997945</v>
      </c>
      <c r="Q61" s="45">
        <f>+Q14/'[4]manip_POP_EU'!Q15</f>
        <v>0.0601503506669647</v>
      </c>
      <c r="R61" s="45">
        <f>+R14/'[4]manip_POP_EU'!U15</f>
        <v>0.1320627802690583</v>
      </c>
    </row>
    <row r="62" spans="1:18" ht="11.25">
      <c r="A62" s="6">
        <v>2000</v>
      </c>
      <c r="B62" s="45">
        <f>+B15/'[4]manip_POP_EU'!B16</f>
        <v>0.13723714965220202</v>
      </c>
      <c r="C62" s="45">
        <f>+C15/'[4]manip_POP_EU'!C16</f>
        <v>0.16601638704642996</v>
      </c>
      <c r="D62" s="45">
        <f>+D15/'[4]manip_POP_EU'!D16</f>
        <v>0.17859820089955022</v>
      </c>
      <c r="E62" s="45">
        <f>+E15/'[4]manip_POP_EU'!E16</f>
        <v>0.14256847230675593</v>
      </c>
      <c r="F62" s="45">
        <f>+F15/'[4]manip_POP_EU'!F16</f>
        <v>0.06695075757575758</v>
      </c>
      <c r="G62" s="45">
        <f>+G15/'[4]manip_POP_EU'!G16</f>
        <v>0.2292917775243887</v>
      </c>
      <c r="H62" s="45">
        <f>+H15/'[4]manip_POP_EU'!H16</f>
        <v>0.165828975073015</v>
      </c>
      <c r="I62" s="45">
        <f>+I15/'[4]manip_POP_EU'!I16</f>
        <v>0.027148128624143383</v>
      </c>
      <c r="J62" s="45">
        <f>+J15/'[4]manip_POP_EU'!J16</f>
        <v>0.11228982492633038</v>
      </c>
      <c r="K62" s="45">
        <f>+K15/'[4]manip_POP_EU'!K16</f>
        <v>0.2623175182481752</v>
      </c>
      <c r="L62" s="45">
        <f>+L15/'[4]manip_POP_EU'!L16</f>
        <v>0.1437904390979333</v>
      </c>
      <c r="M62" s="45">
        <f>+M15/'[4]manip_POP_EU'!M16</f>
        <v>0.201350391603701</v>
      </c>
      <c r="N62" s="45">
        <f>+N15/'[4]manip_POP_EU'!N16</f>
        <v>0.14808153477218225</v>
      </c>
      <c r="O62" s="45">
        <f>+O15/'[4]manip_POP_EU'!O16</f>
        <v>0.10604597257098705</v>
      </c>
      <c r="P62" s="45">
        <f>+P15/'[4]manip_POP_EU'!P16</f>
        <v>0.16980493855000564</v>
      </c>
      <c r="Q62" s="45">
        <f>+Q15/'[4]manip_POP_EU'!Q16</f>
        <v>0.06046311532351616</v>
      </c>
      <c r="R62" s="45">
        <f>+R15/'[4]manip_POP_EU'!U16</f>
        <v>0.134936539746159</v>
      </c>
    </row>
    <row r="63" spans="1:17" ht="11.25">
      <c r="A63" s="6">
        <v>2001</v>
      </c>
      <c r="B63" s="45" t="e">
        <f>+B16/'[4]manip_POP_EU'!B17</f>
        <v>#N/A</v>
      </c>
      <c r="C63" s="45" t="e">
        <f>+C16/'[4]manip_POP_EU'!C17</f>
        <v>#N/A</v>
      </c>
      <c r="D63" s="45" t="e">
        <f>+D16/'[4]manip_POP_EU'!D17</f>
        <v>#DIV/0!</v>
      </c>
      <c r="E63" s="45" t="e">
        <f>+E16/'[4]manip_POP_EU'!E17</f>
        <v>#DIV/0!</v>
      </c>
      <c r="F63" s="45" t="e">
        <f>+F16/'[4]manip_POP_EU'!F17</f>
        <v>#N/A</v>
      </c>
      <c r="G63" s="45" t="e">
        <f>+G16/'[4]manip_POP_EU'!G17</f>
        <v>#DIV/0!</v>
      </c>
      <c r="H63" s="45" t="e">
        <f>+H16/'[4]manip_POP_EU'!H17</f>
        <v>#DIV/0!</v>
      </c>
      <c r="I63" s="45" t="e">
        <f>+I16/'[4]manip_POP_EU'!I17</f>
        <v>#DIV/0!</v>
      </c>
      <c r="J63" s="45" t="e">
        <f>+J16/'[4]manip_POP_EU'!J17</f>
        <v>#N/A</v>
      </c>
      <c r="K63" s="45" t="e">
        <f>+K16/'[4]manip_POP_EU'!K17</f>
        <v>#DIV/0!</v>
      </c>
      <c r="L63" s="45" t="e">
        <f>+L16/'[4]manip_POP_EU'!L17</f>
        <v>#N/A</v>
      </c>
      <c r="M63" s="45" t="e">
        <f>+M16/'[4]manip_POP_EU'!M17</f>
        <v>#DIV/0!</v>
      </c>
      <c r="N63" s="45" t="e">
        <f>+N16/'[4]manip_POP_EU'!N17</f>
        <v>#DIV/0!</v>
      </c>
      <c r="O63" s="45" t="e">
        <f>+O16/'[4]manip_POP_EU'!O17</f>
        <v>#DIV/0!</v>
      </c>
      <c r="P63" s="45" t="e">
        <f>+P16/'[4]manip_POP_EU'!P17</f>
        <v>#DIV/0!</v>
      </c>
      <c r="Q63" s="45" t="e">
        <f>+Q16/'[4]manip_POP_EU'!Q17</f>
        <v>#DIV/0!</v>
      </c>
    </row>
  </sheetData>
  <mergeCells count="1">
    <mergeCell ref="F23:G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R31"/>
  <sheetViews>
    <sheetView workbookViewId="0" topLeftCell="A1">
      <selection activeCell="S4" sqref="S4:S18"/>
    </sheetView>
  </sheetViews>
  <sheetFormatPr defaultColWidth="9.140625" defaultRowHeight="12.75" outlineLevelRow="1"/>
  <cols>
    <col min="1" max="1" width="7.8515625" style="23" customWidth="1"/>
    <col min="2" max="2" width="5.8515625" style="23" customWidth="1"/>
    <col min="3" max="3" width="6.28125" style="23" customWidth="1"/>
    <col min="4" max="4" width="4.57421875" style="23" customWidth="1"/>
    <col min="5" max="5" width="5.7109375" style="23" customWidth="1"/>
    <col min="6" max="6" width="5.421875" style="23" customWidth="1"/>
    <col min="7" max="7" width="4.57421875" style="23" customWidth="1"/>
    <col min="8" max="8" width="6.00390625" style="23" customWidth="1"/>
    <col min="9" max="17" width="4.57421875" style="23" customWidth="1"/>
    <col min="18" max="16384" width="9.140625" style="23" customWidth="1"/>
  </cols>
  <sheetData>
    <row r="1" spans="1:17" ht="11.25">
      <c r="A1" s="49" t="s">
        <v>168</v>
      </c>
      <c r="B1" s="37"/>
      <c r="C1" s="37"/>
      <c r="D1" s="37"/>
      <c r="E1" s="37"/>
      <c r="F1" s="37"/>
      <c r="G1" s="37"/>
      <c r="H1" s="37"/>
      <c r="I1" s="37"/>
      <c r="J1" s="37"/>
      <c r="K1" s="37"/>
      <c r="L1" s="37"/>
      <c r="M1" s="37"/>
      <c r="N1" s="37"/>
      <c r="O1" s="37"/>
      <c r="P1" s="37"/>
      <c r="Q1" s="37"/>
    </row>
    <row r="2" spans="1:17" ht="11.25">
      <c r="A2" s="49"/>
      <c r="B2" s="37"/>
      <c r="C2" s="37"/>
      <c r="D2" s="37"/>
      <c r="E2" s="37"/>
      <c r="F2" s="37"/>
      <c r="G2" s="37"/>
      <c r="H2" s="37"/>
      <c r="I2" s="37"/>
      <c r="J2" s="37"/>
      <c r="K2" s="37"/>
      <c r="L2" s="37"/>
      <c r="M2" s="37"/>
      <c r="N2" s="37"/>
      <c r="O2" s="37"/>
      <c r="P2" s="37"/>
      <c r="Q2" s="37"/>
    </row>
    <row r="3" spans="11:17" ht="11.25">
      <c r="K3" s="10"/>
      <c r="Q3" s="10" t="s">
        <v>0</v>
      </c>
    </row>
    <row r="4" spans="1:18" ht="11.25">
      <c r="A4" s="11"/>
      <c r="B4" s="12" t="s">
        <v>1</v>
      </c>
      <c r="C4" s="12" t="s">
        <v>2</v>
      </c>
      <c r="D4" s="12" t="s">
        <v>3</v>
      </c>
      <c r="E4" s="12" t="s">
        <v>4</v>
      </c>
      <c r="F4" s="12" t="s">
        <v>5</v>
      </c>
      <c r="G4" s="12" t="s">
        <v>6</v>
      </c>
      <c r="H4" s="12" t="s">
        <v>7</v>
      </c>
      <c r="I4" s="12" t="s">
        <v>8</v>
      </c>
      <c r="J4" s="12" t="s">
        <v>9</v>
      </c>
      <c r="K4" s="12" t="s">
        <v>10</v>
      </c>
      <c r="L4" s="12" t="s">
        <v>11</v>
      </c>
      <c r="M4" s="12" t="s">
        <v>12</v>
      </c>
      <c r="N4" s="12" t="s">
        <v>13</v>
      </c>
      <c r="O4" s="12" t="s">
        <v>14</v>
      </c>
      <c r="P4" s="12" t="s">
        <v>15</v>
      </c>
      <c r="Q4" s="13" t="s">
        <v>16</v>
      </c>
      <c r="R4" s="23" t="s">
        <v>167</v>
      </c>
    </row>
    <row r="5" spans="1:17" ht="11.25">
      <c r="A5" s="127"/>
      <c r="B5" s="127"/>
      <c r="C5" s="127"/>
      <c r="D5" s="127"/>
      <c r="E5" s="127"/>
      <c r="F5" s="127"/>
      <c r="G5" s="127"/>
      <c r="H5" s="127"/>
      <c r="I5" s="127"/>
      <c r="J5" s="127"/>
      <c r="K5" s="127"/>
      <c r="L5" s="127"/>
      <c r="M5" s="127"/>
      <c r="N5" s="127"/>
      <c r="O5" s="127"/>
      <c r="P5" s="127"/>
      <c r="Q5" s="127"/>
    </row>
    <row r="6" spans="1:18" ht="11.25">
      <c r="A6" s="23">
        <v>1990</v>
      </c>
      <c r="B6" s="23">
        <f>SUM(C6:Q6)</f>
        <v>39323</v>
      </c>
      <c r="C6" s="23">
        <v>1666</v>
      </c>
      <c r="D6" s="23">
        <v>601</v>
      </c>
      <c r="E6" s="23">
        <v>10854</v>
      </c>
      <c r="F6" s="23">
        <v>190</v>
      </c>
      <c r="G6" s="23">
        <v>4693</v>
      </c>
      <c r="H6" s="23">
        <v>6824</v>
      </c>
      <c r="I6" s="23">
        <v>26</v>
      </c>
      <c r="J6" s="23">
        <v>6193</v>
      </c>
      <c r="K6" s="23">
        <v>78</v>
      </c>
      <c r="L6" s="23">
        <v>2092</v>
      </c>
      <c r="M6" s="23">
        <v>1445</v>
      </c>
      <c r="N6" s="23">
        <v>316</v>
      </c>
      <c r="O6" s="23">
        <v>225</v>
      </c>
      <c r="P6" s="23">
        <v>939</v>
      </c>
      <c r="Q6" s="23">
        <v>3181</v>
      </c>
      <c r="R6" s="23">
        <v>395</v>
      </c>
    </row>
    <row r="7" spans="1:18" ht="11.25">
      <c r="A7" s="23">
        <v>1991</v>
      </c>
      <c r="B7" s="23">
        <f aca="true" t="shared" si="0" ref="B7:B17">SUM(C7:Q7)</f>
        <v>40679</v>
      </c>
      <c r="C7" s="23">
        <v>1650</v>
      </c>
      <c r="D7" s="23">
        <v>653</v>
      </c>
      <c r="E7" s="23">
        <v>10955</v>
      </c>
      <c r="F7" s="23">
        <v>225</v>
      </c>
      <c r="G7" s="23">
        <v>5235</v>
      </c>
      <c r="H7" s="23">
        <v>7080</v>
      </c>
      <c r="I7" s="23">
        <v>32</v>
      </c>
      <c r="J7" s="23">
        <v>6301</v>
      </c>
      <c r="K7" s="23">
        <v>78</v>
      </c>
      <c r="L7" s="23">
        <v>2118</v>
      </c>
      <c r="M7" s="23">
        <v>1450</v>
      </c>
      <c r="N7" s="23">
        <v>474</v>
      </c>
      <c r="O7" s="23">
        <v>249</v>
      </c>
      <c r="P7" s="23">
        <v>968</v>
      </c>
      <c r="Q7" s="23">
        <v>3211</v>
      </c>
      <c r="R7" s="23">
        <v>437</v>
      </c>
    </row>
    <row r="8" spans="1:18" ht="13.5" customHeight="1" outlineLevel="1">
      <c r="A8" s="23">
        <v>1992</v>
      </c>
      <c r="B8" s="23">
        <f t="shared" si="0"/>
        <v>42734</v>
      </c>
      <c r="C8" s="23">
        <v>1658</v>
      </c>
      <c r="D8" s="23">
        <v>696</v>
      </c>
      <c r="E8" s="23">
        <v>11013</v>
      </c>
      <c r="F8" s="23">
        <v>280</v>
      </c>
      <c r="G8" s="23">
        <v>6486</v>
      </c>
      <c r="H8" s="23">
        <v>7408</v>
      </c>
      <c r="I8" s="23">
        <v>32</v>
      </c>
      <c r="J8" s="23">
        <v>6289</v>
      </c>
      <c r="K8" s="23">
        <v>95</v>
      </c>
      <c r="L8" s="23">
        <v>2134</v>
      </c>
      <c r="M8" s="23">
        <v>1554</v>
      </c>
      <c r="N8" s="23">
        <v>520</v>
      </c>
      <c r="O8" s="23">
        <v>318</v>
      </c>
      <c r="P8" s="23">
        <v>1005</v>
      </c>
      <c r="Q8" s="23">
        <v>3246</v>
      </c>
      <c r="R8" s="23">
        <v>437</v>
      </c>
    </row>
    <row r="9" spans="1:18" ht="11.25" outlineLevel="1">
      <c r="A9" s="23">
        <v>1993</v>
      </c>
      <c r="B9" s="23">
        <f t="shared" si="0"/>
        <v>43520</v>
      </c>
      <c r="C9" s="23">
        <v>1665</v>
      </c>
      <c r="D9" s="23">
        <v>747</v>
      </c>
      <c r="E9" s="23">
        <v>11080</v>
      </c>
      <c r="F9" s="23">
        <v>330</v>
      </c>
      <c r="G9" s="23">
        <v>6577</v>
      </c>
      <c r="H9" s="23">
        <v>7614</v>
      </c>
      <c r="I9" s="23">
        <v>53</v>
      </c>
      <c r="J9" s="23">
        <v>6401</v>
      </c>
      <c r="K9" s="23">
        <v>100</v>
      </c>
      <c r="L9" s="23">
        <v>2167</v>
      </c>
      <c r="M9" s="23">
        <v>1557</v>
      </c>
      <c r="N9" s="23">
        <v>579</v>
      </c>
      <c r="O9" s="23">
        <v>337</v>
      </c>
      <c r="P9" s="23">
        <v>1061</v>
      </c>
      <c r="Q9" s="23">
        <v>3252</v>
      </c>
      <c r="R9" s="23">
        <v>512</v>
      </c>
    </row>
    <row r="10" spans="1:18" ht="11.25" outlineLevel="1">
      <c r="A10" s="23">
        <v>1994</v>
      </c>
      <c r="B10" s="23">
        <f t="shared" si="0"/>
        <v>44159</v>
      </c>
      <c r="C10" s="23">
        <v>1666</v>
      </c>
      <c r="D10" s="23">
        <v>796</v>
      </c>
      <c r="E10" s="23">
        <v>11143</v>
      </c>
      <c r="F10" s="23">
        <v>380</v>
      </c>
      <c r="G10" s="23">
        <v>6497</v>
      </c>
      <c r="H10" s="23">
        <v>7956</v>
      </c>
      <c r="I10" s="23">
        <v>72</v>
      </c>
      <c r="J10" s="23">
        <v>6375</v>
      </c>
      <c r="K10" s="23">
        <v>121</v>
      </c>
      <c r="L10" s="23">
        <v>2208</v>
      </c>
      <c r="M10" s="23">
        <v>1559</v>
      </c>
      <c r="N10" s="23">
        <v>587</v>
      </c>
      <c r="O10" s="23">
        <v>388</v>
      </c>
      <c r="P10" s="23">
        <v>1125</v>
      </c>
      <c r="Q10" s="23">
        <v>3286</v>
      </c>
      <c r="R10" s="23">
        <v>94</v>
      </c>
    </row>
    <row r="11" spans="1:18" ht="11.25" outlineLevel="1">
      <c r="A11" s="23">
        <v>1995</v>
      </c>
      <c r="B11" s="23">
        <f t="shared" si="0"/>
        <v>45393</v>
      </c>
      <c r="C11" s="23">
        <v>1666</v>
      </c>
      <c r="D11" s="23">
        <v>796</v>
      </c>
      <c r="E11" s="23">
        <v>11190</v>
      </c>
      <c r="F11" s="23">
        <v>420</v>
      </c>
      <c r="G11" s="23">
        <v>6962</v>
      </c>
      <c r="H11" s="23">
        <v>8275</v>
      </c>
      <c r="I11" s="23">
        <v>72</v>
      </c>
      <c r="J11" s="23">
        <v>6435</v>
      </c>
      <c r="K11" s="23">
        <v>123</v>
      </c>
      <c r="L11" s="23">
        <v>2208</v>
      </c>
      <c r="M11" s="23">
        <v>1596</v>
      </c>
      <c r="N11" s="23">
        <v>687</v>
      </c>
      <c r="O11" s="23">
        <v>394</v>
      </c>
      <c r="P11" s="23">
        <v>1262</v>
      </c>
      <c r="Q11" s="23">
        <v>3307</v>
      </c>
      <c r="R11" s="23">
        <v>107</v>
      </c>
    </row>
    <row r="12" spans="1:18" ht="11.25">
      <c r="A12" s="23">
        <v>1996</v>
      </c>
      <c r="B12" s="23">
        <f t="shared" si="0"/>
        <v>46423</v>
      </c>
      <c r="C12" s="23">
        <v>1674</v>
      </c>
      <c r="D12" s="23">
        <v>832</v>
      </c>
      <c r="E12" s="23">
        <v>11246</v>
      </c>
      <c r="F12" s="23">
        <v>470</v>
      </c>
      <c r="G12" s="23">
        <v>7295</v>
      </c>
      <c r="H12" s="23">
        <v>8596</v>
      </c>
      <c r="I12" s="23">
        <v>80</v>
      </c>
      <c r="J12" s="23">
        <v>6465</v>
      </c>
      <c r="K12" s="23">
        <v>115</v>
      </c>
      <c r="L12" s="23">
        <v>2208</v>
      </c>
      <c r="M12" s="23">
        <v>1607</v>
      </c>
      <c r="N12" s="23">
        <v>710</v>
      </c>
      <c r="O12" s="23">
        <v>431</v>
      </c>
      <c r="P12" s="23">
        <v>1350</v>
      </c>
      <c r="Q12" s="23">
        <v>3344</v>
      </c>
      <c r="R12" s="23">
        <v>560</v>
      </c>
    </row>
    <row r="13" spans="1:18" ht="11.25">
      <c r="A13" s="23">
        <v>1997</v>
      </c>
      <c r="B13" s="23">
        <f t="shared" si="0"/>
        <v>47663</v>
      </c>
      <c r="C13" s="23">
        <v>1679</v>
      </c>
      <c r="D13" s="23">
        <v>855</v>
      </c>
      <c r="E13" s="23">
        <v>11309</v>
      </c>
      <c r="F13" s="23">
        <v>500</v>
      </c>
      <c r="G13" s="23">
        <v>7750</v>
      </c>
      <c r="H13" s="23">
        <v>8864</v>
      </c>
      <c r="I13" s="23">
        <v>94</v>
      </c>
      <c r="J13" s="23">
        <v>6469</v>
      </c>
      <c r="K13" s="23">
        <v>118</v>
      </c>
      <c r="L13" s="23">
        <v>2336</v>
      </c>
      <c r="M13" s="23">
        <v>1613</v>
      </c>
      <c r="N13" s="23">
        <v>797</v>
      </c>
      <c r="O13" s="23">
        <v>444</v>
      </c>
      <c r="P13" s="23">
        <v>1423</v>
      </c>
      <c r="Q13" s="23">
        <v>3412</v>
      </c>
      <c r="R13" s="23">
        <v>570</v>
      </c>
    </row>
    <row r="14" spans="1:18" ht="11.25">
      <c r="A14" s="23">
        <v>1998</v>
      </c>
      <c r="B14" s="23">
        <f t="shared" si="0"/>
        <v>49225</v>
      </c>
      <c r="C14" s="23">
        <v>1682</v>
      </c>
      <c r="D14" s="23">
        <v>873</v>
      </c>
      <c r="E14" s="23">
        <v>11427</v>
      </c>
      <c r="F14" s="23">
        <v>500</v>
      </c>
      <c r="G14" s="23">
        <v>8269</v>
      </c>
      <c r="H14" s="23">
        <v>9303</v>
      </c>
      <c r="I14" s="23">
        <v>103</v>
      </c>
      <c r="J14" s="23">
        <v>6478</v>
      </c>
      <c r="K14" s="23">
        <v>115</v>
      </c>
      <c r="L14" s="23">
        <v>2225</v>
      </c>
      <c r="M14" s="23">
        <v>1613</v>
      </c>
      <c r="N14" s="23">
        <v>1252</v>
      </c>
      <c r="O14" s="23">
        <v>473</v>
      </c>
      <c r="P14" s="23">
        <v>1439</v>
      </c>
      <c r="Q14" s="23">
        <v>3473</v>
      </c>
      <c r="R14" s="23">
        <v>570</v>
      </c>
    </row>
    <row r="15" spans="1:18" ht="11.25">
      <c r="A15" s="23">
        <v>1999</v>
      </c>
      <c r="B15" s="23">
        <f t="shared" si="0"/>
        <v>50754</v>
      </c>
      <c r="C15" s="23">
        <v>1691</v>
      </c>
      <c r="D15" s="23">
        <v>892</v>
      </c>
      <c r="E15" s="23">
        <v>11515</v>
      </c>
      <c r="F15" s="23">
        <v>500</v>
      </c>
      <c r="G15" s="23">
        <v>8893</v>
      </c>
      <c r="H15" s="23">
        <v>9626</v>
      </c>
      <c r="I15" s="23">
        <v>103</v>
      </c>
      <c r="J15" s="23">
        <v>6478</v>
      </c>
      <c r="K15" s="23">
        <v>115</v>
      </c>
      <c r="L15" s="23">
        <v>2291</v>
      </c>
      <c r="M15" s="23">
        <v>1634</v>
      </c>
      <c r="N15" s="23">
        <v>1441</v>
      </c>
      <c r="O15" s="23">
        <v>512</v>
      </c>
      <c r="P15" s="23">
        <v>1484</v>
      </c>
      <c r="Q15" s="23">
        <v>3579</v>
      </c>
      <c r="R15" s="23">
        <v>589</v>
      </c>
    </row>
    <row r="16" spans="1:18" ht="11.25">
      <c r="A16" s="23">
        <v>2000</v>
      </c>
      <c r="B16" s="23">
        <f t="shared" si="0"/>
        <v>51656</v>
      </c>
      <c r="C16" s="23">
        <v>1702</v>
      </c>
      <c r="D16" s="23">
        <v>953</v>
      </c>
      <c r="E16" s="23">
        <v>11712</v>
      </c>
      <c r="F16" s="23">
        <v>707</v>
      </c>
      <c r="G16" s="23">
        <v>9049</v>
      </c>
      <c r="H16" s="23">
        <v>9766</v>
      </c>
      <c r="I16" s="23">
        <v>103</v>
      </c>
      <c r="J16" s="23">
        <v>6478</v>
      </c>
      <c r="K16" s="23">
        <v>115</v>
      </c>
      <c r="L16" s="23">
        <v>2289</v>
      </c>
      <c r="M16" s="23">
        <v>1633</v>
      </c>
      <c r="N16" s="23">
        <v>1482</v>
      </c>
      <c r="O16" s="23">
        <v>549</v>
      </c>
      <c r="P16" s="23">
        <v>1506</v>
      </c>
      <c r="Q16" s="23">
        <v>3612</v>
      </c>
      <c r="R16" s="23">
        <v>606</v>
      </c>
    </row>
    <row r="17" spans="1:18" ht="11.25">
      <c r="A17" s="23">
        <v>2001</v>
      </c>
      <c r="B17" s="23" t="e">
        <f t="shared" si="0"/>
        <v>#N/A</v>
      </c>
      <c r="C17" s="23" t="e">
        <f>NA()</f>
        <v>#N/A</v>
      </c>
      <c r="D17" s="23">
        <v>971</v>
      </c>
      <c r="E17" s="23">
        <v>11786</v>
      </c>
      <c r="F17" s="23" t="e">
        <f>NA()</f>
        <v>#N/A</v>
      </c>
      <c r="G17" s="23">
        <v>9571</v>
      </c>
      <c r="H17" s="23">
        <v>10068</v>
      </c>
      <c r="I17" s="23">
        <v>125</v>
      </c>
      <c r="J17" s="23" t="e">
        <f>NA()</f>
        <v>#N/A</v>
      </c>
      <c r="K17" s="23">
        <v>115</v>
      </c>
      <c r="L17" s="23" t="e">
        <f>NA()</f>
        <v>#N/A</v>
      </c>
      <c r="M17" s="23">
        <v>1645</v>
      </c>
      <c r="N17" s="23">
        <v>1659</v>
      </c>
      <c r="O17" s="23">
        <v>591</v>
      </c>
      <c r="P17" s="23">
        <v>1529</v>
      </c>
      <c r="Q17" s="23">
        <v>3605</v>
      </c>
      <c r="R17" s="23">
        <v>143</v>
      </c>
    </row>
    <row r="18" spans="1:17" ht="11.25">
      <c r="A18" s="50"/>
      <c r="B18" s="5"/>
      <c r="C18" s="19"/>
      <c r="D18" s="19"/>
      <c r="E18" s="19"/>
      <c r="F18" s="19"/>
      <c r="G18" s="19"/>
      <c r="H18" s="19"/>
      <c r="I18" s="19"/>
      <c r="J18" s="19"/>
      <c r="K18" s="19"/>
      <c r="L18" s="19"/>
      <c r="M18" s="19"/>
      <c r="N18" s="19"/>
      <c r="O18" s="19"/>
      <c r="P18" s="19"/>
      <c r="Q18" s="19"/>
    </row>
    <row r="19" spans="1:17" ht="11.25">
      <c r="A19" s="50"/>
      <c r="B19" s="5"/>
      <c r="C19" s="19"/>
      <c r="D19" s="19"/>
      <c r="E19" s="19"/>
      <c r="F19" s="19"/>
      <c r="G19" s="19"/>
      <c r="H19" s="19"/>
      <c r="I19" s="19"/>
      <c r="J19" s="19"/>
      <c r="K19" s="19"/>
      <c r="L19" s="19"/>
      <c r="M19" s="19"/>
      <c r="N19" s="19"/>
      <c r="O19" s="19"/>
      <c r="P19" s="19"/>
      <c r="Q19" s="19"/>
    </row>
    <row r="20" spans="1:17" ht="11.25">
      <c r="A20" s="23" t="s">
        <v>19</v>
      </c>
      <c r="B20" s="23" t="s">
        <v>151</v>
      </c>
      <c r="E20" s="19"/>
      <c r="F20" s="19"/>
      <c r="G20" s="19"/>
      <c r="H20" s="19"/>
      <c r="I20" s="19"/>
      <c r="J20" s="19"/>
      <c r="K20" s="19"/>
      <c r="L20" s="19"/>
      <c r="M20" s="19"/>
      <c r="N20" s="19"/>
      <c r="O20" s="19"/>
      <c r="P20" s="19"/>
      <c r="Q20" s="19"/>
    </row>
    <row r="21" spans="1:17" ht="11.25">
      <c r="A21" s="50"/>
      <c r="B21" s="5"/>
      <c r="C21" s="19"/>
      <c r="D21" s="19"/>
      <c r="E21" s="19"/>
      <c r="F21" s="19"/>
      <c r="G21" s="19"/>
      <c r="H21" s="19"/>
      <c r="I21" s="19"/>
      <c r="J21" s="19"/>
      <c r="K21" s="19"/>
      <c r="L21" s="19"/>
      <c r="M21" s="19"/>
      <c r="N21" s="19"/>
      <c r="O21" s="19"/>
      <c r="P21" s="19"/>
      <c r="Q21" s="19"/>
    </row>
    <row r="22" spans="1:17" ht="11.25">
      <c r="A22" s="37"/>
      <c r="B22" s="48"/>
      <c r="C22" s="48"/>
      <c r="D22" s="48"/>
      <c r="E22" s="48"/>
      <c r="F22" s="48"/>
      <c r="G22" s="48"/>
      <c r="H22" s="48"/>
      <c r="I22" s="48"/>
      <c r="J22" s="48"/>
      <c r="K22" s="48"/>
      <c r="L22" s="48"/>
      <c r="M22" s="48"/>
      <c r="N22" s="48"/>
      <c r="O22" s="48"/>
      <c r="P22" s="48"/>
      <c r="Q22" s="48"/>
    </row>
    <row r="23" spans="1:17" ht="11.25">
      <c r="A23" s="37"/>
      <c r="B23" s="37"/>
      <c r="C23" s="37"/>
      <c r="D23" s="37"/>
      <c r="E23" s="37"/>
      <c r="F23" s="37"/>
      <c r="G23" s="37"/>
      <c r="H23" s="37"/>
      <c r="I23" s="37"/>
      <c r="J23" s="37"/>
      <c r="K23" s="37"/>
      <c r="L23" s="37"/>
      <c r="M23" s="37"/>
      <c r="N23" s="37"/>
      <c r="O23" s="37"/>
      <c r="P23" s="37"/>
      <c r="Q23" s="37"/>
    </row>
    <row r="24" spans="9:17" ht="11.25">
      <c r="I24" s="37"/>
      <c r="J24" s="37"/>
      <c r="K24" s="37"/>
      <c r="L24" s="37"/>
      <c r="M24" s="37"/>
      <c r="N24" s="37"/>
      <c r="O24" s="37"/>
      <c r="P24" s="37"/>
      <c r="Q24" s="37"/>
    </row>
    <row r="25" spans="9:17" ht="11.25">
      <c r="I25" s="37"/>
      <c r="J25" s="37"/>
      <c r="K25" s="37"/>
      <c r="L25" s="37"/>
      <c r="M25" s="37"/>
      <c r="N25" s="37"/>
      <c r="O25" s="37"/>
      <c r="P25" s="37"/>
      <c r="Q25" s="37"/>
    </row>
    <row r="26" spans="9:17" ht="11.25">
      <c r="I26" s="37"/>
      <c r="J26" s="37"/>
      <c r="K26" s="37"/>
      <c r="L26" s="37"/>
      <c r="M26" s="37"/>
      <c r="N26" s="37"/>
      <c r="O26" s="37"/>
      <c r="P26" s="37"/>
      <c r="Q26" s="37"/>
    </row>
    <row r="27" spans="9:17" ht="11.25">
      <c r="I27" s="37"/>
      <c r="J27" s="37"/>
      <c r="K27" s="37"/>
      <c r="L27" s="37"/>
      <c r="M27" s="37"/>
      <c r="N27" s="37"/>
      <c r="O27" s="37"/>
      <c r="P27" s="37"/>
      <c r="Q27" s="37"/>
    </row>
    <row r="28" spans="9:17" ht="11.25">
      <c r="I28" s="37"/>
      <c r="J28" s="37"/>
      <c r="K28" s="37"/>
      <c r="L28" s="37"/>
      <c r="M28" s="37"/>
      <c r="N28" s="37"/>
      <c r="O28" s="37"/>
      <c r="P28" s="37"/>
      <c r="Q28" s="37"/>
    </row>
    <row r="29" spans="9:17" ht="11.25">
      <c r="I29" s="37"/>
      <c r="J29" s="37"/>
      <c r="K29" s="37"/>
      <c r="L29" s="37"/>
      <c r="M29" s="37"/>
      <c r="N29" s="37"/>
      <c r="O29" s="37"/>
      <c r="P29" s="37"/>
      <c r="Q29" s="37"/>
    </row>
    <row r="30" spans="1:17" ht="11.25">
      <c r="A30" s="47"/>
      <c r="B30" s="47"/>
      <c r="C30" s="47"/>
      <c r="D30" s="47"/>
      <c r="E30" s="47"/>
      <c r="F30" s="47"/>
      <c r="G30" s="47"/>
      <c r="H30" s="47"/>
      <c r="I30" s="37"/>
      <c r="J30" s="37"/>
      <c r="K30" s="37"/>
      <c r="L30" s="37"/>
      <c r="M30" s="37"/>
      <c r="N30" s="37"/>
      <c r="O30" s="37"/>
      <c r="P30" s="37"/>
      <c r="Q30" s="37"/>
    </row>
    <row r="31" spans="1:8" ht="11.25">
      <c r="A31" s="47"/>
      <c r="B31" s="47"/>
      <c r="C31" s="47"/>
      <c r="D31" s="47"/>
      <c r="E31" s="47"/>
      <c r="F31" s="47"/>
      <c r="G31" s="47"/>
      <c r="H31" s="47"/>
    </row>
  </sheetData>
  <mergeCells count="1">
    <mergeCell ref="A5:Q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7"/>
  <sheetViews>
    <sheetView workbookViewId="0" topLeftCell="A1">
      <selection activeCell="B9" sqref="B8:B9"/>
    </sheetView>
  </sheetViews>
  <sheetFormatPr defaultColWidth="9.140625" defaultRowHeight="12.75"/>
  <cols>
    <col min="1" max="16384" width="9.140625" style="23" customWidth="1"/>
  </cols>
  <sheetData>
    <row r="1" ht="11.25">
      <c r="A1" s="49" t="s">
        <v>42</v>
      </c>
    </row>
    <row r="2" ht="11.25">
      <c r="A2" s="51" t="s">
        <v>163</v>
      </c>
    </row>
    <row r="4" spans="1:6" ht="11.25">
      <c r="A4" s="57" t="s">
        <v>24</v>
      </c>
      <c r="B4" s="57"/>
      <c r="C4" s="57"/>
      <c r="D4" s="57"/>
      <c r="E4" s="57"/>
      <c r="F4" s="57"/>
    </row>
    <row r="6" spans="2:7" ht="11.25">
      <c r="B6" s="20" t="s">
        <v>1</v>
      </c>
      <c r="C6" s="84" t="s">
        <v>25</v>
      </c>
      <c r="D6" s="84" t="s">
        <v>26</v>
      </c>
      <c r="E6" s="84" t="s">
        <v>27</v>
      </c>
      <c r="F6" s="84" t="s">
        <v>28</v>
      </c>
      <c r="G6" s="84" t="s">
        <v>29</v>
      </c>
    </row>
    <row r="7" spans="1:7" ht="11.25">
      <c r="A7" s="23">
        <v>1990</v>
      </c>
      <c r="B7" s="20">
        <v>667</v>
      </c>
      <c r="C7" s="84"/>
      <c r="D7" s="84"/>
      <c r="E7" s="84"/>
      <c r="F7" s="84"/>
      <c r="G7" s="84"/>
    </row>
    <row r="8" spans="1:7" ht="11.25">
      <c r="A8" s="23">
        <v>1995</v>
      </c>
      <c r="B8" s="86">
        <f>SUM(C8:G8)</f>
        <v>1124</v>
      </c>
      <c r="C8" s="85">
        <v>0</v>
      </c>
      <c r="D8" s="85">
        <v>0</v>
      </c>
      <c r="E8" s="85">
        <v>0</v>
      </c>
      <c r="F8" s="86">
        <f>+basedata_HSR!F10</f>
        <v>1124</v>
      </c>
      <c r="G8" s="85">
        <v>0</v>
      </c>
    </row>
    <row r="9" spans="1:7" ht="11.25">
      <c r="A9" s="23">
        <v>1996</v>
      </c>
      <c r="B9" s="86">
        <f>SUM(C9:G9)</f>
        <v>2211</v>
      </c>
      <c r="C9" s="86">
        <f>+basedata_HSR!C11</f>
        <v>12</v>
      </c>
      <c r="D9" s="86">
        <f>+basedata_HSR!D11</f>
        <v>434</v>
      </c>
      <c r="E9" s="86">
        <f>+basedata_HSR!E11</f>
        <v>376</v>
      </c>
      <c r="F9" s="86">
        <f>+basedata_HSR!F11</f>
        <v>1152</v>
      </c>
      <c r="G9" s="86">
        <f>+basedata_HSR!G11</f>
        <v>237</v>
      </c>
    </row>
    <row r="10" spans="1:7" ht="11.25">
      <c r="A10" s="23">
        <v>1997</v>
      </c>
      <c r="B10" s="86">
        <f>SUM(C10:G10)</f>
        <v>2292</v>
      </c>
      <c r="C10" s="86">
        <f>+basedata_HSR!C12</f>
        <v>71</v>
      </c>
      <c r="D10" s="86">
        <f>+basedata_HSR!D12</f>
        <v>434</v>
      </c>
      <c r="E10" s="86">
        <f>+basedata_HSR!E12</f>
        <v>376</v>
      </c>
      <c r="F10" s="86">
        <f>+basedata_HSR!F12</f>
        <v>1152</v>
      </c>
      <c r="G10" s="86">
        <f>+basedata_HSR!G12</f>
        <v>259</v>
      </c>
    </row>
    <row r="11" spans="1:7" ht="11.25">
      <c r="A11" s="23">
        <v>1998</v>
      </c>
      <c r="B11" s="86">
        <f>SUM(C11:G11)</f>
        <v>2339</v>
      </c>
      <c r="C11" s="86">
        <f>+basedata_HSR!C13</f>
        <v>71</v>
      </c>
      <c r="D11" s="86">
        <f>+basedata_HSR!D13</f>
        <v>486</v>
      </c>
      <c r="E11" s="86">
        <f>+basedata_HSR!E13</f>
        <v>376</v>
      </c>
      <c r="F11" s="86">
        <f>+basedata_HSR!F13</f>
        <v>1147</v>
      </c>
      <c r="G11" s="86">
        <f>+basedata_HSR!G13</f>
        <v>259</v>
      </c>
    </row>
    <row r="12" spans="1:7" ht="11.25">
      <c r="A12" s="23">
        <v>1999</v>
      </c>
      <c r="B12" s="86">
        <f>SUM(C12:G12)</f>
        <v>2347</v>
      </c>
      <c r="C12" s="86">
        <f>+basedata_HSR!C14</f>
        <v>73</v>
      </c>
      <c r="D12" s="86">
        <f>+basedata_HSR!D14</f>
        <v>491</v>
      </c>
      <c r="E12" s="86">
        <f>+basedata_HSR!E14</f>
        <v>377</v>
      </c>
      <c r="F12" s="86">
        <f>+basedata_HSR!F14</f>
        <v>1147</v>
      </c>
      <c r="G12" s="86">
        <f>+basedata_HSR!G14</f>
        <v>259</v>
      </c>
    </row>
    <row r="13" spans="1:7" ht="11.25">
      <c r="A13" s="23">
        <v>2000</v>
      </c>
      <c r="B13" s="86">
        <f>SUM(C13:G13)</f>
        <v>2366</v>
      </c>
      <c r="C13" s="86">
        <f>+basedata_HSR!C15</f>
        <v>73</v>
      </c>
      <c r="D13" s="86">
        <f>+basedata_HSR!D15</f>
        <v>510</v>
      </c>
      <c r="E13" s="86">
        <f>+basedata_HSR!E15</f>
        <v>377</v>
      </c>
      <c r="F13" s="86">
        <f>+basedata_HSR!F15</f>
        <v>1147</v>
      </c>
      <c r="G13" s="86">
        <f>+basedata_HSR!G15</f>
        <v>259</v>
      </c>
    </row>
    <row r="14" spans="1:7" ht="11.25">
      <c r="A14" s="23">
        <v>2001</v>
      </c>
      <c r="B14" s="86">
        <f>SUM(C14:G14)</f>
        <v>2614</v>
      </c>
      <c r="C14" s="86">
        <f>+basedata_HSR!C16</f>
        <v>73</v>
      </c>
      <c r="D14" s="86">
        <f>+basedata_HSR!D16</f>
        <v>510</v>
      </c>
      <c r="E14" s="86">
        <f>+basedata_HSR!E16</f>
        <v>377</v>
      </c>
      <c r="F14" s="86">
        <f>+basedata_HSR!F16</f>
        <v>1395</v>
      </c>
      <c r="G14" s="86">
        <f>+basedata_HSR!G16</f>
        <v>259</v>
      </c>
    </row>
    <row r="16" spans="1:2" ht="11.25" customHeight="1">
      <c r="A16" s="23" t="s">
        <v>43</v>
      </c>
      <c r="B16" s="23" t="s">
        <v>162</v>
      </c>
    </row>
    <row r="17" ht="11.25">
      <c r="B17" s="23" t="s">
        <v>174</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271"/>
  <dimension ref="B1:J37"/>
  <sheetViews>
    <sheetView workbookViewId="0" topLeftCell="A1">
      <selection activeCell="H9" sqref="H9"/>
    </sheetView>
  </sheetViews>
  <sheetFormatPr defaultColWidth="9.140625" defaultRowHeight="12.75"/>
  <cols>
    <col min="1" max="1" width="0.5625" style="23" customWidth="1"/>
    <col min="2" max="2" width="4.421875" style="23" customWidth="1"/>
    <col min="3" max="7" width="7.28125" style="23" customWidth="1"/>
    <col min="8" max="8" width="7.8515625" style="23" customWidth="1"/>
    <col min="9" max="9" width="1.57421875" style="23" customWidth="1"/>
    <col min="10" max="16384" width="9.140625" style="23" customWidth="1"/>
  </cols>
  <sheetData>
    <row r="1" spans="2:10" ht="15.75" customHeight="1">
      <c r="B1" s="48"/>
      <c r="C1" s="48"/>
      <c r="D1" s="48"/>
      <c r="E1" s="48"/>
      <c r="F1" s="48"/>
      <c r="G1" s="48"/>
      <c r="H1" s="111"/>
      <c r="I1" s="48"/>
      <c r="J1" s="48"/>
    </row>
    <row r="2" spans="2:10" ht="21" customHeight="1">
      <c r="B2" s="131" t="s">
        <v>23</v>
      </c>
      <c r="C2" s="131"/>
      <c r="D2" s="131"/>
      <c r="E2" s="131"/>
      <c r="F2" s="131"/>
      <c r="G2" s="131"/>
      <c r="H2" s="131"/>
      <c r="I2" s="48"/>
      <c r="J2" s="48"/>
    </row>
    <row r="3" spans="2:10" ht="17.25" customHeight="1">
      <c r="B3" s="132" t="s">
        <v>161</v>
      </c>
      <c r="C3" s="132"/>
      <c r="D3" s="132"/>
      <c r="E3" s="132"/>
      <c r="F3" s="132"/>
      <c r="G3" s="132"/>
      <c r="H3" s="132"/>
      <c r="I3" s="48"/>
      <c r="J3" s="48"/>
    </row>
    <row r="4" spans="2:10" s="24" customFormat="1" ht="18.75" customHeight="1">
      <c r="B4" s="23"/>
      <c r="C4" s="23"/>
      <c r="D4" s="23"/>
      <c r="E4" s="23"/>
      <c r="F4" s="23"/>
      <c r="G4" s="23"/>
      <c r="H4" s="23"/>
      <c r="I4" s="112"/>
      <c r="J4" s="112"/>
    </row>
    <row r="5" spans="2:10" s="28" customFormat="1" ht="15.75" customHeight="1">
      <c r="B5" s="25"/>
      <c r="C5" s="26" t="s">
        <v>25</v>
      </c>
      <c r="D5" s="26" t="s">
        <v>26</v>
      </c>
      <c r="E5" s="26" t="s">
        <v>27</v>
      </c>
      <c r="F5" s="26" t="s">
        <v>28</v>
      </c>
      <c r="G5" s="26" t="s">
        <v>29</v>
      </c>
      <c r="H5" s="27" t="s">
        <v>30</v>
      </c>
      <c r="I5" s="36"/>
      <c r="J5" s="36"/>
    </row>
    <row r="6" spans="2:10" s="28" customFormat="1" ht="15.75" customHeight="1">
      <c r="B6" s="29">
        <v>1981</v>
      </c>
      <c r="C6" s="30" t="s">
        <v>31</v>
      </c>
      <c r="D6" s="30" t="s">
        <v>31</v>
      </c>
      <c r="E6" s="30" t="s">
        <v>31</v>
      </c>
      <c r="F6" s="31">
        <v>285</v>
      </c>
      <c r="G6" s="30" t="s">
        <v>31</v>
      </c>
      <c r="H6" s="32">
        <f aca="true" t="shared" si="0" ref="H6:H16">SUM(C6:G6)</f>
        <v>285</v>
      </c>
      <c r="I6" s="36"/>
      <c r="J6" s="36"/>
    </row>
    <row r="7" spans="2:10" s="28" customFormat="1" ht="15.75" customHeight="1">
      <c r="B7" s="29">
        <v>1983</v>
      </c>
      <c r="C7" s="30" t="s">
        <v>31</v>
      </c>
      <c r="D7" s="30" t="s">
        <v>31</v>
      </c>
      <c r="E7" s="30" t="s">
        <v>31</v>
      </c>
      <c r="F7" s="31">
        <v>402</v>
      </c>
      <c r="G7" s="30" t="s">
        <v>31</v>
      </c>
      <c r="H7" s="32">
        <f t="shared" si="0"/>
        <v>402</v>
      </c>
      <c r="I7" s="36"/>
      <c r="J7" s="36"/>
    </row>
    <row r="8" spans="2:10" s="28" customFormat="1" ht="15.75" customHeight="1">
      <c r="B8" s="29">
        <v>1988</v>
      </c>
      <c r="C8" s="30" t="s">
        <v>31</v>
      </c>
      <c r="D8" s="30" t="s">
        <v>31</v>
      </c>
      <c r="E8" s="30" t="s">
        <v>31</v>
      </c>
      <c r="F8" s="31">
        <v>402</v>
      </c>
      <c r="G8" s="30" t="s">
        <v>31</v>
      </c>
      <c r="H8" s="32">
        <f t="shared" si="0"/>
        <v>402</v>
      </c>
      <c r="I8" s="36"/>
      <c r="J8" s="36"/>
    </row>
    <row r="9" spans="2:10" s="28" customFormat="1" ht="15.75" customHeight="1">
      <c r="B9" s="29">
        <v>1990</v>
      </c>
      <c r="C9" s="30" t="s">
        <v>31</v>
      </c>
      <c r="D9" s="30" t="s">
        <v>160</v>
      </c>
      <c r="E9" s="30" t="s">
        <v>31</v>
      </c>
      <c r="F9" s="31">
        <v>667</v>
      </c>
      <c r="G9" s="30" t="s">
        <v>160</v>
      </c>
      <c r="H9" s="110" t="s">
        <v>160</v>
      </c>
      <c r="I9" s="36"/>
      <c r="J9" s="36"/>
    </row>
    <row r="10" spans="2:10" s="28" customFormat="1" ht="15.75" customHeight="1">
      <c r="B10" s="29">
        <v>1995</v>
      </c>
      <c r="C10" s="30" t="s">
        <v>31</v>
      </c>
      <c r="D10" s="30" t="s">
        <v>160</v>
      </c>
      <c r="E10" s="31">
        <v>376</v>
      </c>
      <c r="F10" s="31">
        <v>1124</v>
      </c>
      <c r="G10" s="30" t="s">
        <v>160</v>
      </c>
      <c r="H10" s="110" t="s">
        <v>160</v>
      </c>
      <c r="I10" s="36"/>
      <c r="J10" s="36"/>
    </row>
    <row r="11" spans="2:10" s="28" customFormat="1" ht="15.75" customHeight="1">
      <c r="B11" s="29">
        <v>1996</v>
      </c>
      <c r="C11" s="33">
        <v>12</v>
      </c>
      <c r="D11" s="31">
        <v>434</v>
      </c>
      <c r="E11" s="31">
        <v>376</v>
      </c>
      <c r="F11" s="31">
        <v>1152</v>
      </c>
      <c r="G11" s="31">
        <v>237</v>
      </c>
      <c r="H11" s="32">
        <f t="shared" si="0"/>
        <v>2211</v>
      </c>
      <c r="I11" s="36"/>
      <c r="J11" s="36"/>
    </row>
    <row r="12" spans="2:10" s="28" customFormat="1" ht="15.75" customHeight="1">
      <c r="B12" s="29">
        <v>1997</v>
      </c>
      <c r="C12" s="34">
        <v>71</v>
      </c>
      <c r="D12" s="31">
        <v>434</v>
      </c>
      <c r="E12" s="31">
        <v>376</v>
      </c>
      <c r="F12" s="31">
        <v>1152</v>
      </c>
      <c r="G12" s="31">
        <v>259</v>
      </c>
      <c r="H12" s="32">
        <f t="shared" si="0"/>
        <v>2292</v>
      </c>
      <c r="I12" s="36"/>
      <c r="J12" s="36"/>
    </row>
    <row r="13" spans="2:10" s="28" customFormat="1" ht="15.75" customHeight="1">
      <c r="B13" s="29">
        <v>1998</v>
      </c>
      <c r="C13" s="34">
        <v>71</v>
      </c>
      <c r="D13" s="31">
        <v>486</v>
      </c>
      <c r="E13" s="31">
        <v>376</v>
      </c>
      <c r="F13" s="31">
        <v>1147</v>
      </c>
      <c r="G13" s="31">
        <v>259</v>
      </c>
      <c r="H13" s="32">
        <f t="shared" si="0"/>
        <v>2339</v>
      </c>
      <c r="I13" s="36"/>
      <c r="J13" s="36"/>
    </row>
    <row r="14" spans="2:10" s="28" customFormat="1" ht="15.75" customHeight="1">
      <c r="B14" s="29">
        <v>1999</v>
      </c>
      <c r="C14" s="34">
        <v>73</v>
      </c>
      <c r="D14" s="31">
        <v>491</v>
      </c>
      <c r="E14" s="31">
        <v>377</v>
      </c>
      <c r="F14" s="31">
        <v>1147</v>
      </c>
      <c r="G14" s="31">
        <v>259</v>
      </c>
      <c r="H14" s="32">
        <f t="shared" si="0"/>
        <v>2347</v>
      </c>
      <c r="I14" s="36"/>
      <c r="J14" s="36"/>
    </row>
    <row r="15" spans="2:10" s="28" customFormat="1" ht="21" customHeight="1">
      <c r="B15" s="29">
        <v>2000</v>
      </c>
      <c r="C15" s="34">
        <v>73</v>
      </c>
      <c r="D15" s="31">
        <v>510</v>
      </c>
      <c r="E15" s="31">
        <v>377</v>
      </c>
      <c r="F15" s="31">
        <v>1147</v>
      </c>
      <c r="G15" s="31">
        <v>259</v>
      </c>
      <c r="H15" s="32">
        <f t="shared" si="0"/>
        <v>2366</v>
      </c>
      <c r="I15" s="36"/>
      <c r="J15" s="36"/>
    </row>
    <row r="16" spans="2:10" ht="19.5" customHeight="1">
      <c r="B16" s="121">
        <v>2001</v>
      </c>
      <c r="C16" s="34">
        <v>73</v>
      </c>
      <c r="D16" s="122">
        <v>510</v>
      </c>
      <c r="E16" s="31">
        <v>377</v>
      </c>
      <c r="F16" s="31">
        <v>1395</v>
      </c>
      <c r="G16" s="118">
        <v>259</v>
      </c>
      <c r="H16" s="123">
        <f t="shared" si="0"/>
        <v>2614</v>
      </c>
      <c r="I16" s="48"/>
      <c r="J16" s="48"/>
    </row>
    <row r="17" spans="2:10" ht="22.5" customHeight="1">
      <c r="B17" s="113"/>
      <c r="C17" s="33"/>
      <c r="D17" s="33"/>
      <c r="E17" s="33"/>
      <c r="F17" s="33"/>
      <c r="G17" s="33"/>
      <c r="H17" s="114"/>
      <c r="I17" s="48"/>
      <c r="J17" s="48"/>
    </row>
    <row r="18" spans="2:10" ht="15.75" customHeight="1">
      <c r="B18" s="115"/>
      <c r="C18" s="116"/>
      <c r="D18" s="48"/>
      <c r="E18" s="48"/>
      <c r="F18" s="48"/>
      <c r="G18" s="48"/>
      <c r="H18" s="117"/>
      <c r="I18" s="48"/>
      <c r="J18" s="48"/>
    </row>
    <row r="19" spans="2:9" ht="3.75" customHeight="1">
      <c r="B19" s="134"/>
      <c r="C19" s="134"/>
      <c r="D19" s="134"/>
      <c r="E19" s="134"/>
      <c r="F19" s="134"/>
      <c r="G19" s="134"/>
      <c r="H19" s="134"/>
      <c r="I19" s="48"/>
    </row>
    <row r="20" spans="2:9" ht="12" customHeight="1">
      <c r="B20" s="48"/>
      <c r="C20" s="129"/>
      <c r="D20" s="48"/>
      <c r="E20" s="48"/>
      <c r="F20" s="48"/>
      <c r="G20" s="133"/>
      <c r="H20" s="133"/>
      <c r="I20" s="48"/>
    </row>
    <row r="21" spans="2:9" ht="20.25" customHeight="1">
      <c r="B21" s="48"/>
      <c r="C21" s="129"/>
      <c r="D21" s="48"/>
      <c r="E21" s="48"/>
      <c r="F21" s="48"/>
      <c r="G21" s="128"/>
      <c r="H21" s="128"/>
      <c r="I21" s="48"/>
    </row>
    <row r="22" spans="2:9" ht="15.75" customHeight="1">
      <c r="B22" s="119"/>
      <c r="C22" s="119"/>
      <c r="D22" s="120"/>
      <c r="E22" s="120"/>
      <c r="F22" s="120"/>
      <c r="G22" s="130"/>
      <c r="H22" s="130"/>
      <c r="I22" s="48"/>
    </row>
    <row r="23" spans="2:9" ht="15.75" customHeight="1">
      <c r="B23" s="119"/>
      <c r="C23" s="119"/>
      <c r="D23" s="120"/>
      <c r="E23" s="120"/>
      <c r="F23" s="120"/>
      <c r="G23" s="130"/>
      <c r="H23" s="130"/>
      <c r="I23" s="48"/>
    </row>
    <row r="24" spans="2:9" ht="15.75" customHeight="1">
      <c r="B24" s="119"/>
      <c r="C24" s="119"/>
      <c r="D24" s="120"/>
      <c r="E24" s="120"/>
      <c r="F24" s="120"/>
      <c r="G24" s="130"/>
      <c r="H24" s="130"/>
      <c r="I24" s="48"/>
    </row>
    <row r="25" spans="2:9" ht="15.75" customHeight="1">
      <c r="B25" s="119"/>
      <c r="C25" s="119"/>
      <c r="D25" s="120"/>
      <c r="E25" s="120"/>
      <c r="F25" s="120"/>
      <c r="G25" s="130"/>
      <c r="H25" s="130"/>
      <c r="I25" s="48"/>
    </row>
    <row r="26" spans="2:9" ht="15.75" customHeight="1">
      <c r="B26" s="119"/>
      <c r="C26" s="119"/>
      <c r="D26" s="120"/>
      <c r="E26" s="120"/>
      <c r="F26" s="120"/>
      <c r="G26" s="130"/>
      <c r="H26" s="130"/>
      <c r="I26" s="48"/>
    </row>
    <row r="27" spans="2:9" ht="15.75" customHeight="1">
      <c r="B27" s="119"/>
      <c r="C27" s="119"/>
      <c r="D27" s="120"/>
      <c r="E27" s="120"/>
      <c r="F27" s="120"/>
      <c r="G27" s="130"/>
      <c r="H27" s="130"/>
      <c r="I27" s="48"/>
    </row>
    <row r="28" spans="2:9" ht="15.75" customHeight="1">
      <c r="B28" s="119"/>
      <c r="C28" s="119"/>
      <c r="D28" s="120"/>
      <c r="E28" s="120"/>
      <c r="F28" s="120"/>
      <c r="G28" s="130"/>
      <c r="H28" s="130"/>
      <c r="I28" s="48"/>
    </row>
    <row r="29" spans="2:9" ht="15.75" customHeight="1">
      <c r="B29" s="119"/>
      <c r="C29" s="119"/>
      <c r="D29" s="120"/>
      <c r="E29" s="120"/>
      <c r="F29" s="120"/>
      <c r="G29" s="130"/>
      <c r="H29" s="130"/>
      <c r="I29" s="48"/>
    </row>
    <row r="30" spans="2:9" ht="15.75" customHeight="1">
      <c r="B30" s="119"/>
      <c r="C30" s="119"/>
      <c r="D30" s="120"/>
      <c r="E30" s="120"/>
      <c r="F30" s="120"/>
      <c r="G30" s="130"/>
      <c r="H30" s="130"/>
      <c r="I30" s="48"/>
    </row>
    <row r="31" spans="2:9" ht="15.75" customHeight="1">
      <c r="B31" s="119"/>
      <c r="C31" s="119"/>
      <c r="D31" s="120"/>
      <c r="E31" s="120"/>
      <c r="F31" s="120"/>
      <c r="G31" s="130"/>
      <c r="H31" s="130"/>
      <c r="I31" s="48"/>
    </row>
    <row r="32" spans="2:9" ht="15.75" customHeight="1">
      <c r="B32" s="119"/>
      <c r="C32" s="119"/>
      <c r="D32" s="120"/>
      <c r="E32" s="120"/>
      <c r="F32" s="120"/>
      <c r="G32" s="130"/>
      <c r="H32" s="130"/>
      <c r="I32" s="48"/>
    </row>
    <row r="33" spans="2:9" ht="15.75" customHeight="1">
      <c r="B33" s="119"/>
      <c r="C33" s="119"/>
      <c r="D33" s="120"/>
      <c r="E33" s="120"/>
      <c r="F33" s="120"/>
      <c r="G33" s="130"/>
      <c r="H33" s="130"/>
      <c r="I33" s="48"/>
    </row>
    <row r="34" spans="2:9" ht="15.75" customHeight="1">
      <c r="B34" s="119"/>
      <c r="C34" s="119"/>
      <c r="D34" s="120"/>
      <c r="E34" s="120"/>
      <c r="F34" s="120"/>
      <c r="G34" s="130"/>
      <c r="H34" s="130"/>
      <c r="I34" s="48"/>
    </row>
    <row r="35" spans="2:9" ht="3.75" customHeight="1">
      <c r="B35" s="48"/>
      <c r="C35" s="48"/>
      <c r="D35" s="48"/>
      <c r="E35" s="48"/>
      <c r="F35" s="48"/>
      <c r="G35" s="48"/>
      <c r="H35" s="48"/>
      <c r="I35" s="48"/>
    </row>
    <row r="36" spans="2:9" ht="11.25">
      <c r="B36" s="115"/>
      <c r="C36" s="48"/>
      <c r="D36" s="48"/>
      <c r="E36" s="48"/>
      <c r="F36" s="48"/>
      <c r="G36" s="48"/>
      <c r="H36" s="48"/>
      <c r="I36" s="48"/>
    </row>
    <row r="37" spans="2:8" ht="21.75" customHeight="1">
      <c r="B37" s="38"/>
      <c r="C37" s="135"/>
      <c r="D37" s="135"/>
      <c r="E37" s="135"/>
      <c r="F37" s="135"/>
      <c r="G37" s="135"/>
      <c r="H37" s="135"/>
    </row>
    <row r="39" ht="12.75" customHeight="1"/>
  </sheetData>
  <mergeCells count="20">
    <mergeCell ref="G32:H32"/>
    <mergeCell ref="G33:H33"/>
    <mergeCell ref="G34:H34"/>
    <mergeCell ref="C37:H37"/>
    <mergeCell ref="G28:H28"/>
    <mergeCell ref="G29:H29"/>
    <mergeCell ref="G30:H30"/>
    <mergeCell ref="G31:H31"/>
    <mergeCell ref="G24:H24"/>
    <mergeCell ref="G25:H25"/>
    <mergeCell ref="G26:H26"/>
    <mergeCell ref="G27:H27"/>
    <mergeCell ref="B2:H2"/>
    <mergeCell ref="B3:H3"/>
    <mergeCell ref="G20:H20"/>
    <mergeCell ref="B19:H19"/>
    <mergeCell ref="G21:H21"/>
    <mergeCell ref="C20:C21"/>
    <mergeCell ref="G22:H22"/>
    <mergeCell ref="G23:H23"/>
  </mergeCells>
  <printOptions/>
  <pageMargins left="7.480314960629921" right="0.3937007874015748" top="0.3937007874015748" bottom="0.3937007874015748" header="0" footer="0"/>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AH89"/>
  <sheetViews>
    <sheetView workbookViewId="0" topLeftCell="A34">
      <selection activeCell="K58" sqref="K58"/>
    </sheetView>
  </sheetViews>
  <sheetFormatPr defaultColWidth="9.140625" defaultRowHeight="12.75"/>
  <cols>
    <col min="1" max="1" width="7.421875" style="7" customWidth="1"/>
    <col min="2" max="2" width="7.7109375" style="48" customWidth="1"/>
    <col min="3" max="15" width="6.28125" style="48" customWidth="1"/>
    <col min="16" max="16" width="6.57421875" style="48" customWidth="1"/>
    <col min="17" max="17" width="7.421875" style="48" customWidth="1"/>
    <col min="18" max="16384" width="9.140625" style="48" customWidth="1"/>
  </cols>
  <sheetData>
    <row r="1" spans="1:14" ht="11.25">
      <c r="A1" s="46" t="s">
        <v>169</v>
      </c>
      <c r="C1" s="46"/>
      <c r="D1" s="46"/>
      <c r="E1" s="46"/>
      <c r="F1" s="46"/>
      <c r="G1" s="46"/>
      <c r="H1" s="46"/>
      <c r="I1" s="46"/>
      <c r="J1" s="46"/>
      <c r="K1" s="46"/>
      <c r="L1" s="46"/>
      <c r="M1" s="46"/>
      <c r="N1" s="46"/>
    </row>
    <row r="2" spans="1:14" ht="11.25">
      <c r="A2" s="51" t="s">
        <v>158</v>
      </c>
      <c r="C2" s="46"/>
      <c r="D2" s="46"/>
      <c r="E2" s="46"/>
      <c r="F2" s="46"/>
      <c r="G2" s="46"/>
      <c r="H2" s="46"/>
      <c r="I2" s="46"/>
      <c r="J2" s="46"/>
      <c r="K2" s="46"/>
      <c r="L2" s="46"/>
      <c r="M2" s="46"/>
      <c r="N2" s="46"/>
    </row>
    <row r="3" spans="1:14" ht="11.25">
      <c r="A3" s="46"/>
      <c r="C3" s="46"/>
      <c r="D3" s="46"/>
      <c r="E3" s="46"/>
      <c r="F3" s="46"/>
      <c r="G3" s="46"/>
      <c r="H3" s="46"/>
      <c r="I3" s="46"/>
      <c r="J3" s="46"/>
      <c r="K3" s="46"/>
      <c r="L3" s="46"/>
      <c r="M3" s="46"/>
      <c r="N3" s="46"/>
    </row>
    <row r="4" spans="1:34" s="20" customFormat="1" ht="11.25">
      <c r="A4" s="107"/>
      <c r="B4" s="107" t="s">
        <v>1</v>
      </c>
      <c r="C4" s="107" t="s">
        <v>2</v>
      </c>
      <c r="D4" s="107" t="s">
        <v>3</v>
      </c>
      <c r="E4" s="107" t="s">
        <v>4</v>
      </c>
      <c r="F4" s="107" t="s">
        <v>5</v>
      </c>
      <c r="G4" s="107" t="s">
        <v>6</v>
      </c>
      <c r="H4" s="107" t="s">
        <v>7</v>
      </c>
      <c r="I4" s="107" t="s">
        <v>8</v>
      </c>
      <c r="J4" s="107" t="s">
        <v>9</v>
      </c>
      <c r="K4" s="107" t="s">
        <v>10</v>
      </c>
      <c r="L4" s="107" t="s">
        <v>11</v>
      </c>
      <c r="M4" s="107" t="s">
        <v>12</v>
      </c>
      <c r="N4" s="107" t="s">
        <v>13</v>
      </c>
      <c r="O4" s="107" t="s">
        <v>14</v>
      </c>
      <c r="P4" s="107" t="s">
        <v>15</v>
      </c>
      <c r="Q4" s="107" t="s">
        <v>16</v>
      </c>
      <c r="R4" s="125" t="s">
        <v>167</v>
      </c>
      <c r="S4" s="48"/>
      <c r="T4" s="48"/>
      <c r="U4" s="48"/>
      <c r="V4" s="48"/>
      <c r="W4" s="48"/>
      <c r="X4" s="48"/>
      <c r="Y4" s="48"/>
      <c r="Z4" s="48"/>
      <c r="AA4" s="48"/>
      <c r="AB4" s="48"/>
      <c r="AC4" s="48"/>
      <c r="AD4" s="48"/>
      <c r="AE4" s="48"/>
      <c r="AF4" s="48"/>
      <c r="AG4" s="48"/>
      <c r="AH4" s="48"/>
    </row>
    <row r="5" spans="1:18" ht="11.25">
      <c r="A5" s="109">
        <v>1990</v>
      </c>
      <c r="B5" s="83">
        <f>SUM(C5:Q5)</f>
        <v>145487</v>
      </c>
      <c r="C5" s="101">
        <f>+basedata_rway!C7</f>
        <v>3479</v>
      </c>
      <c r="D5" s="101">
        <f>+basedata_rway!D7</f>
        <v>2344</v>
      </c>
      <c r="E5" s="102">
        <f>+basedata_rway!E7</f>
        <v>26950</v>
      </c>
      <c r="F5" s="101">
        <f>+basedata_rway!F7</f>
        <v>2484</v>
      </c>
      <c r="G5" s="101">
        <f>+basedata_rway!G7</f>
        <v>12560</v>
      </c>
      <c r="H5" s="101">
        <f>+basedata_rway!H7</f>
        <v>34260</v>
      </c>
      <c r="I5" s="101">
        <f>+basedata_rway!I7</f>
        <v>1944</v>
      </c>
      <c r="J5" s="101">
        <f>+basedata_rway!J7</f>
        <v>16086</v>
      </c>
      <c r="K5" s="101">
        <f>+basedata_rway!K7</f>
        <v>271</v>
      </c>
      <c r="L5" s="101">
        <f>+basedata_rway!L7</f>
        <v>2780</v>
      </c>
      <c r="M5" s="101">
        <f>+basedata_rway!M7</f>
        <v>5624</v>
      </c>
      <c r="N5" s="101">
        <f>+basedata_rway!N7</f>
        <v>3126</v>
      </c>
      <c r="O5" s="101">
        <f>+basedata_rway!O7</f>
        <v>5854</v>
      </c>
      <c r="P5" s="101">
        <f>+basedata_rway!P7</f>
        <v>10801</v>
      </c>
      <c r="Q5" s="101">
        <f>+basedata_rway!Q7</f>
        <v>16924</v>
      </c>
      <c r="R5" s="48">
        <f>+basedata_rway!R7</f>
        <v>4044</v>
      </c>
    </row>
    <row r="6" spans="1:18" ht="11.25">
      <c r="A6" s="109">
        <v>1991</v>
      </c>
      <c r="B6" s="83">
        <f aca="true" t="shared" si="0" ref="B6:B15">SUM(C6:Q6)</f>
        <v>159521</v>
      </c>
      <c r="C6" s="101">
        <f>+basedata_rway!C8</f>
        <v>3466</v>
      </c>
      <c r="D6" s="101">
        <f>+basedata_rway!D8</f>
        <v>2344</v>
      </c>
      <c r="E6" s="101">
        <f>+basedata_rway!E8</f>
        <v>41113</v>
      </c>
      <c r="F6" s="101">
        <f>+basedata_rway!F8</f>
        <v>2484</v>
      </c>
      <c r="G6" s="101">
        <f>+basedata_rway!G8</f>
        <v>12570</v>
      </c>
      <c r="H6" s="101">
        <f>+basedata_rway!H8</f>
        <v>33990</v>
      </c>
      <c r="I6" s="101">
        <f>+basedata_rway!I8</f>
        <v>1944</v>
      </c>
      <c r="J6" s="101">
        <f>+basedata_rway!J8</f>
        <v>16066</v>
      </c>
      <c r="K6" s="101">
        <f>+basedata_rway!K8</f>
        <v>271</v>
      </c>
      <c r="L6" s="101">
        <f>+basedata_rway!L8</f>
        <v>2780</v>
      </c>
      <c r="M6" s="101">
        <f>+basedata_rway!M8</f>
        <v>5623</v>
      </c>
      <c r="N6" s="101">
        <f>+basedata_rway!N8</f>
        <v>3117</v>
      </c>
      <c r="O6" s="101">
        <f>+basedata_rway!O8</f>
        <v>5874</v>
      </c>
      <c r="P6" s="101">
        <f>+basedata_rway!P8</f>
        <v>10970</v>
      </c>
      <c r="Q6" s="101">
        <f>+basedata_rway!Q8</f>
        <v>16909</v>
      </c>
      <c r="R6" s="48">
        <f>+basedata_rway!R8</f>
        <v>4027</v>
      </c>
    </row>
    <row r="7" spans="1:18" ht="11.25">
      <c r="A7" s="109">
        <v>1992</v>
      </c>
      <c r="B7" s="83">
        <f t="shared" si="0"/>
        <v>157912</v>
      </c>
      <c r="C7" s="101">
        <f>+basedata_rway!C9</f>
        <v>3432</v>
      </c>
      <c r="D7" s="101">
        <f>+basedata_rway!D9</f>
        <v>2344</v>
      </c>
      <c r="E7" s="101">
        <f>+basedata_rway!E9</f>
        <v>40815</v>
      </c>
      <c r="F7" s="101">
        <f>+basedata_rway!F9</f>
        <v>2484</v>
      </c>
      <c r="G7" s="101">
        <f>+basedata_rway!G9</f>
        <v>13041</v>
      </c>
      <c r="H7" s="101">
        <f>+basedata_rway!H9</f>
        <v>33555</v>
      </c>
      <c r="I7" s="101">
        <f>+basedata_rway!I9</f>
        <v>1944</v>
      </c>
      <c r="J7" s="101">
        <f>+basedata_rway!J9</f>
        <v>16112</v>
      </c>
      <c r="K7" s="101">
        <f>+basedata_rway!K9</f>
        <v>275</v>
      </c>
      <c r="L7" s="101">
        <f>+basedata_rway!L9</f>
        <v>2753</v>
      </c>
      <c r="M7" s="101">
        <f>+basedata_rway!M9</f>
        <v>5605</v>
      </c>
      <c r="N7" s="101">
        <f>+basedata_rway!N9</f>
        <v>3054</v>
      </c>
      <c r="O7" s="101">
        <f>+basedata_rway!O9</f>
        <v>5874</v>
      </c>
      <c r="P7" s="101">
        <f>+basedata_rway!P9</f>
        <v>9781</v>
      </c>
      <c r="Q7" s="101">
        <f>+basedata_rway!Q9</f>
        <v>16843</v>
      </c>
      <c r="R7" s="48">
        <f>+basedata_rway!R9</f>
        <v>4027</v>
      </c>
    </row>
    <row r="8" spans="1:18" ht="11.25">
      <c r="A8" s="109">
        <v>1993</v>
      </c>
      <c r="B8" s="83">
        <f t="shared" si="0"/>
        <v>155932</v>
      </c>
      <c r="C8" s="101">
        <f>+basedata_rway!C10</f>
        <v>3410</v>
      </c>
      <c r="D8" s="101">
        <f>+basedata_rway!D10</f>
        <v>2349</v>
      </c>
      <c r="E8" s="101">
        <f>+basedata_rway!E10</f>
        <v>40397</v>
      </c>
      <c r="F8" s="101">
        <f>+basedata_rway!F10</f>
        <v>2474</v>
      </c>
      <c r="G8" s="101">
        <f>+basedata_rway!G10</f>
        <v>12601</v>
      </c>
      <c r="H8" s="101">
        <f>+basedata_rway!H10</f>
        <v>32579</v>
      </c>
      <c r="I8" s="101">
        <f>+basedata_rway!I10</f>
        <v>1947</v>
      </c>
      <c r="J8" s="101">
        <f>+basedata_rway!J10</f>
        <v>15942</v>
      </c>
      <c r="K8" s="101">
        <f>+basedata_rway!K10</f>
        <v>275</v>
      </c>
      <c r="L8" s="101">
        <f>+basedata_rway!L10</f>
        <v>2811</v>
      </c>
      <c r="M8" s="101">
        <f>+basedata_rway!M10</f>
        <v>5600</v>
      </c>
      <c r="N8" s="101">
        <f>+basedata_rway!N10</f>
        <v>3062</v>
      </c>
      <c r="O8" s="101">
        <f>+basedata_rway!O10</f>
        <v>5885</v>
      </c>
      <c r="P8" s="101">
        <f>+basedata_rway!P10</f>
        <v>9746</v>
      </c>
      <c r="Q8" s="101">
        <f>+basedata_rway!Q10</f>
        <v>16854</v>
      </c>
      <c r="R8" s="48">
        <f>+basedata_rway!R10</f>
        <v>4023</v>
      </c>
    </row>
    <row r="9" spans="1:18" ht="11.25">
      <c r="A9" s="109">
        <v>1994</v>
      </c>
      <c r="B9" s="83">
        <f t="shared" si="0"/>
        <v>156554</v>
      </c>
      <c r="C9" s="101">
        <f>+basedata_rway!C11</f>
        <v>3396</v>
      </c>
      <c r="D9" s="101">
        <f>+basedata_rway!D11</f>
        <v>2349</v>
      </c>
      <c r="E9" s="101">
        <f>+basedata_rway!E11</f>
        <v>41257</v>
      </c>
      <c r="F9" s="101">
        <f>+basedata_rway!F11</f>
        <v>2474</v>
      </c>
      <c r="G9" s="101">
        <f>+basedata_rway!G11</f>
        <v>12646</v>
      </c>
      <c r="H9" s="101">
        <f>+basedata_rway!H11</f>
        <v>32275</v>
      </c>
      <c r="I9" s="101">
        <f>+basedata_rway!I11</f>
        <v>1947</v>
      </c>
      <c r="J9" s="101">
        <f>+basedata_rway!J11</f>
        <v>16002</v>
      </c>
      <c r="K9" s="101">
        <f>+basedata_rway!K11</f>
        <v>275</v>
      </c>
      <c r="L9" s="101">
        <f>+basedata_rway!L11</f>
        <v>2813</v>
      </c>
      <c r="M9" s="101">
        <f>+basedata_rway!M11</f>
        <v>5636</v>
      </c>
      <c r="N9" s="101">
        <f>+basedata_rway!N11</f>
        <v>3070</v>
      </c>
      <c r="O9" s="101">
        <f>+basedata_rway!O11</f>
        <v>5880</v>
      </c>
      <c r="P9" s="101">
        <f>+basedata_rway!P11</f>
        <v>9661</v>
      </c>
      <c r="Q9" s="101">
        <f>+basedata_rway!Q11</f>
        <v>16873</v>
      </c>
      <c r="R9" s="48">
        <f>+basedata_rway!R11</f>
        <v>4023</v>
      </c>
    </row>
    <row r="10" spans="1:18" ht="11.25">
      <c r="A10" s="109">
        <v>1995</v>
      </c>
      <c r="B10" s="83">
        <f t="shared" si="0"/>
        <v>158072</v>
      </c>
      <c r="C10" s="101">
        <f>+basedata_rway!C12</f>
        <v>3368</v>
      </c>
      <c r="D10" s="101">
        <f>+basedata_rway!D12</f>
        <v>2349</v>
      </c>
      <c r="E10" s="101">
        <f>+basedata_rway!E12</f>
        <v>41718</v>
      </c>
      <c r="F10" s="101">
        <f>+basedata_rway!F12</f>
        <v>2474</v>
      </c>
      <c r="G10" s="101">
        <f>+basedata_rway!G12</f>
        <v>12280</v>
      </c>
      <c r="H10" s="101">
        <f>+basedata_rway!H12</f>
        <v>31940</v>
      </c>
      <c r="I10" s="101">
        <f>+basedata_rway!I12</f>
        <v>1945</v>
      </c>
      <c r="J10" s="101">
        <f>+basedata_rway!J12</f>
        <v>16005</v>
      </c>
      <c r="K10" s="101">
        <f>+basedata_rway!K12</f>
        <v>275</v>
      </c>
      <c r="L10" s="101">
        <f>+basedata_rway!L12</f>
        <v>2813</v>
      </c>
      <c r="M10" s="101">
        <f>+basedata_rway!M12</f>
        <v>5672</v>
      </c>
      <c r="N10" s="101">
        <f>+basedata_rway!N12</f>
        <v>3065</v>
      </c>
      <c r="O10" s="101">
        <f>+basedata_rway!O12</f>
        <v>5880</v>
      </c>
      <c r="P10" s="101">
        <f>+basedata_rway!P12</f>
        <v>11289</v>
      </c>
      <c r="Q10" s="101">
        <f>+basedata_rway!Q12</f>
        <v>16999</v>
      </c>
      <c r="R10" s="48">
        <f>+basedata_rway!R12</f>
        <v>4023</v>
      </c>
    </row>
    <row r="11" spans="1:18" ht="11.25">
      <c r="A11" s="109">
        <v>1996</v>
      </c>
      <c r="B11" s="83">
        <f t="shared" si="0"/>
        <v>157168</v>
      </c>
      <c r="C11" s="101">
        <f>+basedata_rway!C13</f>
        <v>3380</v>
      </c>
      <c r="D11" s="101">
        <f>+basedata_rway!D13</f>
        <v>2349</v>
      </c>
      <c r="E11" s="101">
        <f>+basedata_rway!E13</f>
        <v>40826</v>
      </c>
      <c r="F11" s="101">
        <f>+basedata_rway!F13</f>
        <v>2474</v>
      </c>
      <c r="G11" s="101">
        <f>+basedata_rway!G13</f>
        <v>12284</v>
      </c>
      <c r="H11" s="101">
        <f>+basedata_rway!H13</f>
        <v>31852</v>
      </c>
      <c r="I11" s="101">
        <f>+basedata_rway!I13</f>
        <v>1954</v>
      </c>
      <c r="J11" s="101">
        <f>+basedata_rway!J13</f>
        <v>16014</v>
      </c>
      <c r="K11" s="101">
        <f>+basedata_rway!K13</f>
        <v>274</v>
      </c>
      <c r="L11" s="101">
        <f>+basedata_rway!L13</f>
        <v>2813</v>
      </c>
      <c r="M11" s="101">
        <f>+basedata_rway!M13</f>
        <v>5672</v>
      </c>
      <c r="N11" s="101">
        <f>+basedata_rway!N13</f>
        <v>3071</v>
      </c>
      <c r="O11" s="101">
        <f>+basedata_rway!O13</f>
        <v>5859</v>
      </c>
      <c r="P11" s="101">
        <f>+basedata_rway!P13</f>
        <v>11345</v>
      </c>
      <c r="Q11" s="101">
        <f>+basedata_rway!Q13</f>
        <v>17001</v>
      </c>
      <c r="R11" s="48">
        <f>+basedata_rway!R13</f>
        <v>4021</v>
      </c>
    </row>
    <row r="12" spans="1:29" ht="11.25">
      <c r="A12" s="109">
        <v>1997</v>
      </c>
      <c r="B12" s="83">
        <f t="shared" si="0"/>
        <v>154631</v>
      </c>
      <c r="C12" s="101">
        <f>+basedata_rway!C14</f>
        <v>3422</v>
      </c>
      <c r="D12" s="101">
        <f>+basedata_rway!D14</f>
        <v>2248</v>
      </c>
      <c r="E12" s="101">
        <f>+basedata_rway!E14</f>
        <v>38385</v>
      </c>
      <c r="F12" s="101">
        <f>+basedata_rway!F14</f>
        <v>2503</v>
      </c>
      <c r="G12" s="101">
        <f>+basedata_rway!G14</f>
        <v>12303</v>
      </c>
      <c r="H12" s="101">
        <f>+basedata_rway!H14</f>
        <v>31821</v>
      </c>
      <c r="I12" s="101">
        <f>+basedata_rway!I14</f>
        <v>1908</v>
      </c>
      <c r="J12" s="101">
        <f>+basedata_rway!J14</f>
        <v>16030</v>
      </c>
      <c r="K12" s="101">
        <f>+basedata_rway!K14</f>
        <v>274</v>
      </c>
      <c r="L12" s="101">
        <f>+basedata_rway!L14</f>
        <v>2805</v>
      </c>
      <c r="M12" s="101">
        <f>+basedata_rway!M14</f>
        <v>5672</v>
      </c>
      <c r="N12" s="101">
        <f>+basedata_rway!N14</f>
        <v>3038</v>
      </c>
      <c r="O12" s="101">
        <f>+basedata_rway!O14</f>
        <v>5865</v>
      </c>
      <c r="P12" s="101">
        <f>+basedata_rway!P14</f>
        <v>11366</v>
      </c>
      <c r="Q12" s="101">
        <f>+basedata_rway!Q14</f>
        <v>16991</v>
      </c>
      <c r="R12" s="48">
        <f>+basedata_rway!R14</f>
        <v>4021</v>
      </c>
      <c r="T12" s="56"/>
      <c r="U12" s="56"/>
      <c r="V12" s="56"/>
      <c r="W12" s="56"/>
      <c r="X12" s="56"/>
      <c r="Y12" s="56"/>
      <c r="Z12" s="56"/>
      <c r="AA12" s="56"/>
      <c r="AB12" s="56"/>
      <c r="AC12" s="56"/>
    </row>
    <row r="13" spans="1:29" ht="11.25">
      <c r="A13" s="109">
        <v>1998</v>
      </c>
      <c r="B13" s="83">
        <f t="shared" si="0"/>
        <v>154049</v>
      </c>
      <c r="C13" s="101">
        <f>+basedata_rway!C15</f>
        <v>3470</v>
      </c>
      <c r="D13" s="101">
        <f>+basedata_rway!D15</f>
        <v>2264</v>
      </c>
      <c r="E13" s="101">
        <f>+basedata_rway!E15</f>
        <v>38126</v>
      </c>
      <c r="F13" s="101">
        <f>+basedata_rway!F15</f>
        <v>2299</v>
      </c>
      <c r="G13" s="101">
        <f>+basedata_rway!G15</f>
        <v>12303</v>
      </c>
      <c r="H13" s="101">
        <f>+basedata_rway!H15</f>
        <v>31770</v>
      </c>
      <c r="I13" s="101">
        <f>+basedata_rway!I15</f>
        <v>1909</v>
      </c>
      <c r="J13" s="101">
        <f>+basedata_rway!J15</f>
        <v>16080</v>
      </c>
      <c r="K13" s="101">
        <f>+basedata_rway!K15</f>
        <v>274</v>
      </c>
      <c r="L13" s="101">
        <f>+basedata_rway!L15</f>
        <v>2808</v>
      </c>
      <c r="M13" s="101">
        <f>+basedata_rway!M15</f>
        <v>5643</v>
      </c>
      <c r="N13" s="101">
        <f>+basedata_rway!N15</f>
        <v>2794</v>
      </c>
      <c r="O13" s="101">
        <f>+basedata_rway!O15</f>
        <v>5867</v>
      </c>
      <c r="P13" s="101">
        <f>+basedata_rway!P15</f>
        <v>11448</v>
      </c>
      <c r="Q13" s="101">
        <f>+basedata_rway!Q15</f>
        <v>16994</v>
      </c>
      <c r="R13" s="48">
        <f>+basedata_rway!R15</f>
        <v>4021</v>
      </c>
      <c r="T13" s="56"/>
      <c r="U13" s="56"/>
      <c r="V13" s="56"/>
      <c r="W13" s="56"/>
      <c r="X13" s="56"/>
      <c r="Y13" s="56"/>
      <c r="Z13" s="56"/>
      <c r="AA13" s="56"/>
      <c r="AB13" s="56"/>
      <c r="AC13" s="56"/>
    </row>
    <row r="14" spans="1:29" ht="11.25">
      <c r="A14" s="109">
        <v>1999</v>
      </c>
      <c r="B14" s="83">
        <f t="shared" si="0"/>
        <v>153949</v>
      </c>
      <c r="C14" s="101">
        <f>+basedata_rway!C16</f>
        <v>3472</v>
      </c>
      <c r="D14" s="101">
        <f>+basedata_rway!D16</f>
        <v>2756</v>
      </c>
      <c r="E14" s="101">
        <f>+basedata_rway!E16</f>
        <v>37525</v>
      </c>
      <c r="F14" s="101">
        <f>+basedata_rway!F16</f>
        <v>2299</v>
      </c>
      <c r="G14" s="101">
        <f>+basedata_rway!G16</f>
        <v>12319</v>
      </c>
      <c r="H14" s="101">
        <f>+basedata_rway!H16</f>
        <v>31735</v>
      </c>
      <c r="I14" s="101">
        <f>+basedata_rway!I16</f>
        <v>1919</v>
      </c>
      <c r="J14" s="101">
        <f>+basedata_rway!J16</f>
        <v>16092</v>
      </c>
      <c r="K14" s="101">
        <f>+basedata_rway!K16</f>
        <v>274</v>
      </c>
      <c r="L14" s="101">
        <f>+basedata_rway!L16</f>
        <v>2808</v>
      </c>
      <c r="M14" s="101">
        <f>+basedata_rway!M16</f>
        <v>5618</v>
      </c>
      <c r="N14" s="101">
        <f>+basedata_rway!N16</f>
        <v>2814</v>
      </c>
      <c r="O14" s="101">
        <f>+basedata_rway!O16</f>
        <v>5836</v>
      </c>
      <c r="P14" s="101">
        <f>+basedata_rway!P16</f>
        <v>11498</v>
      </c>
      <c r="Q14" s="101">
        <f>+basedata_rway!Q16</f>
        <v>16984</v>
      </c>
      <c r="R14" s="48">
        <f>+basedata_rway!R16</f>
        <v>4021</v>
      </c>
      <c r="T14" s="56"/>
      <c r="U14" s="56"/>
      <c r="V14" s="56"/>
      <c r="W14" s="56"/>
      <c r="X14" s="56"/>
      <c r="Y14" s="56"/>
      <c r="Z14" s="56"/>
      <c r="AA14" s="56"/>
      <c r="AB14" s="56"/>
      <c r="AC14" s="56"/>
    </row>
    <row r="15" spans="1:29" ht="11.25">
      <c r="A15" s="109">
        <v>2000</v>
      </c>
      <c r="B15" s="83">
        <f t="shared" si="0"/>
        <v>153003</v>
      </c>
      <c r="C15" s="101">
        <f>+basedata_rway!C17</f>
        <v>3471</v>
      </c>
      <c r="D15" s="101">
        <f>+basedata_rway!D17</f>
        <v>2768</v>
      </c>
      <c r="E15" s="101">
        <f>+basedata_rway!E17</f>
        <v>36588</v>
      </c>
      <c r="F15" s="101">
        <f>+basedata_rway!F17</f>
        <v>2385</v>
      </c>
      <c r="G15" s="101">
        <f>+basedata_rway!G17</f>
        <v>12310</v>
      </c>
      <c r="H15" s="101">
        <f>+basedata_rway!H17</f>
        <v>31554</v>
      </c>
      <c r="I15" s="101">
        <f>+basedata_rway!I17</f>
        <v>1919</v>
      </c>
      <c r="J15" s="101">
        <f>+basedata_rway!J17</f>
        <v>16147</v>
      </c>
      <c r="K15" s="101">
        <f>+basedata_rway!K17</f>
        <v>274</v>
      </c>
      <c r="L15" s="101">
        <f>+basedata_rway!L17</f>
        <v>2802</v>
      </c>
      <c r="M15" s="101">
        <f>+basedata_rway!M17</f>
        <v>5563</v>
      </c>
      <c r="N15" s="101">
        <f>+basedata_rway!N17</f>
        <v>2814</v>
      </c>
      <c r="O15" s="101">
        <f>+basedata_rway!O17</f>
        <v>5854</v>
      </c>
      <c r="P15" s="101">
        <f>+basedata_rway!P17</f>
        <v>11560</v>
      </c>
      <c r="Q15" s="101">
        <f>+basedata_rway!Q17</f>
        <v>16994</v>
      </c>
      <c r="R15" s="48">
        <f>+basedata_rway!R17</f>
        <v>4179</v>
      </c>
      <c r="T15" s="56"/>
      <c r="U15" s="56"/>
      <c r="V15" s="56"/>
      <c r="W15" s="56"/>
      <c r="X15" s="56"/>
      <c r="Y15" s="56"/>
      <c r="Z15" s="56"/>
      <c r="AA15" s="56"/>
      <c r="AB15" s="56"/>
      <c r="AC15" s="56"/>
    </row>
    <row r="16" spans="1:17" ht="11.25">
      <c r="A16" s="136"/>
      <c r="B16" s="136"/>
      <c r="C16" s="136"/>
      <c r="D16" s="136"/>
      <c r="E16" s="136"/>
      <c r="F16" s="136"/>
      <c r="G16" s="136"/>
      <c r="H16" s="136"/>
      <c r="I16" s="136"/>
      <c r="J16" s="136"/>
      <c r="K16" s="136"/>
      <c r="L16" s="136"/>
      <c r="M16" s="136"/>
      <c r="N16" s="136"/>
      <c r="O16" s="136"/>
      <c r="P16" s="136"/>
      <c r="Q16" s="136"/>
    </row>
    <row r="17" spans="1:17" s="23" customFormat="1" ht="11.25">
      <c r="A17" s="6" t="s">
        <v>154</v>
      </c>
      <c r="B17" s="20"/>
      <c r="C17" s="20"/>
      <c r="D17" s="20"/>
      <c r="E17" s="20"/>
      <c r="F17" s="20"/>
      <c r="G17" s="20"/>
      <c r="H17" s="20"/>
      <c r="I17" s="20"/>
      <c r="J17" s="20"/>
      <c r="K17" s="20"/>
      <c r="L17" s="20"/>
      <c r="M17" s="20"/>
      <c r="N17" s="20"/>
      <c r="O17" s="20"/>
      <c r="P17" s="20"/>
      <c r="Q17" s="20"/>
    </row>
    <row r="18" spans="1:18" s="23" customFormat="1" ht="11.25">
      <c r="A18" s="6"/>
      <c r="B18" s="40">
        <f>+B15/B6-1</f>
        <v>-0.040859824098394615</v>
      </c>
      <c r="C18" s="40">
        <f aca="true" t="shared" si="1" ref="C18:R18">+C15/C6-1</f>
        <v>0.0014425851125217104</v>
      </c>
      <c r="D18" s="40">
        <f t="shared" si="1"/>
        <v>0.1808873720136519</v>
      </c>
      <c r="E18" s="40">
        <f t="shared" si="1"/>
        <v>-0.11006251064140293</v>
      </c>
      <c r="F18" s="40">
        <f t="shared" si="1"/>
        <v>-0.03985507246376807</v>
      </c>
      <c r="G18" s="40">
        <f t="shared" si="1"/>
        <v>-0.020684168655529023</v>
      </c>
      <c r="H18" s="40">
        <f t="shared" si="1"/>
        <v>-0.0716681376875552</v>
      </c>
      <c r="I18" s="40">
        <f t="shared" si="1"/>
        <v>-0.012860082304526732</v>
      </c>
      <c r="J18" s="40">
        <f t="shared" si="1"/>
        <v>0.0050417029752272136</v>
      </c>
      <c r="K18" s="40">
        <f t="shared" si="1"/>
        <v>0.011070110701107083</v>
      </c>
      <c r="L18" s="40">
        <f t="shared" si="1"/>
        <v>0.007913669064748108</v>
      </c>
      <c r="M18" s="40">
        <f t="shared" si="1"/>
        <v>-0.010670460608216303</v>
      </c>
      <c r="N18" s="40">
        <f t="shared" si="1"/>
        <v>-0.09720885466794993</v>
      </c>
      <c r="O18" s="40">
        <f t="shared" si="1"/>
        <v>-0.003404834865509021</v>
      </c>
      <c r="P18" s="40">
        <f t="shared" si="1"/>
        <v>0.05378304466727446</v>
      </c>
      <c r="Q18" s="40">
        <f t="shared" si="1"/>
        <v>0.005026908746821324</v>
      </c>
      <c r="R18" s="40">
        <f t="shared" si="1"/>
        <v>0.03774521976657552</v>
      </c>
    </row>
    <row r="19" spans="1:17" s="23" customFormat="1" ht="11.25">
      <c r="A19" s="6" t="s">
        <v>55</v>
      </c>
      <c r="B19" s="40"/>
      <c r="C19" s="40"/>
      <c r="D19" s="40"/>
      <c r="E19" s="40"/>
      <c r="F19" s="40"/>
      <c r="G19" s="40"/>
      <c r="H19" s="40"/>
      <c r="I19" s="40"/>
      <c r="J19" s="40"/>
      <c r="K19" s="40"/>
      <c r="L19" s="40"/>
      <c r="M19" s="40"/>
      <c r="N19" s="40"/>
      <c r="O19" s="40"/>
      <c r="P19" s="40"/>
      <c r="Q19" s="40"/>
    </row>
    <row r="20" spans="1:18" s="23" customFormat="1" ht="11.25">
      <c r="A20" s="20"/>
      <c r="B20" s="41">
        <f>POWER((B15/B6),(1/($A15-$A6)))-1</f>
        <v>-0.004624611838645598</v>
      </c>
      <c r="C20" s="41">
        <f aca="true" t="shared" si="2" ref="C20:R20">POWER((C15/C6),(1/($A15-$A6)))-1</f>
        <v>0.00016018455998056957</v>
      </c>
      <c r="D20" s="41">
        <f t="shared" si="2"/>
        <v>0.01864571883002486</v>
      </c>
      <c r="E20" s="41">
        <f t="shared" si="2"/>
        <v>-0.012872438398402686</v>
      </c>
      <c r="F20" s="41">
        <f t="shared" si="2"/>
        <v>-0.004508809077470977</v>
      </c>
      <c r="G20" s="41">
        <f t="shared" si="2"/>
        <v>-0.00231964793850703</v>
      </c>
      <c r="H20" s="41">
        <f t="shared" si="2"/>
        <v>-0.00822884503981125</v>
      </c>
      <c r="I20" s="41">
        <f t="shared" si="2"/>
        <v>-0.0014371317815151663</v>
      </c>
      <c r="J20" s="41">
        <f t="shared" si="2"/>
        <v>0.0005589379418367013</v>
      </c>
      <c r="K20" s="41">
        <f t="shared" si="2"/>
        <v>0.001224002425644466</v>
      </c>
      <c r="L20" s="41">
        <f t="shared" si="2"/>
        <v>0.000876219235120157</v>
      </c>
      <c r="M20" s="41">
        <f t="shared" si="2"/>
        <v>-0.0011912674565596193</v>
      </c>
      <c r="N20" s="41">
        <f t="shared" si="2"/>
        <v>-0.011298360006966823</v>
      </c>
      <c r="O20" s="41">
        <f t="shared" si="2"/>
        <v>-0.0003788887042872613</v>
      </c>
      <c r="P20" s="41">
        <f t="shared" si="2"/>
        <v>0.0058377054839848785</v>
      </c>
      <c r="Q20" s="41">
        <f t="shared" si="2"/>
        <v>0.0005573014597926029</v>
      </c>
      <c r="R20" s="41">
        <f t="shared" si="2"/>
        <v>0.004125185427307443</v>
      </c>
    </row>
    <row r="21" spans="1:17" s="23" customFormat="1" ht="11.25">
      <c r="A21" s="20"/>
      <c r="B21" s="39"/>
      <c r="C21" s="39"/>
      <c r="D21" s="39"/>
      <c r="E21" s="39"/>
      <c r="F21" s="39"/>
      <c r="G21" s="39"/>
      <c r="H21" s="39"/>
      <c r="I21" s="39"/>
      <c r="J21" s="39"/>
      <c r="K21" s="39"/>
      <c r="L21" s="39"/>
      <c r="M21" s="39"/>
      <c r="N21" s="39"/>
      <c r="O21" s="39"/>
      <c r="P21" s="39"/>
      <c r="Q21" s="39"/>
    </row>
    <row r="22" spans="1:2" ht="11.25">
      <c r="A22" s="7" t="s">
        <v>45</v>
      </c>
      <c r="B22" s="48" t="s">
        <v>46</v>
      </c>
    </row>
    <row r="23" spans="1:2" ht="11.25">
      <c r="A23" s="7" t="s">
        <v>22</v>
      </c>
      <c r="B23" s="48" t="s">
        <v>151</v>
      </c>
    </row>
    <row r="25" ht="11.25">
      <c r="A25" s="46" t="s">
        <v>120</v>
      </c>
    </row>
    <row r="26" ht="11.25">
      <c r="A26" s="80" t="s">
        <v>60</v>
      </c>
    </row>
    <row r="27" ht="11.25">
      <c r="A27" s="46"/>
    </row>
    <row r="28" spans="1:18" ht="11.25">
      <c r="A28" s="20"/>
      <c r="B28" s="20" t="s">
        <v>1</v>
      </c>
      <c r="C28" s="20" t="s">
        <v>2</v>
      </c>
      <c r="D28" s="20" t="s">
        <v>3</v>
      </c>
      <c r="E28" s="20" t="s">
        <v>4</v>
      </c>
      <c r="F28" s="20" t="s">
        <v>5</v>
      </c>
      <c r="G28" s="20" t="s">
        <v>6</v>
      </c>
      <c r="H28" s="20" t="s">
        <v>7</v>
      </c>
      <c r="I28" s="20" t="s">
        <v>8</v>
      </c>
      <c r="J28" s="20" t="s">
        <v>9</v>
      </c>
      <c r="K28" s="20" t="s">
        <v>10</v>
      </c>
      <c r="L28" s="20" t="s">
        <v>11</v>
      </c>
      <c r="M28" s="20" t="s">
        <v>12</v>
      </c>
      <c r="N28" s="20" t="s">
        <v>13</v>
      </c>
      <c r="O28" s="20" t="s">
        <v>14</v>
      </c>
      <c r="P28" s="20" t="s">
        <v>15</v>
      </c>
      <c r="Q28" s="20" t="s">
        <v>16</v>
      </c>
      <c r="R28" s="48" t="s">
        <v>167</v>
      </c>
    </row>
    <row r="29" spans="1:18" ht="11.25">
      <c r="A29" s="6">
        <v>1990</v>
      </c>
      <c r="B29" s="45">
        <f>+B5/'[4]manip_POP_EU'!B6</f>
        <v>0.39907691159834846</v>
      </c>
      <c r="C29" s="45">
        <f>+C5/'[4]manip_POP_EU'!C6</f>
        <v>0.3490378634347975</v>
      </c>
      <c r="D29" s="45">
        <f>+D5/'[4]manip_POP_EU'!D6</f>
        <v>0.45603112840466925</v>
      </c>
      <c r="E29" s="45">
        <f>+E5/'[4]manip_POP_EU'!E6</f>
        <v>0.3392796444802538</v>
      </c>
      <c r="F29" s="45">
        <f>+F5/'[4]manip_POP_EU'!F6</f>
        <v>0.24446412754650132</v>
      </c>
      <c r="G29" s="45">
        <f>+G5/'[4]manip_POP_EU'!G6</f>
        <v>0.3234112678957668</v>
      </c>
      <c r="H29" s="45">
        <f>+H5/'[4]manip_POP_EU'!H6</f>
        <v>0.6038600511148321</v>
      </c>
      <c r="I29" s="45">
        <f>+I5/'[4]manip_POP_EU'!I6</f>
        <v>0.5545096696902276</v>
      </c>
      <c r="J29" s="45">
        <f>+J5/'[4]manip_POP_EU'!J6</f>
        <v>0.28360866728962075</v>
      </c>
      <c r="K29" s="45">
        <f>+K5/'[4]manip_POP_EU'!K6</f>
        <v>0.7096098455092956</v>
      </c>
      <c r="L29" s="45">
        <f>+L5/'[4]manip_POP_EU'!L6</f>
        <v>0.18592830390583198</v>
      </c>
      <c r="M29" s="45">
        <f>+M5/'[4]manip_POP_EU'!M6</f>
        <v>0.7279599259614016</v>
      </c>
      <c r="N29" s="45">
        <f>+N5/'[4]manip_POP_EU'!N6</f>
        <v>0.31588520614389654</v>
      </c>
      <c r="O29" s="45">
        <f>+O5/'[4]manip_POP_EU'!O6</f>
        <v>1.1740874448455676</v>
      </c>
      <c r="P29" s="45">
        <f>+P5/'[4]manip_POP_EU'!P6</f>
        <v>1.2619464890758265</v>
      </c>
      <c r="Q29" s="45">
        <f>+Q5/'[4]manip_POP_EU'!Q6</f>
        <v>0.2940185194836782</v>
      </c>
      <c r="R29" s="45">
        <f>+R5/'[4]manip_POP_EU'!U6</f>
        <v>0.9534362843333726</v>
      </c>
    </row>
    <row r="30" spans="1:18" ht="11.25">
      <c r="A30" s="6">
        <v>1991</v>
      </c>
      <c r="B30" s="45">
        <f>+B6/'[4]manip_POP_EU'!B7</f>
        <v>0.4356341711792333</v>
      </c>
      <c r="C30" s="45">
        <f>+C6/'[4]manip_POP_EU'!C7</f>
        <v>0.34644410015493027</v>
      </c>
      <c r="D30" s="45">
        <f>+D6/'[4]manip_POP_EU'!D7</f>
        <v>0.45479239425688783</v>
      </c>
      <c r="E30" s="45">
        <f>+E6/'[4]manip_POP_EU'!E7</f>
        <v>0.5138225810483166</v>
      </c>
      <c r="F30" s="45">
        <f>+F6/'[4]manip_POP_EU'!F7</f>
        <v>0.24241241338928468</v>
      </c>
      <c r="G30" s="45">
        <f>+G6/'[4]manip_POP_EU'!G7</f>
        <v>0.32300339192106076</v>
      </c>
      <c r="H30" s="45">
        <f>+H6/'[4]manip_POP_EU'!H7</f>
        <v>0.5965512702382519</v>
      </c>
      <c r="I30" s="45">
        <f>+I6/'[4]manip_POP_EU'!I7</f>
        <v>0.5513798678276655</v>
      </c>
      <c r="J30" s="45">
        <f>+J6/'[4]manip_POP_EU'!J7</f>
        <v>0.28309633310426247</v>
      </c>
      <c r="K30" s="45">
        <f>+K6/'[4]manip_POP_EU'!K7</f>
        <v>0.700077499354172</v>
      </c>
      <c r="L30" s="45">
        <f>+L6/'[4]manip_POP_EU'!L7</f>
        <v>0.18447246184472463</v>
      </c>
      <c r="M30" s="45">
        <f>+M6/'[4]manip_POP_EU'!M7</f>
        <v>0.7185116088884346</v>
      </c>
      <c r="N30" s="45">
        <f>+N6/'[4]manip_POP_EU'!N7</f>
        <v>0.3158374708683757</v>
      </c>
      <c r="O30" s="45">
        <f>+O6/'[4]manip_POP_EU'!O7</f>
        <v>1.1715197447147985</v>
      </c>
      <c r="P30" s="45">
        <f>+P6/'[4]manip_POP_EU'!P7</f>
        <v>1.2730057790052685</v>
      </c>
      <c r="Q30" s="45">
        <f>+Q6/'[4]manip_POP_EU'!Q7</f>
        <v>0.2925027677830058</v>
      </c>
      <c r="R30" s="45">
        <f>+R6/'[4]manip_POP_EU'!U7</f>
        <v>0.9449280803435249</v>
      </c>
    </row>
    <row r="31" spans="1:18" ht="11.25">
      <c r="A31" s="6">
        <v>1992</v>
      </c>
      <c r="B31" s="45">
        <f>+B7/'[4]manip_POP_EU'!B8</f>
        <v>0.4292459843814176</v>
      </c>
      <c r="C31" s="45">
        <f>+C7/'[4]manip_POP_EU'!C8</f>
        <v>0.341662518666003</v>
      </c>
      <c r="D31" s="45">
        <f>+D7/'[4]manip_POP_EU'!D8</f>
        <v>0.45338491295938105</v>
      </c>
      <c r="E31" s="45">
        <f>+E7/'[4]manip_POP_EU'!E8</f>
        <v>0.5062388370708474</v>
      </c>
      <c r="F31" s="45">
        <f>+F7/'[4]manip_POP_EU'!F8</f>
        <v>0.24065103662080992</v>
      </c>
      <c r="G31" s="45">
        <f>+G7/'[4]manip_POP_EU'!G8</f>
        <v>0.33433317951084446</v>
      </c>
      <c r="H31" s="45">
        <f>+H7/'[4]manip_POP_EU'!H8</f>
        <v>0.5861923787129447</v>
      </c>
      <c r="I31" s="45">
        <f>+I7/'[4]manip_POP_EU'!I8</f>
        <v>0.5477444986052802</v>
      </c>
      <c r="J31" s="45">
        <f>+J7/'[4]manip_POP_EU'!J8</f>
        <v>0.2833676286955451</v>
      </c>
      <c r="K31" s="45">
        <f>+K7/'[4]manip_POP_EU'!K8</f>
        <v>0.7006369426751592</v>
      </c>
      <c r="L31" s="45">
        <f>+L7/'[4]manip_POP_EU'!L8</f>
        <v>0.18138094610620636</v>
      </c>
      <c r="M31" s="45">
        <f>+M7/'[4]manip_POP_EU'!M8</f>
        <v>0.708471319867533</v>
      </c>
      <c r="N31" s="45">
        <f>+N7/'[4]manip_POP_EU'!N8</f>
        <v>0.3095165703861356</v>
      </c>
      <c r="O31" s="45">
        <f>+O7/'[4]manip_POP_EU'!O8</f>
        <v>1.1650138833796113</v>
      </c>
      <c r="P31" s="45">
        <f>+P7/'[4]manip_POP_EU'!P8</f>
        <v>1.128403322565759</v>
      </c>
      <c r="Q31" s="45">
        <f>+Q7/'[4]manip_POP_EU'!Q8</f>
        <v>0.2903665138089163</v>
      </c>
      <c r="R31" s="45">
        <f>+R7/'[4]manip_POP_EU'!U8</f>
        <v>0.9394830160507653</v>
      </c>
    </row>
    <row r="32" spans="1:18" ht="11.25">
      <c r="A32" s="6">
        <v>1993</v>
      </c>
      <c r="B32" s="45">
        <f>+B8/'[4]manip_POP_EU'!B9</f>
        <v>0.4220142865416708</v>
      </c>
      <c r="C32" s="45">
        <f>+C8/'[4]manip_POP_EU'!C9</f>
        <v>0.338142694233725</v>
      </c>
      <c r="D32" s="45">
        <f>+D8/'[4]manip_POP_EU'!D9</f>
        <v>0.4526883792638273</v>
      </c>
      <c r="E32" s="45">
        <f>+E8/'[4]manip_POP_EU'!E9</f>
        <v>0.4977697274385135</v>
      </c>
      <c r="F32" s="45">
        <f>+F8/'[4]manip_POP_EU'!F9</f>
        <v>0.23838889959529774</v>
      </c>
      <c r="G32" s="45">
        <f>+G8/'[4]manip_POP_EU'!G9</f>
        <v>0.3224163958754446</v>
      </c>
      <c r="H32" s="45">
        <f>+H8/'[4]manip_POP_EU'!H9</f>
        <v>0.5668920035845101</v>
      </c>
      <c r="I32" s="45">
        <f>+I8/'[4]manip_POP_EU'!I9</f>
        <v>0.5464036146268908</v>
      </c>
      <c r="J32" s="45">
        <f>+J8/'[4]manip_POP_EU'!J9</f>
        <v>0.27944398674823395</v>
      </c>
      <c r="K32" s="45">
        <f>+K8/'[4]manip_POP_EU'!K9</f>
        <v>0.6907812107510676</v>
      </c>
      <c r="L32" s="45">
        <f>+L8/'[4]manip_POP_EU'!L9</f>
        <v>0.18397680491651994</v>
      </c>
      <c r="M32" s="45">
        <f>+M8/'[4]manip_POP_EU'!M9</f>
        <v>0.7010076985666897</v>
      </c>
      <c r="N32" s="45">
        <f>+N8/'[4]manip_POP_EU'!N9</f>
        <v>0.30988766319198463</v>
      </c>
      <c r="O32" s="45">
        <f>+O8/'[4]manip_POP_EU'!O9</f>
        <v>1.1616660086853534</v>
      </c>
      <c r="P32" s="45">
        <f>+P8/'[4]manip_POP_EU'!P9</f>
        <v>1.1178400201867271</v>
      </c>
      <c r="Q32" s="45">
        <f>+Q8/'[4]manip_POP_EU'!Q9</f>
        <v>0.2896324173841316</v>
      </c>
      <c r="R32" s="45">
        <f>+R8/'[4]manip_POP_EU'!U9</f>
        <v>0.9329777365491652</v>
      </c>
    </row>
    <row r="33" spans="1:18" ht="11.25">
      <c r="A33" s="6">
        <v>1994</v>
      </c>
      <c r="B33" s="45">
        <f>+B9/'[4]manip_POP_EU'!B10</f>
        <v>0.4222782086571807</v>
      </c>
      <c r="C33" s="45">
        <f>+C9/'[4]manip_POP_EU'!C10</f>
        <v>0.3357190873502313</v>
      </c>
      <c r="D33" s="45">
        <f>+D9/'[4]manip_POP_EU'!D10</f>
        <v>0.45129682997118153</v>
      </c>
      <c r="E33" s="45">
        <f>+E9/'[4]manip_POP_EU'!E10</f>
        <v>0.5061214976200992</v>
      </c>
      <c r="F33" s="45">
        <f>+F9/'[4]manip_POP_EU'!F10</f>
        <v>0.23729138691732207</v>
      </c>
      <c r="G33" s="45">
        <f>+G9/'[4]manip_POP_EU'!G10</f>
        <v>0.3230718136065197</v>
      </c>
      <c r="H33" s="45">
        <f>+H9/'[4]manip_POP_EU'!H10</f>
        <v>0.5597351425221814</v>
      </c>
      <c r="I33" s="45">
        <f>+I9/'[4]manip_POP_EU'!I10</f>
        <v>0.5452712353320077</v>
      </c>
      <c r="J33" s="45">
        <f>+J9/'[4]manip_POP_EU'!J10</f>
        <v>0.2801470588235294</v>
      </c>
      <c r="K33" s="45">
        <f>+K9/'[4]manip_POP_EU'!K10</f>
        <v>0.6810302129767212</v>
      </c>
      <c r="L33" s="45">
        <f>+L9/'[4]manip_POP_EU'!L10</f>
        <v>0.18288643292137835</v>
      </c>
      <c r="M33" s="45">
        <f>+M9/'[4]manip_POP_EU'!M10</f>
        <v>0.7020865773902211</v>
      </c>
      <c r="N33" s="45">
        <f>+N9/'[4]manip_POP_EU'!N10</f>
        <v>0.3100383760856393</v>
      </c>
      <c r="O33" s="45">
        <f>+O9/'[4]manip_POP_EU'!O10</f>
        <v>1.1554332874828062</v>
      </c>
      <c r="P33" s="45">
        <f>+P9/'[4]manip_POP_EU'!P10</f>
        <v>1.1002539660847084</v>
      </c>
      <c r="Q33" s="45">
        <f>+Q9/'[4]manip_POP_EU'!Q10</f>
        <v>0.2889459714016611</v>
      </c>
      <c r="R33" s="45">
        <f>+R9/'[4]manip_POP_EU'!U10</f>
        <v>0.9276852834017433</v>
      </c>
    </row>
    <row r="34" spans="1:18" ht="11.25">
      <c r="A34" s="6">
        <v>1995</v>
      </c>
      <c r="B34" s="45">
        <f>+B10/'[4]manip_POP_EU'!B11</f>
        <v>0.42525247280632683</v>
      </c>
      <c r="C34" s="45">
        <f>+C10/'[4]manip_POP_EU'!C11</f>
        <v>0.3322547549522532</v>
      </c>
      <c r="D34" s="45">
        <f>+D10/'[4]manip_POP_EU'!D11</f>
        <v>0.4493114001530222</v>
      </c>
      <c r="E34" s="45">
        <f>+E10/'[4]manip_POP_EU'!E11</f>
        <v>0.5109869919894172</v>
      </c>
      <c r="F34" s="45">
        <f>+F10/'[4]manip_POP_EU'!F11</f>
        <v>0.23656530885446547</v>
      </c>
      <c r="G34" s="45">
        <f>+G10/'[4]manip_POP_EU'!G11</f>
        <v>0.31318541188472326</v>
      </c>
      <c r="H34" s="45">
        <f>+H10/'[4]manip_POP_EU'!H11</f>
        <v>0.5521748150197082</v>
      </c>
      <c r="I34" s="45">
        <f>+I10/'[4]manip_POP_EU'!I11</f>
        <v>0.5399777901166019</v>
      </c>
      <c r="J34" s="45">
        <f>+J10/'[4]manip_POP_EU'!J11</f>
        <v>0.27978812670442627</v>
      </c>
      <c r="K34" s="45">
        <f>+K10/'[4]manip_POP_EU'!K11</f>
        <v>0.6715506715506715</v>
      </c>
      <c r="L34" s="45">
        <f>+L10/'[4]manip_POP_EU'!L11</f>
        <v>0.18195342820181112</v>
      </c>
      <c r="M34" s="45">
        <f>+M10/'[4]manip_POP_EU'!M11</f>
        <v>0.704858953647322</v>
      </c>
      <c r="N34" s="45">
        <f>+N10/'[4]manip_POP_EU'!N11</f>
        <v>0.3087539034955173</v>
      </c>
      <c r="O34" s="45">
        <f>+O10/'[4]manip_POP_EU'!O11</f>
        <v>1.1511354737666406</v>
      </c>
      <c r="P34" s="45">
        <f>+P10/'[4]manip_POP_EU'!P11</f>
        <v>1.2783376741025931</v>
      </c>
      <c r="Q34" s="45">
        <f>+Q10/'[4]manip_POP_EU'!Q11</f>
        <v>0.29005562570385285</v>
      </c>
      <c r="R34" s="45">
        <f>+R10/'[4]manip_POP_EU'!U11</f>
        <v>0.9227064220183486</v>
      </c>
    </row>
    <row r="35" spans="1:18" ht="11.25">
      <c r="A35" s="6">
        <v>1996</v>
      </c>
      <c r="B35" s="45">
        <f>+B11/'[4]manip_POP_EU'!B12</f>
        <v>0.42157934317011314</v>
      </c>
      <c r="C35" s="45">
        <f>+C11/'[4]manip_POP_EU'!C12</f>
        <v>0.3327754258147091</v>
      </c>
      <c r="D35" s="45">
        <f>+D11/'[4]manip_POP_EU'!D12</f>
        <v>0.44640820980615736</v>
      </c>
      <c r="E35" s="45">
        <f>+E11/'[4]manip_POP_EU'!E12</f>
        <v>0.4984129309502881</v>
      </c>
      <c r="F35" s="45">
        <f>+F11/'[4]manip_POP_EU'!F12</f>
        <v>0.23618138424821003</v>
      </c>
      <c r="G35" s="45">
        <f>+G11/'[4]manip_POP_EU'!G12</f>
        <v>0.3127952189490142</v>
      </c>
      <c r="H35" s="45">
        <f>+H11/'[4]manip_POP_EU'!H12</f>
        <v>0.5489263433633199</v>
      </c>
      <c r="I35" s="45">
        <f>+I11/'[4]manip_POP_EU'!I12</f>
        <v>0.5379955947136564</v>
      </c>
      <c r="J35" s="45">
        <f>+J11/'[4]manip_POP_EU'!J12</f>
        <v>0.2790867898222377</v>
      </c>
      <c r="K35" s="45">
        <f>+K11/'[4]manip_POP_EU'!K12</f>
        <v>0.6593671038382866</v>
      </c>
      <c r="L35" s="45">
        <f>+L11/'[4]manip_POP_EU'!L12</f>
        <v>0.18128504221176775</v>
      </c>
      <c r="M35" s="45">
        <f>+M11/'[4]manip_POP_EU'!M12</f>
        <v>0.7037753477620514</v>
      </c>
      <c r="N35" s="45">
        <f>+N11/'[4]manip_POP_EU'!N12</f>
        <v>0.3092648539778449</v>
      </c>
      <c r="O35" s="45">
        <f>+O11/'[4]manip_POP_EU'!O12</f>
        <v>1.1432195121951219</v>
      </c>
      <c r="P35" s="45">
        <f>+P11/'[4]manip_POP_EU'!P12</f>
        <v>1.2829356553205926</v>
      </c>
      <c r="Q35" s="45">
        <f>+Q11/'[4]manip_POP_EU'!Q12</f>
        <v>0.28912281895173636</v>
      </c>
      <c r="R35" s="45">
        <f>+R11/'[4]manip_POP_EU'!U12</f>
        <v>0.9178269801415202</v>
      </c>
    </row>
    <row r="36" spans="1:18" ht="11.25">
      <c r="A36" s="6">
        <v>1997</v>
      </c>
      <c r="B36" s="45">
        <f>+B12/'[4]manip_POP_EU'!B13</f>
        <v>0.4136717813464366</v>
      </c>
      <c r="C36" s="45">
        <f>+C12/'[4]manip_POP_EU'!C13</f>
        <v>0.3361162950594244</v>
      </c>
      <c r="D36" s="45">
        <f>+D12/'[4]manip_POP_EU'!D13</f>
        <v>0.42541756399241515</v>
      </c>
      <c r="E36" s="45">
        <f>+E12/'[4]manip_POP_EU'!E13</f>
        <v>0.46770479219212635</v>
      </c>
      <c r="F36" s="45">
        <f>+F12/'[4]manip_POP_EU'!F13</f>
        <v>0.23844908068972087</v>
      </c>
      <c r="G36" s="45">
        <f>+G12/'[4]manip_POP_EU'!G13</f>
        <v>0.3128703303410218</v>
      </c>
      <c r="H36" s="45">
        <f>+H12/'[4]manip_POP_EU'!H13</f>
        <v>0.5466774326553051</v>
      </c>
      <c r="I36" s="45">
        <f>+I12/'[4]manip_POP_EU'!I13</f>
        <v>0.5198910081743869</v>
      </c>
      <c r="J36" s="45">
        <f>+J12/'[4]manip_POP_EU'!J13</f>
        <v>0.27867114023955636</v>
      </c>
      <c r="K36" s="45">
        <f>+K12/'[4]manip_POP_EU'!K13</f>
        <v>0.6500593119810202</v>
      </c>
      <c r="L36" s="45">
        <f>+L12/'[4]manip_POP_EU'!L13</f>
        <v>0.17972704555648106</v>
      </c>
      <c r="M36" s="45">
        <f>+M12/'[4]manip_POP_EU'!M13</f>
        <v>0.7026602479132031</v>
      </c>
      <c r="N36" s="45">
        <f>+N12/'[4]manip_POP_EU'!N13</f>
        <v>0.30548014077425845</v>
      </c>
      <c r="O36" s="45">
        <f>+O12/'[4]manip_POP_EU'!O13</f>
        <v>1.1410861038475906</v>
      </c>
      <c r="P36" s="45">
        <f>+P12/'[4]manip_POP_EU'!P13</f>
        <v>1.2843750565007503</v>
      </c>
      <c r="Q36" s="45">
        <f>+Q12/'[4]manip_POP_EU'!Q13</f>
        <v>0.28793912792963783</v>
      </c>
      <c r="R36" s="45">
        <f>+R12/'[4]manip_POP_EU'!U13</f>
        <v>0.913012874367067</v>
      </c>
    </row>
    <row r="37" spans="1:18" ht="11.25">
      <c r="A37" s="6">
        <v>1998</v>
      </c>
      <c r="B37" s="45">
        <f>+B13/'[4]manip_POP_EU'!B14</f>
        <v>0.41127347834833317</v>
      </c>
      <c r="C37" s="45">
        <f>+C13/'[4]manip_POP_EU'!C14</f>
        <v>0.3400960501813192</v>
      </c>
      <c r="D37" s="45">
        <f>+D13/'[4]manip_POP_EU'!D14</f>
        <v>0.4270892284474627</v>
      </c>
      <c r="E37" s="45">
        <f>+E13/'[4]manip_POP_EU'!E14</f>
        <v>0.4646848757419528</v>
      </c>
      <c r="F37" s="45">
        <f>+F13/'[4]manip_POP_EU'!F14</f>
        <v>0.21864003804089396</v>
      </c>
      <c r="G37" s="45">
        <f>+G13/'[4]manip_POP_EU'!G14</f>
        <v>0.3124888877600264</v>
      </c>
      <c r="H37" s="45">
        <f>+H13/'[4]manip_POP_EU'!H14</f>
        <v>0.5440254803246687</v>
      </c>
      <c r="I37" s="45">
        <f>+I13/'[4]manip_POP_EU'!I14</f>
        <v>0.5142780172413793</v>
      </c>
      <c r="J37" s="45">
        <f>+J13/'[4]manip_POP_EU'!J14</f>
        <v>0.2792248385080225</v>
      </c>
      <c r="K37" s="45">
        <f>+K13/'[4]manip_POP_EU'!K14</f>
        <v>0.6422878574777309</v>
      </c>
      <c r="L37" s="45">
        <f>+L13/'[4]manip_POP_EU'!L14</f>
        <v>0.178876289973245</v>
      </c>
      <c r="M37" s="45">
        <f>+M13/'[4]manip_POP_EU'!M14</f>
        <v>0.6985250883523448</v>
      </c>
      <c r="N37" s="45">
        <f>+N13/'[4]manip_POP_EU'!N14</f>
        <v>0.28029695024077045</v>
      </c>
      <c r="O37" s="45">
        <f>+O13/'[4]manip_POP_EU'!O14</f>
        <v>1.1385600620997478</v>
      </c>
      <c r="P37" s="45">
        <f>+P13/'[4]manip_POP_EU'!P14</f>
        <v>1.2932962787229718</v>
      </c>
      <c r="Q37" s="45">
        <f>+Q13/'[4]manip_POP_EU'!Q14</f>
        <v>0.2867943633448654</v>
      </c>
      <c r="R37" s="45">
        <f>+R13/'[4]manip_POP_EU'!U14</f>
        <v>0.9072653429602888</v>
      </c>
    </row>
    <row r="38" spans="1:18" ht="11.25">
      <c r="A38" s="6">
        <v>1999</v>
      </c>
      <c r="B38" s="45">
        <f>+B14/'[4]manip_POP_EU'!B15</f>
        <v>0.4100412960478767</v>
      </c>
      <c r="C38" s="45">
        <f>+C14/'[4]manip_POP_EU'!C15</f>
        <v>0.3395266966555838</v>
      </c>
      <c r="D38" s="45">
        <f>+D14/'[4]manip_POP_EU'!D15</f>
        <v>0.5181425079902238</v>
      </c>
      <c r="E38" s="45">
        <f>+E14/'[4]manip_POP_EU'!E15</f>
        <v>0.45713694007577327</v>
      </c>
      <c r="F38" s="45">
        <f>+F14/'[4]manip_POP_EU'!F15</f>
        <v>0.21816283924843424</v>
      </c>
      <c r="G38" s="45">
        <f>+G14/'[4]manip_POP_EU'!G15</f>
        <v>0.312522197980618</v>
      </c>
      <c r="H38" s="45">
        <f>+H14/'[4]manip_POP_EU'!H15</f>
        <v>0.54136813374275</v>
      </c>
      <c r="I38" s="45">
        <f>+I14/'[4]manip_POP_EU'!I15</f>
        <v>0.5114605543710021</v>
      </c>
      <c r="J38" s="45">
        <f>+J14/'[4]manip_POP_EU'!J15</f>
        <v>0.2791520660583562</v>
      </c>
      <c r="K38" s="45">
        <f>+K14/'[4]manip_POP_EU'!K15</f>
        <v>0.6342592592592593</v>
      </c>
      <c r="L38" s="45">
        <f>+L14/'[4]manip_POP_EU'!L15</f>
        <v>0.17766529579247073</v>
      </c>
      <c r="M38" s="45">
        <f>+M14/'[4]manip_POP_EU'!M15</f>
        <v>0.6942444931879267</v>
      </c>
      <c r="N38" s="45">
        <f>+N14/'[4]manip_POP_EU'!N15</f>
        <v>0.2817098808689559</v>
      </c>
      <c r="O38" s="45">
        <f>+O14/'[4]manip_POP_EU'!O15</f>
        <v>1.1299128751210068</v>
      </c>
      <c r="P38" s="45">
        <f>+P14/'[4]manip_POP_EU'!P15</f>
        <v>1.2981236028631427</v>
      </c>
      <c r="Q38" s="45">
        <f>+Q14/'[4]manip_POP_EU'!Q15</f>
        <v>0.28544106055538654</v>
      </c>
      <c r="R38" s="45">
        <f>+R14/'[4]manip_POP_EU'!U15</f>
        <v>0.9015695067264574</v>
      </c>
    </row>
    <row r="39" spans="1:18" ht="11.25">
      <c r="A39" s="6">
        <v>2000</v>
      </c>
      <c r="B39" s="45">
        <f>+B15/'[4]manip_POP_EU'!B16</f>
        <v>0.40649093248094825</v>
      </c>
      <c r="C39" s="45">
        <f>+C15/'[4]manip_POP_EU'!C16</f>
        <v>0.3385680842762388</v>
      </c>
      <c r="D39" s="45">
        <f>+D15/'[4]manip_POP_EU'!D16</f>
        <v>0.5187406296851574</v>
      </c>
      <c r="E39" s="45">
        <f>+E15/'[4]manip_POP_EU'!E16</f>
        <v>0.4453804017041996</v>
      </c>
      <c r="F39" s="45">
        <f>+F15/'[4]manip_POP_EU'!F16</f>
        <v>0.22585227272727273</v>
      </c>
      <c r="G39" s="45">
        <f>+G15/'[4]manip_POP_EU'!G16</f>
        <v>0.31192195616368934</v>
      </c>
      <c r="H39" s="45">
        <f>+H15/'[4]manip_POP_EU'!H16</f>
        <v>0.5357943353936019</v>
      </c>
      <c r="I39" s="45">
        <f>+I15/'[4]manip_POP_EU'!I16</f>
        <v>0.5057986294148655</v>
      </c>
      <c r="J39" s="45">
        <f>+J15/'[4]manip_POP_EU'!J16</f>
        <v>0.2798925290344947</v>
      </c>
      <c r="K39" s="45">
        <f>+K15/'[4]manip_POP_EU'!K16</f>
        <v>0.625</v>
      </c>
      <c r="L39" s="45">
        <f>+L15/'[4]manip_POP_EU'!L16</f>
        <v>0.176016081412149</v>
      </c>
      <c r="M39" s="45">
        <f>+M15/'[4]manip_POP_EU'!M16</f>
        <v>0.6859229813174457</v>
      </c>
      <c r="N39" s="45">
        <f>+N15/'[4]manip_POP_EU'!N16</f>
        <v>0.28117505995203834</v>
      </c>
      <c r="O39" s="45">
        <f>+O15/'[4]manip_POP_EU'!O16</f>
        <v>1.1307707166312537</v>
      </c>
      <c r="P39" s="45">
        <f>+P15/'[4]manip_POP_EU'!P16</f>
        <v>1.303416394181982</v>
      </c>
      <c r="Q39" s="45">
        <f>+Q15/'[4]manip_POP_EU'!Q16</f>
        <v>0.2844712574218809</v>
      </c>
      <c r="R39" s="45">
        <f>+R15/'[4]manip_POP_EU'!U16</f>
        <v>0.9305277221108884</v>
      </c>
    </row>
    <row r="40" spans="1:17" ht="11.25">
      <c r="A40" s="20"/>
      <c r="B40" s="45"/>
      <c r="C40" s="45"/>
      <c r="D40" s="45"/>
      <c r="E40" s="45"/>
      <c r="F40" s="45"/>
      <c r="G40" s="45"/>
      <c r="H40" s="45"/>
      <c r="I40" s="45"/>
      <c r="J40" s="45"/>
      <c r="K40" s="45"/>
      <c r="L40" s="45"/>
      <c r="M40" s="45"/>
      <c r="N40" s="45"/>
      <c r="O40" s="45"/>
      <c r="P40" s="45"/>
      <c r="Q40" s="45"/>
    </row>
    <row r="41" spans="1:17" ht="11.25">
      <c r="A41" s="20"/>
      <c r="B41" s="20"/>
      <c r="C41" s="20"/>
      <c r="D41" s="20"/>
      <c r="E41" s="20"/>
      <c r="F41" s="20"/>
      <c r="G41" s="20"/>
      <c r="H41" s="20"/>
      <c r="I41" s="20"/>
      <c r="J41" s="20"/>
      <c r="K41" s="20"/>
      <c r="L41" s="20"/>
      <c r="M41" s="20"/>
      <c r="N41" s="20"/>
      <c r="O41" s="20"/>
      <c r="P41" s="20"/>
      <c r="Q41" s="20"/>
    </row>
    <row r="42" ht="11.25">
      <c r="A42" s="46" t="s">
        <v>136</v>
      </c>
    </row>
    <row r="43" ht="11.25">
      <c r="A43" s="80" t="s">
        <v>137</v>
      </c>
    </row>
    <row r="44" ht="11.25">
      <c r="A44" s="46"/>
    </row>
    <row r="45" spans="1:18" ht="11.25">
      <c r="A45" s="20"/>
      <c r="B45" s="20" t="s">
        <v>1</v>
      </c>
      <c r="C45" s="20" t="s">
        <v>2</v>
      </c>
      <c r="D45" s="20" t="s">
        <v>3</v>
      </c>
      <c r="E45" s="20" t="s">
        <v>4</v>
      </c>
      <c r="F45" s="20" t="s">
        <v>5</v>
      </c>
      <c r="G45" s="20" t="s">
        <v>6</v>
      </c>
      <c r="H45" s="20" t="s">
        <v>7</v>
      </c>
      <c r="I45" s="20" t="s">
        <v>8</v>
      </c>
      <c r="J45" s="20" t="s">
        <v>9</v>
      </c>
      <c r="K45" s="20" t="s">
        <v>10</v>
      </c>
      <c r="L45" s="20" t="s">
        <v>11</v>
      </c>
      <c r="M45" s="20" t="s">
        <v>12</v>
      </c>
      <c r="N45" s="20" t="s">
        <v>13</v>
      </c>
      <c r="O45" s="20" t="s">
        <v>14</v>
      </c>
      <c r="P45" s="20" t="s">
        <v>15</v>
      </c>
      <c r="Q45" s="20" t="s">
        <v>16</v>
      </c>
      <c r="R45" s="48" t="s">
        <v>167</v>
      </c>
    </row>
    <row r="46" spans="1:18" ht="11.25">
      <c r="A46" s="6">
        <v>1990</v>
      </c>
      <c r="B46" s="45">
        <f>+B5/'[4]basedata_surface'!C$10*1000</f>
        <v>44.866767715861585</v>
      </c>
      <c r="C46" s="45">
        <f>+C5/'[4]basedata_surface'!D$10*1000</f>
        <v>113.96095387840671</v>
      </c>
      <c r="D46" s="45">
        <f>+D5/'[4]basedata_surface'!E$10*1000</f>
        <v>54.39272288485636</v>
      </c>
      <c r="E46" s="45">
        <f>+E5/'[4]basedata_surface'!F$10*1000</f>
        <v>75.4855443081939</v>
      </c>
      <c r="F46" s="45">
        <f>+F5/'[4]basedata_surface'!G$10*1000</f>
        <v>18.824313981069594</v>
      </c>
      <c r="G46" s="45">
        <f>+G5/'[4]basedata_surface'!H$10*1000</f>
        <v>24.822526838368987</v>
      </c>
      <c r="H46" s="45">
        <f>+H5/'[4]basedata_surface'!I$10*1000</f>
        <v>62.12148685403445</v>
      </c>
      <c r="I46" s="45">
        <f>+I5/'[4]basedata_surface'!J$10*1000</f>
        <v>27.663540762454996</v>
      </c>
      <c r="J46" s="45">
        <f>+J5/'[4]basedata_surface'!K$10*1000</f>
        <v>53.38545987959564</v>
      </c>
      <c r="K46" s="45">
        <f>+K5/'[4]basedata_surface'!L$10*1000</f>
        <v>104.79505027068832</v>
      </c>
      <c r="L46" s="45">
        <f>+L5/'[4]basedata_surface'!M$10*1000</f>
        <v>66.94600972884459</v>
      </c>
      <c r="M46" s="45">
        <f>+M5/'[4]basedata_surface'!N$10*1000</f>
        <v>67.06575401273582</v>
      </c>
      <c r="N46" s="45">
        <f>+N5/'[4]basedata_surface'!O$10*1000</f>
        <v>33.98491009110479</v>
      </c>
      <c r="O46" s="45">
        <f>+O5/'[4]basedata_surface'!P$10*1000</f>
        <v>17.31209983882654</v>
      </c>
      <c r="P46" s="45">
        <f>+P5/'[4]basedata_surface'!Q$10*1000</f>
        <v>24.00414255362651</v>
      </c>
      <c r="Q46" s="45">
        <f>+Q5/'[4]basedata_surface'!R$10*1000</f>
        <v>69.67476327706876</v>
      </c>
      <c r="R46" s="45">
        <f>+R5/'[4]basedata_surface'!S$10*1000</f>
        <v>12.473012152242305</v>
      </c>
    </row>
    <row r="47" spans="1:18" ht="11.25">
      <c r="A47" s="6">
        <v>1991</v>
      </c>
      <c r="B47" s="45">
        <f>+B6/'[4]basedata_surface'!C$10*1000</f>
        <v>49.19471604199658</v>
      </c>
      <c r="C47" s="45">
        <f>+C6/'[4]basedata_surface'!D$10*1000</f>
        <v>113.53511530398323</v>
      </c>
      <c r="D47" s="45">
        <f>+D6/'[4]basedata_surface'!E$10*1000</f>
        <v>54.39272288485636</v>
      </c>
      <c r="E47" s="45">
        <f>+E6/'[4]basedata_surface'!F$10*1000</f>
        <v>115.15536857672637</v>
      </c>
      <c r="F47" s="45">
        <f>+F6/'[4]basedata_surface'!G$10*1000</f>
        <v>18.824313981069594</v>
      </c>
      <c r="G47" s="45">
        <f>+G6/'[4]basedata_surface'!H$10*1000</f>
        <v>24.842289996679792</v>
      </c>
      <c r="H47" s="45">
        <f>+H6/'[4]basedata_surface'!I$10*1000</f>
        <v>61.631912964641884</v>
      </c>
      <c r="I47" s="45">
        <f>+I6/'[4]basedata_surface'!J$10*1000</f>
        <v>27.663540762454996</v>
      </c>
      <c r="J47" s="45">
        <f>+J6/'[4]basedata_surface'!K$10*1000</f>
        <v>53.31908482068778</v>
      </c>
      <c r="K47" s="45">
        <f>+K6/'[4]basedata_surface'!L$10*1000</f>
        <v>104.79505027068832</v>
      </c>
      <c r="L47" s="45">
        <f>+L6/'[4]basedata_surface'!M$10*1000</f>
        <v>66.94600972884459</v>
      </c>
      <c r="M47" s="45">
        <f>+M6/'[4]basedata_surface'!N$10*1000</f>
        <v>67.05382909203654</v>
      </c>
      <c r="N47" s="45">
        <f>+N6/'[4]basedata_surface'!O$10*1000</f>
        <v>33.88706486051619</v>
      </c>
      <c r="O47" s="45">
        <f>+O6/'[4]basedata_surface'!P$10*1000</f>
        <v>17.371246063079447</v>
      </c>
      <c r="P47" s="45">
        <f>+P6/'[4]basedata_surface'!Q$10*1000</f>
        <v>24.37972815603026</v>
      </c>
      <c r="Q47" s="45">
        <f>+Q6/'[4]basedata_surface'!R$10*1000</f>
        <v>69.61300946891726</v>
      </c>
      <c r="R47" s="45">
        <f>+R6/'[4]basedata_surface'!S$10*1000</f>
        <v>12.420578619455926</v>
      </c>
    </row>
    <row r="48" spans="1:18" ht="11.25">
      <c r="A48" s="6">
        <v>1992</v>
      </c>
      <c r="B48" s="45">
        <f>+B7/'[4]basedata_surface'!C$10*1000</f>
        <v>48.698516180463784</v>
      </c>
      <c r="C48" s="45">
        <f>+C7/'[4]basedata_surface'!D$10*1000</f>
        <v>112.42138364779875</v>
      </c>
      <c r="D48" s="45">
        <f>+D7/'[4]basedata_surface'!E$10*1000</f>
        <v>54.39272288485636</v>
      </c>
      <c r="E48" s="45">
        <f>+E7/'[4]basedata_surface'!F$10*1000</f>
        <v>114.32068612018308</v>
      </c>
      <c r="F48" s="45">
        <f>+F7/'[4]basedata_surface'!G$10*1000</f>
        <v>18.824313981069594</v>
      </c>
      <c r="G48" s="45">
        <f>+G7/'[4]basedata_surface'!H$10*1000</f>
        <v>25.773134753118626</v>
      </c>
      <c r="H48" s="45">
        <f>+H7/'[4]basedata_surface'!I$10*1000</f>
        <v>60.84315503173164</v>
      </c>
      <c r="I48" s="45">
        <f>+I7/'[4]basedata_surface'!J$10*1000</f>
        <v>27.663540762454996</v>
      </c>
      <c r="J48" s="45">
        <f>+J7/'[4]basedata_surface'!K$10*1000</f>
        <v>53.47174745617587</v>
      </c>
      <c r="K48" s="45">
        <f>+K7/'[4]basedata_surface'!L$10*1000</f>
        <v>106.34184068058778</v>
      </c>
      <c r="L48" s="45">
        <f>+L7/'[4]basedata_surface'!M$10*1000</f>
        <v>66.29581467032702</v>
      </c>
      <c r="M48" s="45">
        <f>+M7/'[4]basedata_surface'!N$10*1000</f>
        <v>66.83918051944956</v>
      </c>
      <c r="N48" s="45">
        <f>+N7/'[4]basedata_surface'!O$10*1000</f>
        <v>33.202148246396035</v>
      </c>
      <c r="O48" s="45">
        <f>+O7/'[4]basedata_surface'!P$10*1000</f>
        <v>17.371246063079447</v>
      </c>
      <c r="P48" s="45">
        <f>+P7/'[4]basedata_surface'!Q$10*1000</f>
        <v>21.737294539118686</v>
      </c>
      <c r="Q48" s="45">
        <f>+Q7/'[4]basedata_surface'!R$10*1000</f>
        <v>69.34129271305063</v>
      </c>
      <c r="R48" s="45">
        <f>+R7/'[4]basedata_surface'!S$10*1000</f>
        <v>12.420578619455926</v>
      </c>
    </row>
    <row r="49" spans="1:18" ht="11.25">
      <c r="A49" s="6">
        <v>1993</v>
      </c>
      <c r="B49" s="45">
        <f>+B8/'[4]basedata_surface'!C$10*1000</f>
        <v>48.087903547875264</v>
      </c>
      <c r="C49" s="45">
        <f>+C8/'[4]basedata_surface'!D$10*1000</f>
        <v>111.70073375262055</v>
      </c>
      <c r="D49" s="45">
        <f>+D8/'[4]basedata_surface'!E$10*1000</f>
        <v>54.50874831763122</v>
      </c>
      <c r="E49" s="45">
        <f>+E8/'[4]basedata_surface'!F$10*1000</f>
        <v>113.14988992274985</v>
      </c>
      <c r="F49" s="45">
        <f>+F8/'[4]basedata_surface'!G$10*1000</f>
        <v>18.748531718665927</v>
      </c>
      <c r="G49" s="45">
        <f>+G8/'[4]basedata_surface'!H$10*1000</f>
        <v>24.903555787443278</v>
      </c>
      <c r="H49" s="45">
        <f>+H8/'[4]basedata_surface'!I$10*1000</f>
        <v>59.073436083408886</v>
      </c>
      <c r="I49" s="45">
        <f>+I8/'[4]basedata_surface'!J$10*1000</f>
        <v>27.706231411779775</v>
      </c>
      <c r="J49" s="45">
        <f>+J8/'[4]basedata_surface'!K$10*1000</f>
        <v>52.907559455459015</v>
      </c>
      <c r="K49" s="45">
        <f>+K8/'[4]basedata_surface'!L$10*1000</f>
        <v>106.34184068058778</v>
      </c>
      <c r="L49" s="45">
        <f>+L8/'[4]basedata_surface'!M$10*1000</f>
        <v>67.69252998121658</v>
      </c>
      <c r="M49" s="45">
        <f>+M8/'[4]basedata_surface'!N$10*1000</f>
        <v>66.77955591595317</v>
      </c>
      <c r="N49" s="45">
        <f>+N8/'[4]basedata_surface'!O$10*1000</f>
        <v>33.28912178469701</v>
      </c>
      <c r="O49" s="45">
        <f>+O8/'[4]basedata_surface'!P$10*1000</f>
        <v>17.403776486418547</v>
      </c>
      <c r="P49" s="45">
        <f>+P8/'[4]basedata_surface'!Q$10*1000</f>
        <v>21.659510538620868</v>
      </c>
      <c r="Q49" s="45">
        <f>+Q8/'[4]basedata_surface'!R$10*1000</f>
        <v>69.3865788390284</v>
      </c>
      <c r="R49" s="45">
        <f>+R8/'[4]basedata_surface'!S$10*1000</f>
        <v>12.408241317623835</v>
      </c>
    </row>
    <row r="50" spans="1:18" ht="11.25">
      <c r="A50" s="6">
        <v>1994</v>
      </c>
      <c r="B50" s="45">
        <f>+B9/'[4]basedata_surface'!C$10*1000</f>
        <v>48.27972226376924</v>
      </c>
      <c r="C50" s="45">
        <f>+C9/'[4]basedata_surface'!D$10*1000</f>
        <v>111.24213836477988</v>
      </c>
      <c r="D50" s="45">
        <f>+D9/'[4]basedata_surface'!E$10*1000</f>
        <v>54.50874831763122</v>
      </c>
      <c r="E50" s="45">
        <f>+E9/'[4]basedata_surface'!F$10*1000</f>
        <v>115.55870506579427</v>
      </c>
      <c r="F50" s="45">
        <f>+F9/'[4]basedata_surface'!G$10*1000</f>
        <v>18.748531718665927</v>
      </c>
      <c r="G50" s="45">
        <f>+G9/'[4]basedata_surface'!H$10*1000</f>
        <v>24.992489999841897</v>
      </c>
      <c r="H50" s="45">
        <f>+H9/'[4]basedata_surface'!I$10*1000</f>
        <v>58.5222121486854</v>
      </c>
      <c r="I50" s="45">
        <f>+I9/'[4]basedata_surface'!J$10*1000</f>
        <v>27.706231411779775</v>
      </c>
      <c r="J50" s="45">
        <f>+J9/'[4]basedata_surface'!K$10*1000</f>
        <v>53.10668463218261</v>
      </c>
      <c r="K50" s="45">
        <f>+K9/'[4]basedata_surface'!L$10*1000</f>
        <v>106.34184068058778</v>
      </c>
      <c r="L50" s="45">
        <f>+L9/'[4]basedata_surface'!M$10*1000</f>
        <v>67.74069257814382</v>
      </c>
      <c r="M50" s="45">
        <f>+M9/'[4]basedata_surface'!N$10*1000</f>
        <v>67.20885306112714</v>
      </c>
      <c r="N50" s="45">
        <f>+N9/'[4]basedata_surface'!O$10*1000</f>
        <v>33.376095322997976</v>
      </c>
      <c r="O50" s="45">
        <f>+O9/'[4]basedata_surface'!P$10*1000</f>
        <v>17.388989930355322</v>
      </c>
      <c r="P50" s="45">
        <f>+P9/'[4]basedata_surface'!Q$10*1000</f>
        <v>21.470606537411882</v>
      </c>
      <c r="Q50" s="45">
        <f>+Q9/'[4]basedata_surface'!R$10*1000</f>
        <v>69.46480032935365</v>
      </c>
      <c r="R50" s="45">
        <f>+R9/'[4]basedata_surface'!S$10*1000</f>
        <v>12.408241317623835</v>
      </c>
    </row>
    <row r="51" spans="1:18" ht="11.25">
      <c r="A51" s="6">
        <v>1995</v>
      </c>
      <c r="B51" s="45">
        <f>+B10/'[4]basedata_surface'!C$10*1000</f>
        <v>48.747858615420434</v>
      </c>
      <c r="C51" s="45">
        <f>+C10/'[4]basedata_surface'!D$10*1000</f>
        <v>110.32494758909853</v>
      </c>
      <c r="D51" s="45">
        <f>+D10/'[4]basedata_surface'!E$10*1000</f>
        <v>54.50874831763122</v>
      </c>
      <c r="E51" s="45">
        <f>+E10/'[4]basedata_surface'!F$10*1000</f>
        <v>116.8499420203797</v>
      </c>
      <c r="F51" s="45">
        <f>+F10/'[4]basedata_surface'!G$10*1000</f>
        <v>18.748531718665927</v>
      </c>
      <c r="G51" s="45">
        <f>+G10/'[4]basedata_surface'!H$10*1000</f>
        <v>24.26915840566649</v>
      </c>
      <c r="H51" s="45">
        <f>+H10/'[4]basedata_surface'!I$10*1000</f>
        <v>57.91477787851314</v>
      </c>
      <c r="I51" s="45">
        <f>+I10/'[4]basedata_surface'!J$10*1000</f>
        <v>27.67777097889659</v>
      </c>
      <c r="J51" s="45">
        <f>+J10/'[4]basedata_surface'!K$10*1000</f>
        <v>53.11664089101879</v>
      </c>
      <c r="K51" s="45">
        <f>+K10/'[4]basedata_surface'!L$10*1000</f>
        <v>106.34184068058778</v>
      </c>
      <c r="L51" s="45">
        <f>+L10/'[4]basedata_surface'!M$10*1000</f>
        <v>67.74069257814382</v>
      </c>
      <c r="M51" s="45">
        <f>+M10/'[4]basedata_surface'!N$10*1000</f>
        <v>67.63815020630112</v>
      </c>
      <c r="N51" s="45">
        <f>+N10/'[4]basedata_surface'!O$10*1000</f>
        <v>33.32173686155987</v>
      </c>
      <c r="O51" s="45">
        <f>+O10/'[4]basedata_surface'!P$10*1000</f>
        <v>17.388989930355322</v>
      </c>
      <c r="P51" s="45">
        <f>+P10/'[4]basedata_surface'!Q$10*1000</f>
        <v>25.08867376056751</v>
      </c>
      <c r="Q51" s="45">
        <f>+Q10/'[4]basedata_surface'!R$10*1000</f>
        <v>69.98353231782626</v>
      </c>
      <c r="R51" s="45">
        <f>+R10/'[4]basedata_surface'!S$10*1000</f>
        <v>12.408241317623835</v>
      </c>
    </row>
    <row r="52" spans="1:18" ht="11.25">
      <c r="A52" s="6">
        <v>1996</v>
      </c>
      <c r="B52" s="45">
        <f>+B11/'[4]basedata_surface'!C$10*1000</f>
        <v>48.46907385791537</v>
      </c>
      <c r="C52" s="45">
        <f>+C11/'[4]basedata_surface'!D$10*1000</f>
        <v>110.71802935010481</v>
      </c>
      <c r="D52" s="45">
        <f>+D11/'[4]basedata_surface'!E$10*1000</f>
        <v>54.50874831763122</v>
      </c>
      <c r="E52" s="45">
        <f>+E11/'[4]basedata_surface'!F$10*1000</f>
        <v>114.35149654643132</v>
      </c>
      <c r="F52" s="45">
        <f>+F11/'[4]basedata_surface'!G$10*1000</f>
        <v>18.748531718665927</v>
      </c>
      <c r="G52" s="45">
        <f>+G11/'[4]basedata_surface'!H$10*1000</f>
        <v>24.277063668990817</v>
      </c>
      <c r="H52" s="45">
        <f>+H11/'[4]basedata_surface'!I$10*1000</f>
        <v>57.75521305530372</v>
      </c>
      <c r="I52" s="45">
        <f>+I11/'[4]basedata_surface'!J$10*1000</f>
        <v>27.805842926870916</v>
      </c>
      <c r="J52" s="45">
        <f>+J11/'[4]basedata_surface'!K$10*1000</f>
        <v>53.146509667527326</v>
      </c>
      <c r="K52" s="45">
        <f>+K11/'[4]basedata_surface'!L$10*1000</f>
        <v>105.95514307811293</v>
      </c>
      <c r="L52" s="45">
        <f>+L11/'[4]basedata_surface'!M$10*1000</f>
        <v>67.74069257814382</v>
      </c>
      <c r="M52" s="45">
        <f>+M11/'[4]basedata_surface'!N$10*1000</f>
        <v>67.63815020630112</v>
      </c>
      <c r="N52" s="45">
        <f>+N11/'[4]basedata_surface'!O$10*1000</f>
        <v>33.386967015285606</v>
      </c>
      <c r="O52" s="45">
        <f>+O11/'[4]basedata_surface'!P$10*1000</f>
        <v>17.326886394889765</v>
      </c>
      <c r="P52" s="45">
        <f>+P11/'[4]basedata_surface'!Q$10*1000</f>
        <v>25.213128161364022</v>
      </c>
      <c r="Q52" s="45">
        <f>+Q11/'[4]basedata_surface'!R$10*1000</f>
        <v>69.99176615891312</v>
      </c>
      <c r="R52" s="45">
        <f>+R11/'[4]basedata_surface'!S$10*1000</f>
        <v>12.402072666707792</v>
      </c>
    </row>
    <row r="53" spans="1:18" ht="11.25">
      <c r="A53" s="6">
        <v>1997</v>
      </c>
      <c r="B53" s="45">
        <f>+B12/'[4]basedata_surface'!C$10*1000</f>
        <v>47.68668787363402</v>
      </c>
      <c r="C53" s="45">
        <f>+C12/'[4]basedata_surface'!D$10*1000</f>
        <v>112.09381551362684</v>
      </c>
      <c r="D53" s="45">
        <f>+D12/'[4]basedata_surface'!E$10*1000</f>
        <v>52.165034575578964</v>
      </c>
      <c r="E53" s="45">
        <f>+E12/'[4]basedata_surface'!F$10*1000</f>
        <v>107.51438286716225</v>
      </c>
      <c r="F53" s="45">
        <f>+F12/'[4]basedata_surface'!G$10*1000</f>
        <v>18.968300279636548</v>
      </c>
      <c r="G53" s="45">
        <f>+G12/'[4]basedata_surface'!H$10*1000</f>
        <v>24.31461366978134</v>
      </c>
      <c r="H53" s="45">
        <f>+H12/'[4]basedata_surface'!I$10*1000</f>
        <v>57.69900271985494</v>
      </c>
      <c r="I53" s="45">
        <f>+I12/'[4]basedata_surface'!J$10*1000</f>
        <v>27.151252970557685</v>
      </c>
      <c r="J53" s="45">
        <f>+J12/'[4]basedata_surface'!K$10*1000</f>
        <v>53.199609714653626</v>
      </c>
      <c r="K53" s="45">
        <f>+K12/'[4]basedata_surface'!L$10*1000</f>
        <v>105.95514307811293</v>
      </c>
      <c r="L53" s="45">
        <f>+L12/'[4]basedata_surface'!M$10*1000</f>
        <v>67.54804219043491</v>
      </c>
      <c r="M53" s="45">
        <f>+M12/'[4]basedata_surface'!N$10*1000</f>
        <v>67.63815020630112</v>
      </c>
      <c r="N53" s="45">
        <f>+N12/'[4]basedata_surface'!O$10*1000</f>
        <v>33.02820116979409</v>
      </c>
      <c r="O53" s="45">
        <f>+O12/'[4]basedata_surface'!P$10*1000</f>
        <v>17.34463026216564</v>
      </c>
      <c r="P53" s="45">
        <f>+P12/'[4]basedata_surface'!Q$10*1000</f>
        <v>25.25979856166271</v>
      </c>
      <c r="Q53" s="45">
        <f>+Q12/'[4]basedata_surface'!R$10*1000</f>
        <v>69.9505969534788</v>
      </c>
      <c r="R53" s="45">
        <f>+R12/'[4]basedata_surface'!S$10*1000</f>
        <v>12.402072666707792</v>
      </c>
    </row>
    <row r="54" spans="1:18" ht="11.25">
      <c r="A54" s="6">
        <v>1998</v>
      </c>
      <c r="B54" s="45">
        <f>+B13/'[4]basedata_surface'!C$10*1000</f>
        <v>47.50720476647922</v>
      </c>
      <c r="C54" s="45">
        <f>+C13/'[4]basedata_surface'!D$10*1000</f>
        <v>113.666142557652</v>
      </c>
      <c r="D54" s="45">
        <f>+D13/'[4]basedata_surface'!E$10*1000</f>
        <v>52.53631596045853</v>
      </c>
      <c r="E54" s="45">
        <f>+E13/'[4]basedata_surface'!F$10*1000</f>
        <v>106.78893737640819</v>
      </c>
      <c r="F54" s="45">
        <f>+F13/'[4]basedata_surface'!G$10*1000</f>
        <v>17.422342126601848</v>
      </c>
      <c r="G54" s="45">
        <f>+G13/'[4]basedata_surface'!H$10*1000</f>
        <v>24.31461366978134</v>
      </c>
      <c r="H54" s="45">
        <f>+H13/'[4]basedata_surface'!I$10*1000</f>
        <v>57.60652765185856</v>
      </c>
      <c r="I54" s="45">
        <f>+I13/'[4]basedata_surface'!J$10*1000</f>
        <v>27.165483186999275</v>
      </c>
      <c r="J54" s="45">
        <f>+J13/'[4]basedata_surface'!K$10*1000</f>
        <v>53.365547361923284</v>
      </c>
      <c r="K54" s="45">
        <f>+K13/'[4]basedata_surface'!L$10*1000</f>
        <v>105.95514307811293</v>
      </c>
      <c r="L54" s="45">
        <f>+L13/'[4]basedata_surface'!M$10*1000</f>
        <v>67.62028608582575</v>
      </c>
      <c r="M54" s="45">
        <f>+M13/'[4]basedata_surface'!N$10*1000</f>
        <v>67.29232750602209</v>
      </c>
      <c r="N54" s="45">
        <f>+N13/'[4]basedata_surface'!O$10*1000</f>
        <v>30.37550825161445</v>
      </c>
      <c r="O54" s="45">
        <f>+O13/'[4]basedata_surface'!P$10*1000</f>
        <v>17.35054488459093</v>
      </c>
      <c r="P54" s="45">
        <f>+P13/'[4]basedata_surface'!Q$10*1000</f>
        <v>25.442035362829024</v>
      </c>
      <c r="Q54" s="45">
        <f>+Q13/'[4]basedata_surface'!R$10*1000</f>
        <v>69.9629477151091</v>
      </c>
      <c r="R54" s="45">
        <f>+R13/'[4]basedata_surface'!S$10*1000</f>
        <v>12.402072666707792</v>
      </c>
    </row>
    <row r="55" spans="1:18" ht="11.25">
      <c r="A55" s="6">
        <v>1999</v>
      </c>
      <c r="B55" s="45">
        <f>+B14/'[4]basedata_surface'!C$10*1000</f>
        <v>47.476365744631316</v>
      </c>
      <c r="C55" s="45">
        <f>+C14/'[4]basedata_surface'!D$10*1000</f>
        <v>113.73165618448637</v>
      </c>
      <c r="D55" s="45">
        <f>+D14/'[4]basedata_surface'!E$10*1000</f>
        <v>63.95321854550517</v>
      </c>
      <c r="E55" s="45">
        <f>+E14/'[4]basedata_surface'!F$10*1000</f>
        <v>105.10556772411785</v>
      </c>
      <c r="F55" s="45">
        <f>+F14/'[4]basedata_surface'!G$10*1000</f>
        <v>17.422342126601848</v>
      </c>
      <c r="G55" s="45">
        <f>+G14/'[4]basedata_surface'!H$10*1000</f>
        <v>24.346234723078627</v>
      </c>
      <c r="H55" s="45">
        <f>+H14/'[4]basedata_surface'!I$10*1000</f>
        <v>57.54306436990027</v>
      </c>
      <c r="I55" s="45">
        <f>+I14/'[4]basedata_surface'!J$10*1000</f>
        <v>27.3077853514152</v>
      </c>
      <c r="J55" s="45">
        <f>+J14/'[4]basedata_surface'!K$10*1000</f>
        <v>53.405372397268</v>
      </c>
      <c r="K55" s="45">
        <f>+K14/'[4]basedata_surface'!L$10*1000</f>
        <v>105.95514307811293</v>
      </c>
      <c r="L55" s="45">
        <f>+L14/'[4]basedata_surface'!M$10*1000</f>
        <v>67.62028608582575</v>
      </c>
      <c r="M55" s="45">
        <f>+M14/'[4]basedata_surface'!N$10*1000</f>
        <v>66.99420448854015</v>
      </c>
      <c r="N55" s="45">
        <f>+N14/'[4]basedata_surface'!O$10*1000</f>
        <v>30.592942097366876</v>
      </c>
      <c r="O55" s="45">
        <f>+O14/'[4]basedata_surface'!P$10*1000</f>
        <v>17.25886823699892</v>
      </c>
      <c r="P55" s="45">
        <f>+P14/'[4]basedata_surface'!Q$10*1000</f>
        <v>25.553155363540196</v>
      </c>
      <c r="Q55" s="45">
        <f>+Q14/'[4]basedata_surface'!R$10*1000</f>
        <v>69.92177850967477</v>
      </c>
      <c r="R55" s="45">
        <f>+R14/'[4]basedata_surface'!S$10*1000</f>
        <v>12.402072666707792</v>
      </c>
    </row>
    <row r="56" spans="1:18" ht="11.25">
      <c r="A56" s="6">
        <v>2000</v>
      </c>
      <c r="B56" s="45">
        <f>+B15/'[4]basedata_surface'!C$10*1000</f>
        <v>47.18462859795013</v>
      </c>
      <c r="C56" s="45">
        <f>+C15/'[4]basedata_surface'!D$10*1000</f>
        <v>113.69889937106917</v>
      </c>
      <c r="D56" s="45">
        <f>+D15/'[4]basedata_surface'!E$10*1000</f>
        <v>64.23167958416485</v>
      </c>
      <c r="E56" s="45">
        <f>+E15/'[4]basedata_surface'!F$10*1000</f>
        <v>102.48107959733574</v>
      </c>
      <c r="F56" s="45">
        <f>+F15/'[4]basedata_surface'!G$10*1000</f>
        <v>18.07406958327334</v>
      </c>
      <c r="G56" s="45">
        <f>+G15/'[4]basedata_surface'!H$10*1000</f>
        <v>24.3284478805989</v>
      </c>
      <c r="H56" s="45">
        <f>+H15/'[4]basedata_surface'!I$10*1000</f>
        <v>57.21486854034451</v>
      </c>
      <c r="I56" s="45">
        <f>+I15/'[4]basedata_surface'!J$10*1000</f>
        <v>27.3077853514152</v>
      </c>
      <c r="J56" s="45">
        <f>+J15/'[4]basedata_surface'!K$10*1000</f>
        <v>53.58790380926463</v>
      </c>
      <c r="K56" s="45">
        <f>+K15/'[4]basedata_surface'!L$10*1000</f>
        <v>105.95514307811293</v>
      </c>
      <c r="L56" s="45">
        <f>+L15/'[4]basedata_surface'!M$10*1000</f>
        <v>67.47579829504406</v>
      </c>
      <c r="M56" s="45">
        <f>+M15/'[4]basedata_surface'!N$10*1000</f>
        <v>66.33833385007989</v>
      </c>
      <c r="N56" s="45">
        <f>+N15/'[4]basedata_surface'!O$10*1000</f>
        <v>30.592942097366876</v>
      </c>
      <c r="O56" s="45">
        <f>+O15/'[4]basedata_surface'!P$10*1000</f>
        <v>17.31209983882654</v>
      </c>
      <c r="P56" s="45">
        <f>+P15/'[4]basedata_surface'!Q$10*1000</f>
        <v>25.690944164422042</v>
      </c>
      <c r="Q56" s="45">
        <f>+Q15/'[4]basedata_surface'!R$10*1000</f>
        <v>69.9629477151091</v>
      </c>
      <c r="R56" s="45">
        <f>+R15/'[4]basedata_surface'!S$10*1000</f>
        <v>12.88939608907532</v>
      </c>
    </row>
    <row r="57" spans="1:17" ht="11.25">
      <c r="A57" s="6"/>
      <c r="B57" s="19"/>
      <c r="C57" s="19"/>
      <c r="D57" s="19"/>
      <c r="E57" s="19"/>
      <c r="F57" s="19"/>
      <c r="G57" s="19"/>
      <c r="H57" s="19"/>
      <c r="I57" s="19"/>
      <c r="J57" s="19"/>
      <c r="K57" s="19"/>
      <c r="L57" s="19"/>
      <c r="M57" s="19"/>
      <c r="N57" s="19"/>
      <c r="O57" s="19"/>
      <c r="P57" s="19"/>
      <c r="Q57" s="19"/>
    </row>
    <row r="58" spans="1:17" ht="11.25">
      <c r="A58" s="6"/>
      <c r="B58" s="19"/>
      <c r="C58" s="19"/>
      <c r="D58" s="19"/>
      <c r="E58" s="19"/>
      <c r="F58" s="19"/>
      <c r="G58" s="19"/>
      <c r="H58" s="19"/>
      <c r="I58" s="19"/>
      <c r="J58" s="19"/>
      <c r="K58" s="19"/>
      <c r="L58" s="19"/>
      <c r="M58" s="19"/>
      <c r="N58" s="19"/>
      <c r="O58" s="19"/>
      <c r="P58" s="19"/>
      <c r="Q58" s="19"/>
    </row>
    <row r="59" ht="11.25">
      <c r="A59" s="46" t="s">
        <v>121</v>
      </c>
    </row>
    <row r="60" ht="11.25">
      <c r="A60" s="80" t="s">
        <v>122</v>
      </c>
    </row>
    <row r="61" ht="11.25">
      <c r="A61" s="46"/>
    </row>
    <row r="62" spans="1:18" ht="11.25">
      <c r="A62" s="20"/>
      <c r="B62" s="20" t="s">
        <v>1</v>
      </c>
      <c r="C62" s="20" t="s">
        <v>2</v>
      </c>
      <c r="D62" s="20" t="s">
        <v>3</v>
      </c>
      <c r="E62" s="20" t="s">
        <v>4</v>
      </c>
      <c r="F62" s="20" t="s">
        <v>5</v>
      </c>
      <c r="G62" s="20" t="s">
        <v>6</v>
      </c>
      <c r="H62" s="20" t="s">
        <v>7</v>
      </c>
      <c r="I62" s="20" t="s">
        <v>8</v>
      </c>
      <c r="J62" s="20" t="s">
        <v>9</v>
      </c>
      <c r="K62" s="20" t="s">
        <v>10</v>
      </c>
      <c r="L62" s="20" t="s">
        <v>11</v>
      </c>
      <c r="M62" s="20" t="s">
        <v>12</v>
      </c>
      <c r="N62" s="20" t="s">
        <v>13</v>
      </c>
      <c r="O62" s="20" t="s">
        <v>14</v>
      </c>
      <c r="P62" s="20" t="s">
        <v>15</v>
      </c>
      <c r="Q62" s="20" t="s">
        <v>16</v>
      </c>
      <c r="R62" s="48" t="s">
        <v>167</v>
      </c>
    </row>
    <row r="63" spans="1:17" ht="11.25">
      <c r="A63" s="6">
        <v>1990</v>
      </c>
      <c r="B63" s="45"/>
      <c r="C63" s="45"/>
      <c r="D63" s="45"/>
      <c r="E63" s="45"/>
      <c r="F63" s="45"/>
      <c r="G63" s="45"/>
      <c r="H63" s="45"/>
      <c r="I63" s="45"/>
      <c r="J63" s="45"/>
      <c r="K63" s="45"/>
      <c r="L63" s="45"/>
      <c r="M63" s="45"/>
      <c r="N63" s="45"/>
      <c r="O63" s="45"/>
      <c r="P63" s="45"/>
      <c r="Q63" s="45"/>
    </row>
    <row r="64" spans="1:18" ht="11.25">
      <c r="A64" s="6">
        <v>1991</v>
      </c>
      <c r="B64" s="45">
        <f>+'[6]manip_rail'!B16/B6*1000</f>
        <v>1.4570432732994405</v>
      </c>
      <c r="C64" s="45">
        <f>+'[6]manip_rail'!C16/C6*1000</f>
        <v>2.342181188690133</v>
      </c>
      <c r="D64" s="45">
        <f>+'[6]manip_rail'!D16/D6*1000</f>
        <v>0.7926621160409557</v>
      </c>
      <c r="E64" s="45">
        <f>+'[6]manip_rail'!E16/E6*1000</f>
        <v>1.9998297375525986</v>
      </c>
      <c r="F64" s="45">
        <f>+'[6]manip_rail'!F16/F6*1000</f>
        <v>0.22584541062801936</v>
      </c>
      <c r="G64" s="45">
        <f>+'[6]manip_rail'!G16/G6*1000</f>
        <v>0.8323786793953858</v>
      </c>
      <c r="H64" s="45">
        <f>+'[6]manip_rail'!H16/H6*1000</f>
        <v>1.4486025301559282</v>
      </c>
      <c r="I64" s="45">
        <f>+'[6]manip_rail'!I16/I6*1000</f>
        <v>0.3101851851851852</v>
      </c>
      <c r="J64" s="45">
        <f>+'[6]manip_rail'!J16/J6*1000</f>
        <v>1.2411303373583966</v>
      </c>
      <c r="K64" s="45">
        <f>+'[6]manip_rail'!K16/K6*1000</f>
        <v>2.6309963099630993</v>
      </c>
      <c r="L64" s="45">
        <f>+'[6]manip_rail'!L16/L6*1000</f>
        <v>1.089568345323741</v>
      </c>
      <c r="M64" s="45">
        <f>+'[6]manip_rail'!M16/M6*1000</f>
        <v>2.1874444246843323</v>
      </c>
      <c r="N64" s="45">
        <f>+'[6]manip_rail'!N16/N6*1000</f>
        <v>0.5264677574590954</v>
      </c>
      <c r="O64" s="45">
        <f>+'[6]manip_rail'!O16/O6*1000</f>
        <v>1.299625468164794</v>
      </c>
      <c r="P64" s="45">
        <f>+'[6]manip_rail'!P16/P6*1000</f>
        <v>1.71485870556062</v>
      </c>
      <c r="Q64" s="45">
        <f>+'[6]manip_rail'!Q16/Q6*1000</f>
        <v>0.9048435744278196</v>
      </c>
      <c r="R64" s="45">
        <f>+'[6]manip_rail'!S16/R6*1000</f>
        <v>0.4271169605165135</v>
      </c>
    </row>
    <row r="65" spans="1:18" ht="11.25">
      <c r="A65" s="6">
        <v>1992</v>
      </c>
      <c r="B65" s="45">
        <f>+'[6]manip_rail'!B17/B7*1000</f>
        <v>1.3951884593951063</v>
      </c>
      <c r="C65" s="45">
        <f>+'[6]manip_rail'!C17/C7*1000</f>
        <v>2.342948717948718</v>
      </c>
      <c r="D65" s="45">
        <f>+'[6]manip_rail'!D17/D7*1000</f>
        <v>0.7977815699658704</v>
      </c>
      <c r="E65" s="45">
        <f>+'[6]manip_rail'!E17/E7*1000</f>
        <v>1.7848340071052309</v>
      </c>
      <c r="F65" s="45">
        <f>+'[6]manip_rail'!F17/F7*1000</f>
        <v>0.21215780998389694</v>
      </c>
      <c r="G65" s="45">
        <f>+'[6]manip_rail'!G17/G7*1000</f>
        <v>0.7058507783145465</v>
      </c>
      <c r="H65" s="45">
        <f>+'[6]manip_rail'!H17/H7*1000</f>
        <v>1.4498286395470124</v>
      </c>
      <c r="I65" s="45">
        <f>+'[6]manip_rail'!I17/I7*1000</f>
        <v>0.32510288065843623</v>
      </c>
      <c r="J65" s="45">
        <f>+'[6]manip_rail'!J17/J7*1000</f>
        <v>1.1945134061569016</v>
      </c>
      <c r="K65" s="45">
        <f>+'[6]manip_rail'!K17/K7*1000</f>
        <v>2.443636363636364</v>
      </c>
      <c r="L65" s="45">
        <f>+'[6]manip_rail'!L17/L7*1000</f>
        <v>0.9992735197965855</v>
      </c>
      <c r="M65" s="45">
        <f>+'[6]manip_rail'!M17/M7*1000</f>
        <v>2.064228367528992</v>
      </c>
      <c r="N65" s="45">
        <f>+'[6]manip_rail'!N17/N7*1000</f>
        <v>0.5723641126391618</v>
      </c>
      <c r="O65" s="45">
        <f>+'[6]manip_rail'!O17/O7*1000</f>
        <v>1.3360572012257406</v>
      </c>
      <c r="P65" s="45">
        <f>+'[6]manip_rail'!P17/P7*1000</f>
        <v>1.9631939474491362</v>
      </c>
      <c r="Q65" s="45">
        <f>+'[6]manip_rail'!Q17/Q7*1000</f>
        <v>0.9207385857626312</v>
      </c>
      <c r="R65" s="45">
        <f>+'[6]manip_rail'!S17/R7*1000</f>
        <v>0.4345666749441271</v>
      </c>
    </row>
    <row r="66" spans="1:18" ht="11.25">
      <c r="A66" s="6">
        <v>1993</v>
      </c>
      <c r="B66" s="45">
        <f>+'[6]manip_rail'!B18/B8*1000</f>
        <v>1.3118667111304934</v>
      </c>
      <c r="C66" s="45">
        <f>+'[6]manip_rail'!C18/C8*1000</f>
        <v>2.213782991202346</v>
      </c>
      <c r="D66" s="45">
        <f>+'[6]manip_rail'!D18/D8*1000</f>
        <v>0.7454235845040443</v>
      </c>
      <c r="E66" s="45">
        <f>+'[6]manip_rail'!E18/E8*1000</f>
        <v>1.6501225338515235</v>
      </c>
      <c r="F66" s="45">
        <f>+'[6]manip_rail'!F18/F8*1000</f>
        <v>0.20331447049312854</v>
      </c>
      <c r="G66" s="45">
        <f>+'[6]manip_rail'!G18/G8*1000</f>
        <v>0.6218554083009284</v>
      </c>
      <c r="H66" s="45">
        <f>+'[6]manip_rail'!H18/H8*1000</f>
        <v>1.3434420946008165</v>
      </c>
      <c r="I66" s="45">
        <f>+'[6]manip_rail'!I18/I8*1000</f>
        <v>0.29481253210066766</v>
      </c>
      <c r="J66" s="45">
        <f>+'[6]manip_rail'!J18/J8*1000</f>
        <v>1.1353657006649103</v>
      </c>
      <c r="K66" s="45">
        <f>+'[6]manip_rail'!K18/K8*1000</f>
        <v>2.352727272727273</v>
      </c>
      <c r="L66" s="45">
        <f>+'[6]manip_rail'!L18/L8*1000</f>
        <v>0.9494841693347563</v>
      </c>
      <c r="M66" s="45">
        <f>+'[6]manip_rail'!M18/M8*1000</f>
        <v>2.007142857142857</v>
      </c>
      <c r="N66" s="45">
        <f>+'[6]manip_rail'!N18/N8*1000</f>
        <v>0.5431090790333115</v>
      </c>
      <c r="O66" s="45">
        <f>+'[6]manip_rail'!O18/O8*1000</f>
        <v>1.5733220050977061</v>
      </c>
      <c r="P66" s="45">
        <f>+'[6]manip_rail'!P18/P8*1000</f>
        <v>1.906217935563308</v>
      </c>
      <c r="Q66" s="45">
        <f>+'[6]manip_rail'!Q18/Q8*1000</f>
        <v>0.8167200664530676</v>
      </c>
      <c r="R66" s="45">
        <f>+'[6]manip_rail'!S18/R8*1000</f>
        <v>0.43997017151379564</v>
      </c>
    </row>
    <row r="67" spans="1:18" ht="11.25">
      <c r="A67" s="6">
        <v>1994</v>
      </c>
      <c r="B67" s="45">
        <f>+'[6]manip_rail'!B19/B9*1000</f>
        <v>1.3984950879568712</v>
      </c>
      <c r="C67" s="45">
        <f>+'[6]manip_rail'!C19/C9*1000</f>
        <v>2.3716136631330977</v>
      </c>
      <c r="D67" s="45">
        <f>+'[6]manip_rail'!D19/D9*1000</f>
        <v>0.8548318433375904</v>
      </c>
      <c r="E67" s="45">
        <f>+'[6]manip_rail'!E19/E9*1000</f>
        <v>1.7406500715030175</v>
      </c>
      <c r="F67" s="45">
        <f>+'[6]manip_rail'!F19/F9*1000</f>
        <v>0.12530315278900564</v>
      </c>
      <c r="G67" s="45">
        <f>+'[6]manip_rail'!G19/G9*1000</f>
        <v>0.7187252886288155</v>
      </c>
      <c r="H67" s="45">
        <f>+'[6]manip_rail'!H19/H9*1000</f>
        <v>1.4581254841208364</v>
      </c>
      <c r="I67" s="45">
        <f>+'[6]manip_rail'!I19/I9*1000</f>
        <v>0.29327170005136105</v>
      </c>
      <c r="J67" s="45">
        <f>+'[6]manip_rail'!J19/J9*1000</f>
        <v>1.2794025746781652</v>
      </c>
      <c r="K67" s="45">
        <f>+'[6]manip_rail'!K19/K9*1000</f>
        <v>2.4945454545454546</v>
      </c>
      <c r="L67" s="45">
        <f>+'[6]manip_rail'!L19/L9*1000</f>
        <v>0.9975115535015998</v>
      </c>
      <c r="M67" s="45">
        <f>+'[6]manip_rail'!M19/M9*1000</f>
        <v>2.203690560681334</v>
      </c>
      <c r="N67" s="45">
        <f>+'[6]manip_rail'!N19/N9*1000</f>
        <v>0.530944625407166</v>
      </c>
      <c r="O67" s="45">
        <f>+'[6]manip_rail'!O19/O9*1000</f>
        <v>1.6920068027210884</v>
      </c>
      <c r="P67" s="45">
        <f>+'[6]manip_rail'!P19/P9*1000</f>
        <v>1.9738122347583067</v>
      </c>
      <c r="Q67" s="45">
        <f>+'[6]manip_rail'!Q19/Q9*1000</f>
        <v>0.7704616843477746</v>
      </c>
      <c r="R67" s="45">
        <f>+'[6]manip_rail'!S19/R9*1000</f>
        <v>0.3977131493910017</v>
      </c>
    </row>
    <row r="68" spans="1:18" ht="11.25">
      <c r="A68" s="6">
        <v>1995</v>
      </c>
      <c r="B68" s="45">
        <f>+'[6]manip_rail'!B20/B10*1000</f>
        <v>1.4079280327951817</v>
      </c>
      <c r="C68" s="45">
        <f>+'[6]manip_rail'!C20/C10*1000</f>
        <v>2.2577197149643706</v>
      </c>
      <c r="D68" s="45">
        <f>+'[6]manip_rail'!D20/D10*1000</f>
        <v>0.8450404427415922</v>
      </c>
      <c r="E68" s="45">
        <f>+'[6]manip_rail'!E20/E10*1000</f>
        <v>1.698643271489525</v>
      </c>
      <c r="F68" s="45">
        <f>+'[6]manip_rail'!F20/F10*1000</f>
        <v>0.11802748585286985</v>
      </c>
      <c r="G68" s="45">
        <f>+'[6]manip_rail'!G20/G10*1000</f>
        <v>0.8921009771986971</v>
      </c>
      <c r="H68" s="45">
        <f>+'[6]manip_rail'!H20/H10*1000</f>
        <v>1.458985597996243</v>
      </c>
      <c r="I68" s="45">
        <f>+'[6]manip_rail'!I20/I10*1000</f>
        <v>0.30899742930591256</v>
      </c>
      <c r="J68" s="45">
        <f>+'[6]manip_rail'!J20/J10*1000</f>
        <v>1.3822555451421432</v>
      </c>
      <c r="K68" s="45">
        <f>+'[6]manip_rail'!K20/K10*1000</f>
        <v>2.058181818181818</v>
      </c>
      <c r="L68" s="45">
        <f>+'[6]manip_rail'!L20/L10*1000</f>
        <v>1.0721649484536082</v>
      </c>
      <c r="M68" s="45">
        <f>+'[6]manip_rail'!M20/M10*1000</f>
        <v>2.32722143864598</v>
      </c>
      <c r="N68" s="45">
        <f>+'[6]manip_rail'!N20/N10*1000</f>
        <v>0.6567699836867863</v>
      </c>
      <c r="O68" s="45">
        <f>+'[6]manip_rail'!O20/O10*1000</f>
        <v>1.7081632653061225</v>
      </c>
      <c r="P68" s="45">
        <f>+'[6]manip_rail'!P20/P10*1000</f>
        <v>1.717689786517849</v>
      </c>
      <c r="Q68" s="45">
        <f>+'[6]manip_rail'!Q20/Q10*1000</f>
        <v>0.7823989646449792</v>
      </c>
      <c r="R68" s="45">
        <f>+'[6]manip_rail'!S20/R10*1000</f>
        <v>0.4101416853094705</v>
      </c>
    </row>
    <row r="69" spans="1:18" ht="11.25">
      <c r="A69" s="6">
        <v>1996</v>
      </c>
      <c r="B69" s="45">
        <f>+'[6]manip_rail'!B21/B11*1000</f>
        <v>1.4138565102310907</v>
      </c>
      <c r="C69" s="45">
        <f>+'[6]manip_rail'!C21/C11*1000</f>
        <v>2.1375739644970415</v>
      </c>
      <c r="D69" s="45">
        <f>+'[6]manip_rail'!D21/D11*1000</f>
        <v>0.7479778629203917</v>
      </c>
      <c r="E69" s="45">
        <f>+'[6]manip_rail'!E21/E11*1000</f>
        <v>1.7075638073776513</v>
      </c>
      <c r="F69" s="45">
        <f>+'[6]manip_rail'!F21/F11*1000</f>
        <v>0.13621665319320939</v>
      </c>
      <c r="G69" s="45">
        <f>+'[6]manip_rail'!G21/G11*1000</f>
        <v>0.9056496255291436</v>
      </c>
      <c r="H69" s="45">
        <f>+'[6]manip_rail'!H21/H11*1000</f>
        <v>1.5163882958683912</v>
      </c>
      <c r="I69" s="45">
        <f>+'[6]manip_rail'!I21/I11*1000</f>
        <v>0.2906857727737973</v>
      </c>
      <c r="J69" s="45">
        <f>+'[6]manip_rail'!J21/J11*1000</f>
        <v>1.3206569251904585</v>
      </c>
      <c r="K69" s="45">
        <f>+'[6]manip_rail'!K21/K11*1000</f>
        <v>2.094890510948905</v>
      </c>
      <c r="L69" s="45">
        <f>+'[6]manip_rail'!L21/L11*1000</f>
        <v>1.1244223249200143</v>
      </c>
      <c r="M69" s="45">
        <f>+'[6]manip_rail'!M21/M11*1000</f>
        <v>2.3501410437235544</v>
      </c>
      <c r="N69" s="45">
        <f>+'[6]manip_rail'!N21/N11*1000</f>
        <v>0.6030608922175187</v>
      </c>
      <c r="O69" s="45">
        <f>+'[6]manip_rail'!O21/O11*1000</f>
        <v>1.5657962109575012</v>
      </c>
      <c r="P69" s="45">
        <f>+'[6]manip_rail'!P21/P11*1000</f>
        <v>1.6611723226090789</v>
      </c>
      <c r="Q69" s="45">
        <f>+'[6]manip_rail'!Q21/Q11*1000</f>
        <v>0.8881830480559967</v>
      </c>
      <c r="R69" s="45">
        <f>+'[6]manip_rail'!S21/R11*1000</f>
        <v>0.45759761253419545</v>
      </c>
    </row>
    <row r="70" spans="1:18" ht="11.25">
      <c r="A70" s="6">
        <v>1997</v>
      </c>
      <c r="B70" s="45">
        <f>+'[6]manip_rail'!B22/B12*1000</f>
        <v>1.5452525625521403</v>
      </c>
      <c r="C70" s="45">
        <f>+'[6]manip_rail'!C22/C12*1000</f>
        <v>2.17562828755114</v>
      </c>
      <c r="D70" s="45">
        <f>+'[6]manip_rail'!D22/D12*1000</f>
        <v>0.88211743772242</v>
      </c>
      <c r="E70" s="45">
        <f>+'[6]manip_rail'!E22/E12*1000</f>
        <v>1.9274977204637227</v>
      </c>
      <c r="F70" s="45">
        <f>+'[6]manip_rail'!F22/F12*1000</f>
        <v>0.12664802237315223</v>
      </c>
      <c r="G70" s="45">
        <f>+'[6]manip_rail'!G22/G12*1000</f>
        <v>1.0169064455823782</v>
      </c>
      <c r="H70" s="45">
        <f>+'[6]manip_rail'!H22/H12*1000</f>
        <v>1.6498538700857925</v>
      </c>
      <c r="I70" s="45">
        <f>+'[6]manip_rail'!I22/I12*1000</f>
        <v>0.2730607966457023</v>
      </c>
      <c r="J70" s="45">
        <f>+'[6]manip_rail'!J22/J12*1000</f>
        <v>1.4275733000623831</v>
      </c>
      <c r="K70" s="45">
        <f>+'[6]manip_rail'!K22/K12*1000</f>
        <v>2.2370401459854015</v>
      </c>
      <c r="L70" s="45">
        <f>+'[6]manip_rail'!L22/L12*1000</f>
        <v>1.2245989304812834</v>
      </c>
      <c r="M70" s="45">
        <f>+'[6]manip_rail'!M22/M12*1000</f>
        <v>2.5033497884344147</v>
      </c>
      <c r="N70" s="45">
        <f>+'[6]manip_rail'!N22/N12*1000</f>
        <v>0.7356813693219223</v>
      </c>
      <c r="O70" s="45">
        <f>+'[6]manip_rail'!O22/O12*1000</f>
        <v>1.744757033248082</v>
      </c>
      <c r="P70" s="45">
        <f>+'[6]manip_rail'!P22/P12*1000</f>
        <v>1.6875769839873307</v>
      </c>
      <c r="Q70" s="45">
        <f>+'[6]manip_rail'!Q22/Q12*1000</f>
        <v>0.9946442234123948</v>
      </c>
      <c r="R70" s="45">
        <f>+'[6]manip_rail'!S22/R12*1000</f>
        <v>0.48495399154439195</v>
      </c>
    </row>
    <row r="71" spans="1:18" ht="11.25">
      <c r="A71" s="6">
        <v>1998</v>
      </c>
      <c r="B71" s="45">
        <f>+'[6]manip_rail'!B23/B13*1000</f>
        <v>1.5144422553862735</v>
      </c>
      <c r="C71" s="45">
        <f>+'[6]manip_rail'!C23/C13*1000</f>
        <v>2.1847262247838617</v>
      </c>
      <c r="D71" s="45">
        <f>+'[6]manip_rail'!D23/D13*1000</f>
        <v>0.9090106007067137</v>
      </c>
      <c r="E71" s="45">
        <f>+'[6]manip_rail'!E23/E13*1000</f>
        <v>1.942270366678907</v>
      </c>
      <c r="F71" s="45">
        <f>+'[6]manip_rail'!F23/F13*1000</f>
        <v>0.1400608960417573</v>
      </c>
      <c r="G71" s="45">
        <f>+'[6]manip_rail'!G23/G13*1000</f>
        <v>0.7456717873689344</v>
      </c>
      <c r="H71" s="45">
        <f>+'[6]manip_rail'!H23/H13*1000</f>
        <v>1.6587976078061064</v>
      </c>
      <c r="I71" s="45">
        <f>+'[6]manip_rail'!I23/I13*1000</f>
        <v>0.2462022001047669</v>
      </c>
      <c r="J71" s="45">
        <f>+'[6]manip_rail'!J23/J13*1000</f>
        <v>1.3942786069651742</v>
      </c>
      <c r="K71" s="45">
        <f>+'[6]manip_rail'!K23/K13*1000</f>
        <v>2.278521897810219</v>
      </c>
      <c r="L71" s="45">
        <f>+'[6]manip_rail'!L23/L13*1000</f>
        <v>1.350783475783476</v>
      </c>
      <c r="M71" s="45">
        <f>+'[6]manip_rail'!M23/M13*1000</f>
        <v>2.6067694488747124</v>
      </c>
      <c r="N71" s="45">
        <f>+'[6]manip_rail'!N23/N13*1000</f>
        <v>0.7308518253400142</v>
      </c>
      <c r="O71" s="45">
        <f>+'[6]manip_rail'!O23/O13*1000</f>
        <v>1.1743650928924494</v>
      </c>
      <c r="P71" s="45">
        <f>+'[6]manip_rail'!P23/P13*1000</f>
        <v>1.6739168413696714</v>
      </c>
      <c r="Q71" s="45">
        <f>+'[6]manip_rail'!Q23/Q13*1000</f>
        <v>1.0180063551841827</v>
      </c>
      <c r="R71" s="45">
        <f>+'[6]manip_rail'!S23/R13*1000</f>
        <v>0.479980104451629</v>
      </c>
    </row>
    <row r="72" spans="1:18" ht="11.25">
      <c r="A72" s="6">
        <v>1999</v>
      </c>
      <c r="B72" s="45">
        <f>+'[6]manip_rail'!B24/B14*1000</f>
        <v>1.5342478548090601</v>
      </c>
      <c r="C72" s="45">
        <f>+'[6]manip_rail'!C24/C14*1000</f>
        <v>2.124135944700461</v>
      </c>
      <c r="D72" s="45">
        <f>+'[6]manip_rail'!D24/D14*1000</f>
        <v>0.7031930333817126</v>
      </c>
      <c r="E72" s="45">
        <f>+'[6]manip_rail'!E24/E14*1000</f>
        <v>1.904330446369087</v>
      </c>
      <c r="F72" s="45">
        <f>+'[6]manip_rail'!F24/F14*1000</f>
        <v>0.1418007829491083</v>
      </c>
      <c r="G72" s="45">
        <f>+'[6]manip_rail'!G24/G14*1000</f>
        <v>0.9725564575046677</v>
      </c>
      <c r="H72" s="45">
        <f>+'[6]manip_rail'!H24/H14*1000</f>
        <v>1.6417204978730109</v>
      </c>
      <c r="I72" s="45">
        <f>+'[6]manip_rail'!I24/I14*1000</f>
        <v>0.2761855132881709</v>
      </c>
      <c r="J72" s="45">
        <f>+'[6]manip_rail'!J24/J14*1000</f>
        <v>1.337807606263982</v>
      </c>
      <c r="K72" s="45">
        <f>+'[6]manip_rail'!K24/K14*1000</f>
        <v>2.408759124087591</v>
      </c>
      <c r="L72" s="45">
        <f>+'[6]manip_rail'!L24/L14*1000</f>
        <v>1.4202279202279202</v>
      </c>
      <c r="M72" s="45">
        <f>+'[6]manip_rail'!M24/M14*1000</f>
        <v>2.6771092915628336</v>
      </c>
      <c r="N72" s="45">
        <f>+'[6]manip_rail'!N24/N14*1000</f>
        <v>0.7746979388770434</v>
      </c>
      <c r="O72" s="45">
        <f>+'[6]manip_rail'!O24/O14*1000</f>
        <v>1.6792323509252913</v>
      </c>
      <c r="P72" s="45">
        <f>+'[6]manip_rail'!P24/P14*1000</f>
        <v>1.6602887458688467</v>
      </c>
      <c r="Q72" s="45">
        <f>+'[6]manip_rail'!Q24/Q14*1000</f>
        <v>1.071596796985398</v>
      </c>
      <c r="R72" s="45">
        <f>+'[6]manip_rail'!S24/R14*1000</f>
        <v>0.4874409350907734</v>
      </c>
    </row>
    <row r="73" spans="1:18" ht="11.25">
      <c r="A73" s="6">
        <v>2000</v>
      </c>
      <c r="B73" s="45">
        <f>+'[6]manip_rail'!B25/B15*1000</f>
        <v>1.6292752429690918</v>
      </c>
      <c r="C73" s="45">
        <f>+'[6]manip_rail'!C25/C15*1000</f>
        <v>2.2108902333621434</v>
      </c>
      <c r="D73" s="45">
        <f>+'[6]manip_rail'!D25/D15*1000</f>
        <v>0.7315751445086704</v>
      </c>
      <c r="E73" s="45">
        <f>+'[6]manip_rail'!E25/E15*1000</f>
        <v>2.0801902263037064</v>
      </c>
      <c r="F73" s="45">
        <f>+'[6]manip_rail'!F25/F15*1000</f>
        <v>0.13668763102725368</v>
      </c>
      <c r="G73" s="45">
        <f>+'[6]manip_rail'!G25/G15*1000</f>
        <v>0.9886271324126725</v>
      </c>
      <c r="H73" s="45">
        <f>+'[6]manip_rail'!H25/H15*1000</f>
        <v>1.7557203524117386</v>
      </c>
      <c r="I73" s="45">
        <f>+'[6]manip_rail'!I25/I15*1000</f>
        <v>0.25534132360604483</v>
      </c>
      <c r="J73" s="45">
        <f>+'[6]manip_rail'!J25/J15*1000</f>
        <v>1.4129559670527034</v>
      </c>
      <c r="K73" s="45">
        <f>+'[6]manip_rail'!K25/K15*1000</f>
        <v>2.4927007299270074</v>
      </c>
      <c r="L73" s="45">
        <f>+'[6]manip_rail'!L25/L15*1000</f>
        <v>1.613133476088508</v>
      </c>
      <c r="M73" s="45">
        <f>+'[6]manip_rail'!M25/M15*1000</f>
        <v>2.9840014380729825</v>
      </c>
      <c r="N73" s="45">
        <f>+'[6]manip_rail'!N25/N15*1000</f>
        <v>0.7757640369580667</v>
      </c>
      <c r="O73" s="45">
        <f>+'[6]manip_rail'!O25/O15*1000</f>
        <v>1.7253160232319782</v>
      </c>
      <c r="P73" s="45">
        <f>+'[6]manip_rail'!P25/P15*1000</f>
        <v>1.7377162629757785</v>
      </c>
      <c r="Q73" s="45">
        <f>+'[6]manip_rail'!Q25/Q15*1000</f>
        <v>1.0650817935742027</v>
      </c>
      <c r="R73" s="45">
        <f>+'[6]manip_rail'!S25/R15*1000</f>
        <v>0.44268963866953814</v>
      </c>
    </row>
    <row r="75" ht="11.25">
      <c r="A75" s="46" t="s">
        <v>123</v>
      </c>
    </row>
    <row r="76" ht="11.25">
      <c r="A76" s="80" t="s">
        <v>124</v>
      </c>
    </row>
    <row r="77" ht="11.25">
      <c r="A77" s="46"/>
    </row>
    <row r="78" spans="1:18" ht="11.25">
      <c r="A78" s="20"/>
      <c r="B78" s="20" t="s">
        <v>1</v>
      </c>
      <c r="C78" s="20" t="s">
        <v>2</v>
      </c>
      <c r="D78" s="20" t="s">
        <v>3</v>
      </c>
      <c r="E78" s="20" t="s">
        <v>4</v>
      </c>
      <c r="F78" s="20" t="s">
        <v>5</v>
      </c>
      <c r="G78" s="20" t="s">
        <v>6</v>
      </c>
      <c r="H78" s="20" t="s">
        <v>7</v>
      </c>
      <c r="I78" s="20" t="s">
        <v>8</v>
      </c>
      <c r="J78" s="20" t="s">
        <v>9</v>
      </c>
      <c r="K78" s="20" t="s">
        <v>10</v>
      </c>
      <c r="L78" s="20" t="s">
        <v>11</v>
      </c>
      <c r="M78" s="20" t="s">
        <v>12</v>
      </c>
      <c r="N78" s="20" t="s">
        <v>13</v>
      </c>
      <c r="O78" s="20" t="s">
        <v>14</v>
      </c>
      <c r="P78" s="20" t="s">
        <v>15</v>
      </c>
      <c r="Q78" s="20" t="s">
        <v>16</v>
      </c>
      <c r="R78" s="48" t="s">
        <v>167</v>
      </c>
    </row>
    <row r="79" spans="1:17" ht="11.25">
      <c r="A79" s="6">
        <v>1990</v>
      </c>
      <c r="B79" s="45"/>
      <c r="C79" s="45"/>
      <c r="D79" s="45"/>
      <c r="E79" s="45"/>
      <c r="F79" s="45"/>
      <c r="G79" s="45"/>
      <c r="H79" s="45"/>
      <c r="I79" s="45"/>
      <c r="J79" s="45"/>
      <c r="K79" s="45"/>
      <c r="L79" s="45"/>
      <c r="M79" s="45"/>
      <c r="N79" s="45"/>
      <c r="O79" s="45"/>
      <c r="P79" s="45"/>
      <c r="Q79" s="45"/>
    </row>
    <row r="80" spans="1:18" ht="11.25">
      <c r="A80" s="6">
        <v>1991</v>
      </c>
      <c r="B80" s="45">
        <f>+'[5]manip_pt_rail'!B5/B6*1000</f>
        <v>1.6622237072235002</v>
      </c>
      <c r="C80" s="45">
        <f>+'[5]manip_pt_rail'!C5/C6*1000</f>
        <v>1.953548759376803</v>
      </c>
      <c r="D80" s="45">
        <f>+'[5]manip_pt_rail'!D5/D6*1000</f>
        <v>1.4795221843003412</v>
      </c>
      <c r="E80" s="45">
        <f>+'[5]manip_pt_rail'!E5/E6*1000</f>
        <v>1.3872497750103372</v>
      </c>
      <c r="F80" s="45">
        <f>+'[5]manip_pt_rail'!F5/F6*1000</f>
        <v>0.8031400966183576</v>
      </c>
      <c r="G80" s="45">
        <f>+'[5]manip_pt_rail'!G5/G6*1000</f>
        <v>1.1950676213206048</v>
      </c>
      <c r="H80" s="45">
        <f>+'[5]manip_pt_rail'!H5/H6*1000</f>
        <v>1.8329214474845543</v>
      </c>
      <c r="I80" s="45">
        <f>+'[5]manip_pt_rail'!I5/I6*1000</f>
        <v>0.6635802469135803</v>
      </c>
      <c r="J80" s="45">
        <f>+'[5]manip_pt_rail'!J5/J6*1000</f>
        <v>2.8049919083779407</v>
      </c>
      <c r="K80" s="45">
        <f>+'[5]manip_pt_rail'!K5/K6*1000</f>
        <v>1.003690036900369</v>
      </c>
      <c r="L80" s="45">
        <f>+'[5]manip_pt_rail'!L5/L6*1000</f>
        <v>5.465827338129496</v>
      </c>
      <c r="M80" s="45">
        <f>+'[5]manip_pt_rail'!M5/M6*1000</f>
        <v>1.6681486750844745</v>
      </c>
      <c r="N80" s="45">
        <f>+'[5]manip_pt_rail'!N5/N6*1000</f>
        <v>1.8260789220404232</v>
      </c>
      <c r="O80" s="45">
        <f>+'[5]manip_pt_rail'!O5/O6*1000</f>
        <v>0.5498808307797072</v>
      </c>
      <c r="P80" s="45">
        <f>+'[5]manip_pt_rail'!P5/P6*1000</f>
        <v>0.5236736554238833</v>
      </c>
      <c r="Q80" s="45">
        <f>+'[5]manip_pt_rail'!Q5/Q6*1000</f>
        <v>1.933881364953575</v>
      </c>
      <c r="R80" s="45">
        <f>+'[5]manip_pt_rail'!S5/R6*1000</f>
        <v>0.5140302955053389</v>
      </c>
    </row>
    <row r="81" spans="1:18" ht="11.25">
      <c r="A81" s="6">
        <v>1992</v>
      </c>
      <c r="B81" s="45">
        <f>+'[5]manip_pt_rail'!B6/B7*1000</f>
        <v>1.6784013944475402</v>
      </c>
      <c r="C81" s="45">
        <f>+'[5]manip_pt_rail'!C6/C7*1000</f>
        <v>1.9807692307692308</v>
      </c>
      <c r="D81" s="45">
        <f>+'[5]manip_pt_rail'!D6/D7*1000</f>
        <v>1.51919795221843</v>
      </c>
      <c r="E81" s="45">
        <f>+'[5]manip_pt_rail'!E6/E7*1000</f>
        <v>1.402425578831312</v>
      </c>
      <c r="F81" s="45">
        <f>+'[5]manip_pt_rail'!F6/F7*1000</f>
        <v>0.823671497584541</v>
      </c>
      <c r="G81" s="45">
        <f>+'[5]manip_pt_rail'!G6/G7*1000</f>
        <v>1.2500575109270762</v>
      </c>
      <c r="H81" s="45">
        <f>+'[5]manip_pt_rail'!H6/H7*1000</f>
        <v>1.8553717776784384</v>
      </c>
      <c r="I81" s="45">
        <f>+'[5]manip_pt_rail'!I6/I7*1000</f>
        <v>0.6306584362139918</v>
      </c>
      <c r="J81" s="45">
        <f>+'[5]manip_pt_rail'!J6/J7*1000</f>
        <v>2.756206554121152</v>
      </c>
      <c r="K81" s="45">
        <f>+'[5]manip_pt_rail'!K6/K7*1000</f>
        <v>0.9272727272727274</v>
      </c>
      <c r="L81" s="45">
        <f>+'[5]manip_pt_rail'!L6/L7*1000</f>
        <v>5.441336723574283</v>
      </c>
      <c r="M81" s="45">
        <f>+'[5]manip_pt_rail'!M6/M7*1000</f>
        <v>1.736128456735058</v>
      </c>
      <c r="N81" s="45">
        <f>+'[5]manip_pt_rail'!N6/N7*1000</f>
        <v>1.8644796987557302</v>
      </c>
      <c r="O81" s="45">
        <f>+'[5]manip_pt_rail'!O6/O7*1000</f>
        <v>0.5204290091930541</v>
      </c>
      <c r="P81" s="45">
        <f>+'[5]manip_pt_rail'!P6/P7*1000</f>
        <v>0.5709641140987629</v>
      </c>
      <c r="Q81" s="45">
        <f>+'[5]manip_pt_rail'!Q6/Q7*1000</f>
        <v>1.893961883274951</v>
      </c>
      <c r="R81" s="45">
        <f>+'[5]manip_pt_rail'!S6/R7*1000</f>
        <v>0.5363794387881798</v>
      </c>
    </row>
    <row r="82" spans="1:18" ht="11.25">
      <c r="A82" s="6">
        <v>1993</v>
      </c>
      <c r="B82" s="45">
        <f>+'[5]manip_pt_rail'!B7/B8*1000</f>
        <v>1.6508714631954957</v>
      </c>
      <c r="C82" s="45">
        <f>+'[5]manip_pt_rail'!C7/C8*1000</f>
        <v>1.963049853372434</v>
      </c>
      <c r="D82" s="45">
        <f>+'[5]manip_pt_rail'!D7/D8*1000</f>
        <v>1.500638569604087</v>
      </c>
      <c r="E82" s="45">
        <f>+'[5]manip_pt_rail'!E7/E8*1000</f>
        <v>1.4358244424090898</v>
      </c>
      <c r="F82" s="45">
        <f>+'[5]manip_pt_rail'!F7/F8*1000</f>
        <v>0.6976556184316896</v>
      </c>
      <c r="G82" s="45">
        <f>+'[5]manip_pt_rail'!G7/G8*1000</f>
        <v>1.208951670502341</v>
      </c>
      <c r="H82" s="45">
        <f>+'[5]manip_pt_rail'!H7/H8*1000</f>
        <v>1.7987967709260568</v>
      </c>
      <c r="I82" s="45">
        <f>+'[5]manip_pt_rail'!I7/I8*1000</f>
        <v>0.6543400102722137</v>
      </c>
      <c r="J82" s="45">
        <f>+'[5]manip_pt_rail'!J7/J8*1000</f>
        <v>2.6797139631162965</v>
      </c>
      <c r="K82" s="45">
        <f>+'[5]manip_pt_rail'!K7/K8*1000</f>
        <v>0.9527272727272728</v>
      </c>
      <c r="L82" s="45">
        <f>+'[5]manip_pt_rail'!L7/L8*1000</f>
        <v>5.260761294912842</v>
      </c>
      <c r="M82" s="45">
        <f>+'[5]manip_pt_rail'!M7/M8*1000</f>
        <v>1.7142857142857142</v>
      </c>
      <c r="N82" s="45">
        <f>+'[5]manip_pt_rail'!N7/N8*1000</f>
        <v>1.7626051600261268</v>
      </c>
      <c r="O82" s="45">
        <f>+'[5]manip_pt_rail'!O7/O8*1000</f>
        <v>0.5109600679694138</v>
      </c>
      <c r="P82" s="45">
        <f>+'[5]manip_pt_rail'!P7/P8*1000</f>
        <v>0.6146718652780627</v>
      </c>
      <c r="Q82" s="45">
        <f>+'[5]manip_pt_rail'!Q7/Q8*1000</f>
        <v>1.8155927376290497</v>
      </c>
      <c r="R82" s="45">
        <f>+'[5]manip_pt_rail'!S7/R8*1000</f>
        <v>0.551826994780015</v>
      </c>
    </row>
    <row r="83" spans="1:18" ht="11.25">
      <c r="A83" s="6">
        <v>1994</v>
      </c>
      <c r="B83" s="45">
        <f>+'[5]manip_pt_rail'!B8/B9*1000</f>
        <v>1.6528684798855344</v>
      </c>
      <c r="C83" s="45">
        <f>+'[5]manip_pt_rail'!C8/C9*1000</f>
        <v>1.9546525323910482</v>
      </c>
      <c r="D83" s="45">
        <f>+'[5]manip_pt_rail'!D8/D9*1000</f>
        <v>1.5423584504044274</v>
      </c>
      <c r="E83" s="45">
        <f>+'[5]manip_pt_rail'!E8/E9*1000</f>
        <v>1.4864629032649004</v>
      </c>
      <c r="F83" s="45">
        <f>+'[5]manip_pt_rail'!F8/F9*1000</f>
        <v>0.5654810024252223</v>
      </c>
      <c r="G83" s="45">
        <f>+'[5]manip_pt_rail'!G8/G9*1000</f>
        <v>1.1745215878538668</v>
      </c>
      <c r="H83" s="45">
        <f>+'[5]manip_pt_rail'!H8/H9*1000</f>
        <v>1.8258094500387296</v>
      </c>
      <c r="I83" s="45">
        <f>+'[5]manip_pt_rail'!I8/I9*1000</f>
        <v>0.6471494607087828</v>
      </c>
      <c r="J83" s="45">
        <f>+'[5]manip_pt_rail'!J8/J9*1000</f>
        <v>2.7105986751656044</v>
      </c>
      <c r="K83" s="45">
        <f>+'[5]manip_pt_rail'!K8/K9*1000</f>
        <v>1.0509090909090908</v>
      </c>
      <c r="L83" s="45">
        <f>+'[5]manip_pt_rail'!L8/L9*1000</f>
        <v>5.132954141485958</v>
      </c>
      <c r="M83" s="45">
        <f>+'[5]manip_pt_rail'!M8/M9*1000</f>
        <v>1.6650106458481193</v>
      </c>
      <c r="N83" s="45">
        <f>+'[5]manip_pt_rail'!N8/N9*1000</f>
        <v>1.6772771986970683</v>
      </c>
      <c r="O83" s="45">
        <f>+'[5]manip_pt_rail'!O8/O9*1000</f>
        <v>0.5164965986394557</v>
      </c>
      <c r="P83" s="45">
        <f>+'[5]manip_pt_rail'!P8/P9*1000</f>
        <v>0.6274641341476036</v>
      </c>
      <c r="Q83" s="45">
        <f>+'[5]manip_pt_rail'!Q8/Q9*1000</f>
        <v>1.718722218929651</v>
      </c>
      <c r="R83" s="45">
        <f>+'[5]manip_pt_rail'!S8/R9*1000</f>
        <v>0.5791697738006463</v>
      </c>
    </row>
    <row r="84" spans="1:18" ht="11.25">
      <c r="A84" s="6">
        <v>1995</v>
      </c>
      <c r="B84" s="45">
        <f>+'[5]manip_pt_rail'!B9/B10*1000</f>
        <v>1.7171454500986894</v>
      </c>
      <c r="C84" s="45">
        <f>+'[5]manip_pt_rail'!C9/C10*1000</f>
        <v>2.0062351543942993</v>
      </c>
      <c r="D84" s="45">
        <f>+'[5]manip_pt_rail'!D9/D10*1000</f>
        <v>1.4776500638569603</v>
      </c>
      <c r="E84" s="45">
        <f>+'[5]manip_pt_rail'!E9/E10*1000</f>
        <v>1.7970660146699267</v>
      </c>
      <c r="F84" s="45">
        <f>+'[5]manip_pt_rail'!F9/F10*1000</f>
        <v>0.6337914308811642</v>
      </c>
      <c r="G84" s="45">
        <f>+'[5]manip_pt_rail'!G9/G10*1000</f>
        <v>1.246986970684039</v>
      </c>
      <c r="H84" s="45">
        <f>+'[5]manip_pt_rail'!H9/H10*1000</f>
        <v>1.7396055103318724</v>
      </c>
      <c r="I84" s="45">
        <f>+'[5]manip_pt_rail'!I9/I10*1000</f>
        <v>0.6637532133676092</v>
      </c>
      <c r="J84" s="45">
        <f>+'[5]manip_pt_rail'!J9/J10*1000</f>
        <v>2.7403311465167137</v>
      </c>
      <c r="K84" s="45">
        <f>+'[5]manip_pt_rail'!K9/K10*1000</f>
        <v>1.0436363636363635</v>
      </c>
      <c r="L84" s="45">
        <f>+'[5]manip_pt_rail'!L9/L10*1000</f>
        <v>4.9687166725915395</v>
      </c>
      <c r="M84" s="45">
        <f>+'[5]manip_pt_rail'!M9/M10*1000</f>
        <v>1.7277856135401974</v>
      </c>
      <c r="N84" s="45">
        <f>+'[5]manip_pt_rail'!N9/N10*1000</f>
        <v>1.579015660685155</v>
      </c>
      <c r="O84" s="45">
        <f>+'[5]manip_pt_rail'!O9/O10*1000</f>
        <v>0.5414965986394559</v>
      </c>
      <c r="P84" s="45">
        <f>+'[5]manip_pt_rail'!P9/P10*1000</f>
        <v>0.5627542375764019</v>
      </c>
      <c r="Q84" s="45">
        <f>+'[5]manip_pt_rail'!Q9/Q10*1000</f>
        <v>1.776575092652509</v>
      </c>
      <c r="R84" s="45">
        <f>+'[5]manip_pt_rail'!S9/R10*1000</f>
        <v>0.5717126522495649</v>
      </c>
    </row>
    <row r="85" spans="1:18" ht="11.25">
      <c r="A85" s="6">
        <v>1996</v>
      </c>
      <c r="B85" s="45">
        <f>+'[5]manip_pt_rail'!B10/B11*1000</f>
        <v>1.7816807174170313</v>
      </c>
      <c r="C85" s="45">
        <f>+'[5]manip_pt_rail'!C10/C11*1000</f>
        <v>2.0082840236686392</v>
      </c>
      <c r="D85" s="45">
        <f>+'[5]manip_pt_rail'!D10/D11*1000</f>
        <v>1.4550872711792253</v>
      </c>
      <c r="E85" s="45">
        <f>+'[5]manip_pt_rail'!E10/E11*1000</f>
        <v>1.8609513545289766</v>
      </c>
      <c r="F85" s="45">
        <f>+'[5]manip_pt_rail'!F10/F11*1000</f>
        <v>0.7077607113985448</v>
      </c>
      <c r="G85" s="45">
        <f>+'[5]manip_pt_rail'!G10/G11*1000</f>
        <v>1.270351676978183</v>
      </c>
      <c r="H85" s="45">
        <f>+'[5]manip_pt_rail'!H10/H11*1000</f>
        <v>1.8765854577420573</v>
      </c>
      <c r="I85" s="45">
        <f>+'[5]manip_pt_rail'!I10/I11*1000</f>
        <v>0.6627430910951894</v>
      </c>
      <c r="J85" s="45">
        <f>+'[5]manip_pt_rail'!J10/J11*1000</f>
        <v>2.796428125390283</v>
      </c>
      <c r="K85" s="45">
        <f>+'[5]manip_pt_rail'!K10/K11*1000</f>
        <v>1.0364963503649633</v>
      </c>
      <c r="L85" s="45">
        <f>+'[5]manip_pt_rail'!L10/L11*1000</f>
        <v>5.009242801279772</v>
      </c>
      <c r="M85" s="45">
        <f>+'[5]manip_pt_rail'!M10/M11*1000</f>
        <v>1.731311706629055</v>
      </c>
      <c r="N85" s="45">
        <f>+'[5]manip_pt_rail'!N10/N11*1000</f>
        <v>1.4663624226636274</v>
      </c>
      <c r="O85" s="45">
        <f>+'[5]manip_pt_rail'!O10/O11*1000</f>
        <v>0.5553848779655232</v>
      </c>
      <c r="P85" s="45">
        <f>+'[5]manip_pt_rail'!P10/P11*1000</f>
        <v>0.5626968704275012</v>
      </c>
      <c r="Q85" s="45">
        <f>+'[5]manip_pt_rail'!Q10/Q11*1000</f>
        <v>1.8998882418681253</v>
      </c>
      <c r="R85" s="45">
        <f>+'[5]manip_pt_rail'!S10/R11*1000</f>
        <v>0.5918925640387962</v>
      </c>
    </row>
    <row r="86" spans="1:18" ht="11.25">
      <c r="A86" s="6">
        <v>1997</v>
      </c>
      <c r="B86" s="45">
        <f>+'[5]manip_pt_rail'!B11/B12*1000</f>
        <v>1.8242900198537162</v>
      </c>
      <c r="C86" s="45">
        <f>+'[5]manip_pt_rail'!C11/C12*1000</f>
        <v>2.039742840444185</v>
      </c>
      <c r="D86" s="45">
        <f>+'[5]manip_pt_rail'!D11/D12*1000</f>
        <v>1.6872775800711746</v>
      </c>
      <c r="E86" s="45">
        <f>+'[5]manip_pt_rail'!E11/E12*1000</f>
        <v>1.9256766966262864</v>
      </c>
      <c r="F86" s="45">
        <f>+'[5]manip_pt_rail'!F11/F12*1000</f>
        <v>0.75269676388334</v>
      </c>
      <c r="G86" s="45">
        <f>+'[5]manip_pt_rail'!G11/G12*1000</f>
        <v>1.3475575062992766</v>
      </c>
      <c r="H86" s="45">
        <f>+'[5]manip_pt_rail'!H11/H12*1000</f>
        <v>1.9349800446246188</v>
      </c>
      <c r="I86" s="45">
        <f>+'[5]manip_pt_rail'!I11/I12*1000</f>
        <v>0.7269392033542977</v>
      </c>
      <c r="J86" s="45">
        <f>+'[5]manip_pt_rail'!J11/J12*1000</f>
        <v>2.7193387398627573</v>
      </c>
      <c r="K86" s="45">
        <f>+'[5]manip_pt_rail'!K11/K12*1000</f>
        <v>1.0766423357664234</v>
      </c>
      <c r="L86" s="45">
        <f>+'[5]manip_pt_rail'!L11/L12*1000</f>
        <v>5.062388591800357</v>
      </c>
      <c r="M86" s="45">
        <f>+'[5]manip_pt_rail'!M11/M12*1000</f>
        <v>1.428067700987306</v>
      </c>
      <c r="N86" s="45">
        <f>+'[5]manip_pt_rail'!N11/N12*1000</f>
        <v>1.502011849901251</v>
      </c>
      <c r="O86" s="45">
        <f>+'[5]manip_pt_rail'!O11/O12*1000</f>
        <v>0.575618073316283</v>
      </c>
      <c r="P86" s="45">
        <f>+'[5]manip_pt_rail'!P11/P12*1000</f>
        <v>0.6117876174555692</v>
      </c>
      <c r="Q86" s="45">
        <f>+'[5]manip_pt_rail'!Q11/Q12*1000</f>
        <v>2.054028603378259</v>
      </c>
      <c r="R86" s="45">
        <f>+'[5]manip_pt_rail'!S11/R12*1000</f>
        <v>0.6242228301417557</v>
      </c>
    </row>
    <row r="87" spans="1:18" ht="11.25">
      <c r="A87" s="6">
        <v>1998</v>
      </c>
      <c r="B87" s="45">
        <f>+'[5]manip_pt_rail'!B12/B13*1000</f>
        <v>1.8463904618595384</v>
      </c>
      <c r="C87" s="45">
        <f>+'[5]manip_pt_rail'!C12/C13*1000</f>
        <v>2.0452449567723345</v>
      </c>
      <c r="D87" s="45">
        <f>+'[5]manip_pt_rail'!D12/D13*1000</f>
        <v>1.743816254416961</v>
      </c>
      <c r="E87" s="45">
        <f>+'[5]manip_pt_rail'!E12/E13*1000</f>
        <v>1.8986806903425484</v>
      </c>
      <c r="F87" s="45">
        <f>+'[5]manip_pt_rail'!F12/F13*1000</f>
        <v>0.6750761200521966</v>
      </c>
      <c r="G87" s="45">
        <f>+'[5]manip_pt_rail'!G12/G13*1000</f>
        <v>1.4203852718849062</v>
      </c>
      <c r="H87" s="45">
        <f>+'[5]manip_pt_rail'!H12/H13*1000</f>
        <v>2.0203336480956877</v>
      </c>
      <c r="I87" s="45">
        <f>+'[5]manip_pt_rail'!I12/I13*1000</f>
        <v>0.7443687794656888</v>
      </c>
      <c r="J87" s="45">
        <f>+'[5]manip_pt_rail'!J12/J13*1000</f>
        <v>2.574129353233831</v>
      </c>
      <c r="K87" s="45">
        <f>+'[5]manip_pt_rail'!K12/K13*1000</f>
        <v>1.0766423357664234</v>
      </c>
      <c r="L87" s="45">
        <f>+'[5]manip_pt_rail'!L12/L13*1000</f>
        <v>5.306267806267806</v>
      </c>
      <c r="M87" s="45">
        <f>+'[5]manip_pt_rail'!M12/M13*1000</f>
        <v>1.4442672337409181</v>
      </c>
      <c r="N87" s="45">
        <f>+'[5]manip_pt_rail'!N12/N13*1000</f>
        <v>1.6471671438797424</v>
      </c>
      <c r="O87" s="45">
        <f>+'[5]manip_pt_rail'!O12/O13*1000</f>
        <v>0.5755922958922788</v>
      </c>
      <c r="P87" s="45">
        <f>+'[5]manip_pt_rail'!P12/P13*1000</f>
        <v>0.6245911302410903</v>
      </c>
      <c r="Q87" s="45">
        <f>+'[5]manip_pt_rail'!Q12/Q13*1000</f>
        <v>2.147816876544663</v>
      </c>
      <c r="R87" s="45">
        <f>+'[5]manip_pt_rail'!S12/R13*1000</f>
        <v>0.6441183785128077</v>
      </c>
    </row>
    <row r="88" spans="1:18" ht="11.25">
      <c r="A88" s="6">
        <v>1999</v>
      </c>
      <c r="B88" s="45">
        <f>+'[5]manip_pt_rail'!B13/B14*1000</f>
        <v>1.891755678828703</v>
      </c>
      <c r="C88" s="45">
        <f>+'[5]manip_pt_rail'!C13/C14*1000</f>
        <v>2.1180875576036864</v>
      </c>
      <c r="D88" s="45">
        <f>+'[5]manip_pt_rail'!D13/D14*1000</f>
        <v>1.425979680696662</v>
      </c>
      <c r="E88" s="45">
        <f>+'[5]manip_pt_rail'!E13/E14*1000</f>
        <v>1.9610313124583612</v>
      </c>
      <c r="F88" s="45">
        <f>+'[5]manip_pt_rail'!F13/F14*1000</f>
        <v>0.8177468464549804</v>
      </c>
      <c r="G88" s="45">
        <f>+'[5]manip_pt_rail'!G13/G14*1000</f>
        <v>1.4727656465622212</v>
      </c>
      <c r="H88" s="45">
        <f>+'[5]manip_pt_rail'!H13/H14*1000</f>
        <v>2.089112966755948</v>
      </c>
      <c r="I88" s="45">
        <f>+'[5]manip_pt_rail'!I13/I14*1000</f>
        <v>0.7597707139134966</v>
      </c>
      <c r="J88" s="45">
        <f>+'[5]manip_pt_rail'!J13/J14*1000</f>
        <v>2.546047725577927</v>
      </c>
      <c r="K88" s="45">
        <f>+'[5]manip_pt_rail'!K13/K14*1000</f>
        <v>1.1313868613138687</v>
      </c>
      <c r="L88" s="45">
        <f>+'[5]manip_pt_rail'!L13/L14*1000</f>
        <v>5.3418803418803416</v>
      </c>
      <c r="M88" s="45">
        <f>+'[5]manip_pt_rail'!M13/M14*1000</f>
        <v>1.4417942328230686</v>
      </c>
      <c r="N88" s="45">
        <f>+'[5]manip_pt_rail'!N13/N14*1000</f>
        <v>1.5566648898365314</v>
      </c>
      <c r="O88" s="45">
        <f>+'[5]manip_pt_rail'!O13/O14*1000</f>
        <v>0.5851610692254969</v>
      </c>
      <c r="P88" s="45">
        <f>+'[5]manip_pt_rail'!P13/P14*1000</f>
        <v>0.6615707079492085</v>
      </c>
      <c r="Q88" s="45">
        <f>+'[5]manip_pt_rail'!Q13/Q14*1000</f>
        <v>2.2845030617051343</v>
      </c>
      <c r="R88" s="45">
        <f>+'[5]manip_pt_rail'!S13/R14*1000</f>
        <v>0.6988311365332007</v>
      </c>
    </row>
    <row r="89" spans="1:18" ht="11.25">
      <c r="A89" s="6">
        <v>2000</v>
      </c>
      <c r="B89" s="45">
        <f>+'[5]manip_pt_rail'!B14/B15*1000</f>
        <v>1.9649360764168022</v>
      </c>
      <c r="C89" s="45">
        <f>+'[5]manip_pt_rail'!C14/C15*1000</f>
        <v>2.2276001152405644</v>
      </c>
      <c r="D89" s="45">
        <f>+'[5]manip_pt_rail'!D14/D15*1000</f>
        <v>1.4974710982658959</v>
      </c>
      <c r="E89" s="45">
        <f>+'[5]manip_pt_rail'!E14/E15*1000</f>
        <v>2.050863671149011</v>
      </c>
      <c r="F89" s="45">
        <f>+'[5]manip_pt_rail'!F14/F15*1000</f>
        <v>0.6834381551362683</v>
      </c>
      <c r="G89" s="45">
        <f>+'[5]manip_pt_rail'!G14/G15*1000</f>
        <v>1.5066612510154347</v>
      </c>
      <c r="H89" s="45">
        <f>+'[5]manip_pt_rail'!H14/H15*1000</f>
        <v>2.215250047537555</v>
      </c>
      <c r="I89" s="45">
        <f>+'[5]manip_pt_rail'!I14/I15*1000</f>
        <v>0.7243355914538822</v>
      </c>
      <c r="J89" s="45">
        <f>+'[5]manip_pt_rail'!J14/J15*1000</f>
        <v>2.7096054994735868</v>
      </c>
      <c r="K89" s="45">
        <f>+'[5]manip_pt_rail'!K14/K15*1000</f>
        <v>1.2116788321167884</v>
      </c>
      <c r="L89" s="45">
        <f>+'[5]manip_pt_rail'!L14/L15*1000</f>
        <v>5.496074232690935</v>
      </c>
      <c r="M89" s="45">
        <f>+'[5]manip_pt_rail'!M14/M15*1000</f>
        <v>1.4751033614955957</v>
      </c>
      <c r="N89" s="45">
        <f>+'[5]manip_pt_rail'!N14/N15*1000</f>
        <v>1.3610518834399432</v>
      </c>
      <c r="O89" s="45">
        <f>+'[5]manip_pt_rail'!O14/O15*1000</f>
        <v>0.5825076870515887</v>
      </c>
      <c r="P89" s="45">
        <f>+'[5]manip_pt_rail'!P14/P15*1000</f>
        <v>0.7119476211072663</v>
      </c>
      <c r="Q89" s="45">
        <f>+'[5]manip_pt_rail'!Q14/Q15*1000</f>
        <v>2.300812051312228</v>
      </c>
      <c r="R89" s="45">
        <f>+'[5]manip_pt_rail'!S14/R15*1000</f>
        <v>0.6652309164871978</v>
      </c>
    </row>
  </sheetData>
  <mergeCells count="1">
    <mergeCell ref="A16:Q1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TERM</dc:subject>
  <dc:creator>Wouter de Ridder</dc:creator>
  <cp:keywords/>
  <dc:description/>
  <cp:lastModifiedBy>EdB</cp:lastModifiedBy>
  <dcterms:created xsi:type="dcterms:W3CDTF">2002-04-15T12:47:01Z</dcterms:created>
  <dcterms:modified xsi:type="dcterms:W3CDTF">2003-09-03T09:55:50Z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