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0"/>
  </bookViews>
  <sheets>
    <sheet name="CSI 016 MSW generated 1995-2008" sheetId="1" r:id="rId1"/>
    <sheet name="Total Generation" sheetId="2" r:id="rId2"/>
    <sheet name="Figure 1" sheetId="3" r:id="rId3"/>
    <sheet name="Pop_Eurostat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bakas</author>
  </authors>
  <commentList>
    <comment ref="J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</t>
        </r>
      </text>
    </comment>
    <comment ref="K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L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M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N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O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Serbia</t>
        </r>
      </text>
    </comment>
    <comment ref="I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H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G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F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M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N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O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J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</t>
        </r>
      </text>
    </comment>
    <comment ref="K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L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M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N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O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 Serbia</t>
        </r>
      </text>
    </comment>
  </commentList>
</comments>
</file>

<file path=xl/sharedStrings.xml><?xml version="1.0" encoding="utf-8"?>
<sst xmlns="http://schemas.openxmlformats.org/spreadsheetml/2006/main" count="208" uniqueCount="86">
  <si>
    <t>EU15+EFTA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</si>
  <si>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</si>
  <si>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</si>
  <si>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</si>
  <si>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</si>
  <si>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</si>
  <si>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</si>
  <si>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</si>
  <si>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</si>
  <si>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</si>
  <si>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</si>
  <si>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</si>
  <si>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</si>
  <si>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</si>
  <si>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</si>
  <si>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</si>
  <si>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</si>
  <si>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</si>
  <si>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</si>
  <si>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</si>
  <si>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</si>
  <si>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</si>
  <si>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</si>
  <si>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</si>
  <si>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</si>
  <si>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</si>
  <si>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</si>
  <si>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</si>
  <si>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</si>
  <si>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</si>
  <si>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</si>
  <si>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</si>
  <si>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</si>
  <si>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</si>
  <si>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</si>
  <si>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</si>
  <si>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</si>
  <si>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</si>
  <si>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</si>
  <si>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Former Yugoslav Republic of Macedonia</t>
  </si>
  <si>
    <t>Serbia</t>
  </si>
  <si>
    <t>EU12</t>
  </si>
  <si>
    <t>EU-12</t>
  </si>
  <si>
    <t>West Balkans</t>
  </si>
  <si>
    <t>Montenegro</t>
  </si>
  <si>
    <t>Kosovo</t>
  </si>
  <si>
    <t>Candidate countries</t>
  </si>
  <si>
    <t>demo_pjan-Population on 1. January by age and sex</t>
  </si>
  <si>
    <t>Last update</t>
  </si>
  <si>
    <t>10-06-2010</t>
  </si>
  <si>
    <t>Extracted on</t>
  </si>
  <si>
    <t>09-07-2010 13:09:19</t>
  </si>
  <si>
    <t>Source of data</t>
  </si>
  <si>
    <t>Eurostat</t>
  </si>
  <si>
    <t>SEX</t>
  </si>
  <si>
    <t>Total</t>
  </si>
  <si>
    <t>AGE</t>
  </si>
  <si>
    <t>INDICATORS</t>
  </si>
  <si>
    <t>OBS_FLAG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</si>
  <si>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</si>
  <si>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</si>
  <si>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</si>
  <si>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</si>
  <si>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</si>
  <si>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</si>
  <si>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</si>
  <si>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</si>
  <si>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</si>
  <si>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</si>
  <si>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</si>
  <si>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</si>
  <si>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</si>
  <si>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</si>
  <si>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</si>
  <si>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</si>
  <si>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</si>
  <si>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</si>
  <si>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</si>
  <si>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</si>
  <si>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</si>
  <si>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</si>
  <si>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</si>
  <si>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</si>
  <si>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 + Turkey + West Balkan countries (no data for all years)</t>
  </si>
  <si>
    <t>Total EU-27 + EFTA</t>
  </si>
  <si>
    <t>West Balkan countries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</si>
</sst>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4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1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57"/>
      <name val="Verdana"/>
      <family val="2"/>
    </font>
    <font>
      <b/>
      <sz val="14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right" vertical="center" inden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indent="2"/>
    </xf>
    <xf numFmtId="1" fontId="1" fillId="2" borderId="2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vertical="center" indent="2"/>
    </xf>
    <xf numFmtId="1" fontId="7" fillId="0" borderId="2" xfId="0" applyNumberFormat="1" applyFont="1" applyBorder="1" applyAlignment="1">
      <alignment horizontal="right" vertical="center" indent="1"/>
    </xf>
    <xf numFmtId="1" fontId="7" fillId="0" borderId="2" xfId="0" applyNumberFormat="1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right" vertical="center" indent="1"/>
    </xf>
    <xf numFmtId="1" fontId="7" fillId="2" borderId="2" xfId="0" applyNumberFormat="1" applyFont="1" applyFill="1" applyBorder="1" applyAlignment="1">
      <alignment horizontal="right" vertical="center" indent="1"/>
    </xf>
    <xf numFmtId="0" fontId="10" fillId="0" borderId="0" xfId="21" applyNumberFormat="1" applyFont="1" applyFill="1" applyBorder="1" applyAlignment="1">
      <alignment/>
    </xf>
    <xf numFmtId="0" fontId="6" fillId="0" borderId="0" xfId="21" applyNumberFormat="1" applyFont="1" applyFill="1" applyBorder="1" applyAlignment="1">
      <alignment/>
    </xf>
    <xf numFmtId="0" fontId="6" fillId="3" borderId="6" xfId="21" applyNumberFormat="1" applyFont="1" applyFill="1" applyBorder="1" applyAlignment="1">
      <alignment/>
    </xf>
    <xf numFmtId="176" fontId="6" fillId="0" borderId="6" xfId="21" applyNumberFormat="1" applyFont="1" applyFill="1" applyBorder="1" applyAlignment="1">
      <alignment/>
    </xf>
    <xf numFmtId="2" fontId="6" fillId="0" borderId="6" xfId="21" applyNumberFormat="1" applyFont="1" applyFill="1" applyBorder="1" applyAlignment="1">
      <alignment horizontal="right"/>
    </xf>
    <xf numFmtId="176" fontId="6" fillId="0" borderId="0" xfId="21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1" fontId="1" fillId="0" borderId="2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_pj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'CSI 016 MSW generated 1995-2008'!$A$2</c:f>
              <c:strCache>
                <c:ptCount val="1"/>
                <c:pt idx="0">
                  <c:v>EU15+EFTA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1995-2008'!$B$2:$O$2</c:f>
              <c:numCache>
                <c:ptCount val="14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564.0172675279708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 016 MSW generated 1995-2008'!$A$3</c:f>
              <c:strCache>
                <c:ptCount val="1"/>
                <c:pt idx="0">
                  <c:v>EU12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1995-2008'!$B$3:$O$3</c:f>
              <c:numCache>
                <c:ptCount val="14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368.98354942697074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016 MSW generated 1995-2008'!$A$4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1995-2008'!$B$4:$O$4</c:f>
              <c:numCache>
                <c:ptCount val="14"/>
                <c:pt idx="0">
                  <c:v>474.8910783141822</c:v>
                </c:pt>
                <c:pt idx="1">
                  <c:v>486.1365600273006</c:v>
                </c:pt>
                <c:pt idx="2">
                  <c:v>500.43244198143066</c:v>
                </c:pt>
                <c:pt idx="3">
                  <c:v>496.496618394004</c:v>
                </c:pt>
                <c:pt idx="4">
                  <c:v>510.92801628016696</c:v>
                </c:pt>
                <c:pt idx="5">
                  <c:v>522.9960419539996</c:v>
                </c:pt>
                <c:pt idx="6">
                  <c:v>521.4827695431381</c:v>
                </c:pt>
                <c:pt idx="7">
                  <c:v>527.5226994255327</c:v>
                </c:pt>
                <c:pt idx="8">
                  <c:v>516.1911792654797</c:v>
                </c:pt>
                <c:pt idx="9">
                  <c:v>514.3186942045273</c:v>
                </c:pt>
                <c:pt idx="10">
                  <c:v>516.9598495528326</c:v>
                </c:pt>
                <c:pt idx="11">
                  <c:v>522.7593520231936</c:v>
                </c:pt>
                <c:pt idx="12">
                  <c:v>521.5196618859188</c:v>
                </c:pt>
                <c:pt idx="13">
                  <c:v>521.5426968710133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 016 MSW generated 1995-2008'!$A$8</c:f>
              <c:strCache>
                <c:ptCount val="1"/>
                <c:pt idx="0">
                  <c:v>Total EU-27 + EFTA + Turkey + West Balkan countries (no data for all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1995-2008'!$B$8:$O$8</c:f>
              <c:numCache>
                <c:ptCount val="14"/>
                <c:pt idx="0">
                  <c:v>473.03755992075594</c:v>
                </c:pt>
                <c:pt idx="1">
                  <c:v>485.6709240984755</c:v>
                </c:pt>
                <c:pt idx="2">
                  <c:v>501.6243355957041</c:v>
                </c:pt>
                <c:pt idx="3">
                  <c:v>500.76250833605314</c:v>
                </c:pt>
                <c:pt idx="4">
                  <c:v>507.8749569111082</c:v>
                </c:pt>
                <c:pt idx="5">
                  <c:v>516.6522527928023</c:v>
                </c:pt>
                <c:pt idx="6">
                  <c:v>515.4009783755383</c:v>
                </c:pt>
                <c:pt idx="7">
                  <c:v>518.9336874843746</c:v>
                </c:pt>
                <c:pt idx="8">
                  <c:v>507.90382709694126</c:v>
                </c:pt>
                <c:pt idx="9">
                  <c:v>502.08614472555666</c:v>
                </c:pt>
                <c:pt idx="10">
                  <c:v>507.0561729799921</c:v>
                </c:pt>
                <c:pt idx="11">
                  <c:v>507.0196763584693</c:v>
                </c:pt>
                <c:pt idx="12">
                  <c:v>509.5009146084124</c:v>
                </c:pt>
                <c:pt idx="13">
                  <c:v>509.3787885904415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 016 MSW generated 1995-2008'!$A$6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1995-2008'!$B$6:$O$6</c:f>
              <c:numCache>
                <c:ptCount val="14"/>
                <c:pt idx="0">
                  <c:v>444.97606545394467</c:v>
                </c:pt>
                <c:pt idx="1">
                  <c:v>470.79085490226555</c:v>
                </c:pt>
                <c:pt idx="2">
                  <c:v>503.17304206759485</c:v>
                </c:pt>
                <c:pt idx="3">
                  <c:v>510.087184467296</c:v>
                </c:pt>
                <c:pt idx="4">
                  <c:v>463.16494752887456</c:v>
                </c:pt>
                <c:pt idx="5">
                  <c:v>457.72556723278757</c:v>
                </c:pt>
                <c:pt idx="6">
                  <c:v>457.03813919789565</c:v>
                </c:pt>
                <c:pt idx="7">
                  <c:v>450.3214638400156</c:v>
                </c:pt>
                <c:pt idx="8">
                  <c:v>445.48313626828804</c:v>
                </c:pt>
                <c:pt idx="9">
                  <c:v>420.6442909268571</c:v>
                </c:pt>
                <c:pt idx="10">
                  <c:v>437.81407707964394</c:v>
                </c:pt>
                <c:pt idx="11">
                  <c:v>414.80737431042104</c:v>
                </c:pt>
                <c:pt idx="12">
                  <c:v>430.4824261576275</c:v>
                </c:pt>
                <c:pt idx="13">
                  <c:v>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 016 MSW generated 1995-2008'!$A$7</c:f>
              <c:strCache>
                <c:ptCount val="1"/>
                <c:pt idx="0">
                  <c:v>West Balkan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1995-2008'!$B$7:$O$7</c:f>
              <c:numCache>
                <c:ptCount val="14"/>
                <c:pt idx="8">
                  <c:v>243.2090640647085</c:v>
                </c:pt>
                <c:pt idx="9">
                  <c:v>249.9511896948858</c:v>
                </c:pt>
                <c:pt idx="10">
                  <c:v>275.04333130889216</c:v>
                </c:pt>
                <c:pt idx="11">
                  <c:v>275.57984552558185</c:v>
                </c:pt>
                <c:pt idx="12">
                  <c:v>301.2285476881154</c:v>
                </c:pt>
                <c:pt idx="13">
                  <c:v>365.62726446044314</c:v>
                </c:pt>
              </c:numCache>
            </c:numRef>
          </c:val>
          <c:smooth val="0"/>
        </c:ser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419100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00075" y="295275"/>
        <a:ext cx="6677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70" zoomScaleNormal="70" workbookViewId="0" topLeftCell="A1">
      <selection activeCell="E22" sqref="E22"/>
    </sheetView>
  </sheetViews>
  <sheetFormatPr defaultColWidth="9.00390625" defaultRowHeight="12.75"/>
  <cols>
    <col min="1" max="1" width="53.00390625" style="0" customWidth="1"/>
    <col min="2" max="2" width="8.125" style="0" bestFit="1" customWidth="1"/>
    <col min="6" max="7" width="8.125" style="0" bestFit="1" customWidth="1"/>
    <col min="10" max="11" width="8.125" style="0" bestFit="1" customWidth="1"/>
    <col min="13" max="13" width="8.125" style="0" bestFit="1" customWidth="1"/>
    <col min="15" max="15" width="11.25390625" style="0" bestFit="1" customWidth="1"/>
  </cols>
  <sheetData>
    <row r="1" spans="1:15" ht="14.25">
      <c r="A1" s="6" t="s">
        <v>36</v>
      </c>
      <c r="B1" s="7">
        <v>1995</v>
      </c>
      <c r="C1" s="7">
        <v>1996</v>
      </c>
      <c r="D1" s="7">
        <v>1997</v>
      </c>
      <c r="E1" s="7">
        <v>1998</v>
      </c>
      <c r="F1" s="7">
        <v>1999</v>
      </c>
      <c r="G1" s="7">
        <v>2000</v>
      </c>
      <c r="H1" s="7">
        <v>2001</v>
      </c>
      <c r="I1" s="7">
        <v>2002</v>
      </c>
      <c r="J1" s="7">
        <v>2003</v>
      </c>
      <c r="K1" s="7">
        <v>2004</v>
      </c>
      <c r="L1" s="8">
        <v>2005</v>
      </c>
      <c r="M1" s="7">
        <v>2006</v>
      </c>
      <c r="N1" s="7">
        <v>2007</v>
      </c>
      <c r="O1" s="19">
        <v>2008</v>
      </c>
    </row>
    <row r="2" spans="1:15" ht="14.25">
      <c r="A2" s="9" t="s">
        <v>0</v>
      </c>
      <c r="B2" s="10">
        <v>508.29274034447536</v>
      </c>
      <c r="C2" s="10">
        <v>523.1146808230177</v>
      </c>
      <c r="D2" s="10">
        <v>539.1325365046342</v>
      </c>
      <c r="E2" s="10">
        <v>542.9496161466658</v>
      </c>
      <c r="F2" s="10">
        <v>557.1404091281424</v>
      </c>
      <c r="G2" s="10">
        <v>570.7473623688902</v>
      </c>
      <c r="H2" s="10">
        <v>574.568746892441</v>
      </c>
      <c r="I2" s="10">
        <v>579.8190823143632</v>
      </c>
      <c r="J2" s="10">
        <v>568.7720669247639</v>
      </c>
      <c r="K2" s="10">
        <v>568.0469526144257</v>
      </c>
      <c r="L2" s="10">
        <v>562.7679967685458</v>
      </c>
      <c r="M2" s="10">
        <v>569.3603748197911</v>
      </c>
      <c r="N2" s="10">
        <v>568.1773583479561</v>
      </c>
      <c r="O2" s="20">
        <f>SUM('Total Generation'!O3:O17,'Total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564.0172675279708</v>
      </c>
    </row>
    <row r="3" spans="1:15" ht="14.25">
      <c r="A3" s="9" t="s">
        <v>41</v>
      </c>
      <c r="B3" s="10">
        <v>361.9273369612058</v>
      </c>
      <c r="C3" s="10">
        <v>358.66550745687044</v>
      </c>
      <c r="D3" s="10">
        <v>364.1449397460592</v>
      </c>
      <c r="E3" s="10">
        <v>340.88133475772423</v>
      </c>
      <c r="F3" s="10">
        <v>353.50274388653924</v>
      </c>
      <c r="G3" s="10">
        <v>359.9688485728261</v>
      </c>
      <c r="H3" s="10">
        <v>338.43468988798054</v>
      </c>
      <c r="I3" s="10">
        <v>347.11797045814194</v>
      </c>
      <c r="J3" s="10">
        <v>335.00130491587316</v>
      </c>
      <c r="K3" s="10">
        <v>328.32195892458907</v>
      </c>
      <c r="L3" s="10">
        <v>361.53360760154493</v>
      </c>
      <c r="M3" s="10">
        <v>367.7234611163077</v>
      </c>
      <c r="N3" s="10">
        <v>367.7618920538614</v>
      </c>
      <c r="O3" s="20">
        <f>SUM('Total Generation'!O20:O31)/(Pop_Eurostat!O11+Pop_Eurostat!O12+Pop_Eurostat!O15+Pop_Eurostat!O21+Pop_Eurostat!O22+Pop_Eurostat!O23+Pop_Eurostat!O25+Pop_Eurostat!O26+Pop_Eurostat!O29+Pop_Eurostat!O31+Pop_Eurostat!O32+Pop_Eurostat!O33)*1000</f>
        <v>368.98354942697074</v>
      </c>
    </row>
    <row r="4" spans="1:15" ht="14.25">
      <c r="A4" s="9" t="s">
        <v>1</v>
      </c>
      <c r="B4" s="10">
        <v>474.8910783141822</v>
      </c>
      <c r="C4" s="10">
        <v>486.1365600273006</v>
      </c>
      <c r="D4" s="10">
        <v>500.43244198143066</v>
      </c>
      <c r="E4" s="10">
        <v>496.496618394004</v>
      </c>
      <c r="F4" s="10">
        <v>510.92801628016696</v>
      </c>
      <c r="G4" s="10">
        <v>522.9960419539996</v>
      </c>
      <c r="H4" s="10">
        <v>521.4827695431381</v>
      </c>
      <c r="I4" s="10">
        <v>527.5226994255327</v>
      </c>
      <c r="J4" s="10">
        <v>516.1911792654797</v>
      </c>
      <c r="K4" s="10">
        <v>514.3186942045273</v>
      </c>
      <c r="L4" s="10">
        <v>516.9598495528326</v>
      </c>
      <c r="M4" s="10">
        <v>522.7593520231936</v>
      </c>
      <c r="N4" s="10">
        <v>521.5196618859188</v>
      </c>
      <c r="O4" s="20">
        <f>SUM('Total Generation'!O3:O31)/Pop_Eurostat!O49*1000</f>
        <v>521.5426968710133</v>
      </c>
    </row>
    <row r="5" spans="1:15" ht="14.25">
      <c r="A5" s="9" t="s">
        <v>84</v>
      </c>
      <c r="B5" s="20">
        <f>((B4*Pop_Eurostat!B49)+(B45*Pop_Eurostat!B40+'CSI 016 MSW generated 1995-2008'!B46*Pop_Eurostat!B41+'CSI 016 MSW generated 1995-2008'!B47*Pop_Eurostat!B42))/(Pop_Eurostat!B49+Pop_Eurostat!B42+Pop_Eurostat!B41+Pop_Eurostat!B40)</f>
        <v>478.01731604948606</v>
      </c>
      <c r="C5" s="20">
        <f>((C4*Pop_Eurostat!C49)+(C45*Pop_Eurostat!C40+'CSI 016 MSW generated 1995-2008'!C46*Pop_Eurostat!C41+'CSI 016 MSW generated 1995-2008'!C47*Pop_Eurostat!C42))/(Pop_Eurostat!C49+Pop_Eurostat!C42+Pop_Eurostat!C41+Pop_Eurostat!C40)</f>
        <v>489.0917383160623</v>
      </c>
      <c r="D5" s="20">
        <f>((D4*Pop_Eurostat!D49)+(D45*Pop_Eurostat!D40+'CSI 016 MSW generated 1995-2008'!D46*Pop_Eurostat!D41+'CSI 016 MSW generated 1995-2008'!D47*Pop_Eurostat!D42))/(Pop_Eurostat!D49+Pop_Eurostat!D42+Pop_Eurostat!D41+Pop_Eurostat!D40)</f>
        <v>503.0239769216296</v>
      </c>
      <c r="E5" s="20">
        <f>((E4*Pop_Eurostat!E49)+(E45*Pop_Eurostat!E40+'CSI 016 MSW generated 1995-2008'!E46*Pop_Eurostat!E41+'CSI 016 MSW generated 1995-2008'!E47*Pop_Eurostat!E42))/(Pop_Eurostat!E49+Pop_Eurostat!E42+Pop_Eurostat!E41+Pop_Eurostat!E40)</f>
        <v>499.5001655149145</v>
      </c>
      <c r="F5" s="20">
        <f>((F4*Pop_Eurostat!F49)+(F45*Pop_Eurostat!F40+'CSI 016 MSW generated 1995-2008'!F46*Pop_Eurostat!F41+'CSI 016 MSW generated 1995-2008'!F47*Pop_Eurostat!F42))/(Pop_Eurostat!F49+Pop_Eurostat!F42+Pop_Eurostat!F41+Pop_Eurostat!F40)</f>
        <v>513.4892464977005</v>
      </c>
      <c r="G5" s="20">
        <f>((G4*Pop_Eurostat!G49)+(G45*Pop_Eurostat!G40+'CSI 016 MSW generated 1995-2008'!G46*Pop_Eurostat!G41+'CSI 016 MSW generated 1995-2008'!G47*Pop_Eurostat!G42))/(Pop_Eurostat!G49+Pop_Eurostat!G42+Pop_Eurostat!G41+Pop_Eurostat!G40)</f>
        <v>525.742278782286</v>
      </c>
      <c r="H5" s="20">
        <f>((H4*Pop_Eurostat!H49)+(H45*Pop_Eurostat!H40+'CSI 016 MSW generated 1995-2008'!H46*Pop_Eurostat!H41+'CSI 016 MSW generated 1995-2008'!H47*Pop_Eurostat!H42))/(Pop_Eurostat!H49+Pop_Eurostat!H42+Pop_Eurostat!H41+Pop_Eurostat!H40)</f>
        <v>524.5248471732564</v>
      </c>
      <c r="I5" s="20">
        <f>((I4*Pop_Eurostat!I49)+(I45*Pop_Eurostat!I40+'CSI 016 MSW generated 1995-2008'!I46*Pop_Eurostat!I41+'CSI 016 MSW generated 1995-2008'!I47*Pop_Eurostat!I42))/(Pop_Eurostat!I49+Pop_Eurostat!I42+Pop_Eurostat!I41+Pop_Eurostat!I40)</f>
        <v>531.0460029076378</v>
      </c>
      <c r="J5" s="20">
        <f>((J4*Pop_Eurostat!J49)+(J45*Pop_Eurostat!J40+'CSI 016 MSW generated 1995-2008'!J46*Pop_Eurostat!J41+'CSI 016 MSW generated 1995-2008'!J47*Pop_Eurostat!J42))/(Pop_Eurostat!J49+Pop_Eurostat!J42+Pop_Eurostat!J41+Pop_Eurostat!J40)</f>
        <v>520.0669435567844</v>
      </c>
      <c r="K5" s="20">
        <f>((K4*Pop_Eurostat!K49)+(K45*Pop_Eurostat!K40+'CSI 016 MSW generated 1995-2008'!K46*Pop_Eurostat!K41+'CSI 016 MSW generated 1995-2008'!K47*Pop_Eurostat!K42))/(Pop_Eurostat!K49+Pop_Eurostat!K42+Pop_Eurostat!K41+Pop_Eurostat!K40)</f>
        <v>518.4023688406213</v>
      </c>
      <c r="L5" s="20">
        <f>((L4*Pop_Eurostat!L49)+(L45*Pop_Eurostat!L40+'CSI 016 MSW generated 1995-2008'!L46*Pop_Eurostat!L41+'CSI 016 MSW generated 1995-2008'!L47*Pop_Eurostat!L42))/(Pop_Eurostat!L49+Pop_Eurostat!L42+Pop_Eurostat!L41+Pop_Eurostat!L40)</f>
        <v>521.332041002711</v>
      </c>
      <c r="M5" s="20">
        <f>((M4*Pop_Eurostat!M49)+(M45*Pop_Eurostat!M40+'CSI 016 MSW generated 1995-2008'!M46*Pop_Eurostat!M41+'CSI 016 MSW generated 1995-2008'!M47*Pop_Eurostat!M42))/(Pop_Eurostat!M49+Pop_Eurostat!M42+Pop_Eurostat!M41+Pop_Eurostat!M40)</f>
        <v>528.048506475261</v>
      </c>
      <c r="N5" s="20">
        <f>((N4*Pop_Eurostat!N49)+(N45*Pop_Eurostat!N40+'CSI 016 MSW generated 1995-2008'!N46*Pop_Eurostat!N41+'CSI 016 MSW generated 1995-2008'!N47*Pop_Eurostat!N42))/(Pop_Eurostat!N49+Pop_Eurostat!N42+Pop_Eurostat!N41+Pop_Eurostat!N40)</f>
        <v>527.3294688960956</v>
      </c>
      <c r="O5" s="20">
        <f>((O4*Pop_Eurostat!O49)+(O45*Pop_Eurostat!O40+'CSI 016 MSW generated 1995-2008'!O46*Pop_Eurostat!O41+'CSI 016 MSW generated 1995-2008'!O47*Pop_Eurostat!O42))/(Pop_Eurostat!O49+Pop_Eurostat!O42+Pop_Eurostat!O41+Pop_Eurostat!O40)</f>
        <v>524.5362167520395</v>
      </c>
    </row>
    <row r="6" spans="1:15" ht="14.25">
      <c r="A6" s="9" t="s">
        <v>35</v>
      </c>
      <c r="B6" s="20">
        <f>B42</f>
        <v>444.97606545394467</v>
      </c>
      <c r="C6" s="20">
        <f aca="true" t="shared" si="0" ref="C6:O6">C42</f>
        <v>470.79085490226555</v>
      </c>
      <c r="D6" s="20">
        <f t="shared" si="0"/>
        <v>503.17304206759485</v>
      </c>
      <c r="E6" s="20">
        <f t="shared" si="0"/>
        <v>510.087184467296</v>
      </c>
      <c r="F6" s="20">
        <f t="shared" si="0"/>
        <v>463.16494752887456</v>
      </c>
      <c r="G6" s="20">
        <f t="shared" si="0"/>
        <v>457.72556723278757</v>
      </c>
      <c r="H6" s="20">
        <f t="shared" si="0"/>
        <v>457.03813919789565</v>
      </c>
      <c r="I6" s="20">
        <f t="shared" si="0"/>
        <v>450.3214638400156</v>
      </c>
      <c r="J6" s="20">
        <f t="shared" si="0"/>
        <v>445.48313626828804</v>
      </c>
      <c r="K6" s="20">
        <f t="shared" si="0"/>
        <v>420.6442909268571</v>
      </c>
      <c r="L6" s="20">
        <f t="shared" si="0"/>
        <v>437.81407707964394</v>
      </c>
      <c r="M6" s="20">
        <f t="shared" si="0"/>
        <v>414.80737431042104</v>
      </c>
      <c r="N6" s="20">
        <f t="shared" si="0"/>
        <v>430.4824261576275</v>
      </c>
      <c r="O6" s="20">
        <f t="shared" si="0"/>
        <v>428</v>
      </c>
    </row>
    <row r="7" spans="1:15" ht="14.25">
      <c r="A7" s="9" t="s">
        <v>85</v>
      </c>
      <c r="B7" s="20"/>
      <c r="C7" s="10"/>
      <c r="D7" s="10"/>
      <c r="E7" s="10"/>
      <c r="F7" s="10"/>
      <c r="G7" s="10"/>
      <c r="H7" s="10"/>
      <c r="I7" s="10"/>
      <c r="J7" s="20">
        <f>(J52*Pop_Eurostat!J37+Pop_Eurostat!J38*'CSI 016 MSW generated 1995-2008'!J53)/(Pop_Eurostat!J38+Pop_Eurostat!J37)</f>
        <v>243.2090640647085</v>
      </c>
      <c r="K7" s="20">
        <f>(K52*Pop_Eurostat!K37+Pop_Eurostat!K38*'CSI 016 MSW generated 1995-2008'!K53+K50*Pop_Eurostat!K43)/(Pop_Eurostat!K38+Pop_Eurostat!K37+Pop_Eurostat!K43)</f>
        <v>249.9511896948858</v>
      </c>
      <c r="L7" s="20">
        <f>(L52*Pop_Eurostat!L37+Pop_Eurostat!L38*'CSI 016 MSW generated 1995-2008'!L53+L50*Pop_Eurostat!L43)/(Pop_Eurostat!L38+Pop_Eurostat!L37+Pop_Eurostat!L43)</f>
        <v>275.04333130889216</v>
      </c>
      <c r="M7" s="20">
        <f>(M52*Pop_Eurostat!M37+Pop_Eurostat!M38*'CSI 016 MSW generated 1995-2008'!M53+M50*Pop_Eurostat!M43+M54*Pop_Eurostat!M46)/(Pop_Eurostat!M38+Pop_Eurostat!M37+Pop_Eurostat!M43+Pop_Eurostat!M46)</f>
        <v>275.57984552558185</v>
      </c>
      <c r="N7" s="20">
        <f>(N52*Pop_Eurostat!N37+Pop_Eurostat!N38*'CSI 016 MSW generated 1995-2008'!N53+N50*Pop_Eurostat!N43+N54*Pop_Eurostat!N46)/(Pop_Eurostat!N38+Pop_Eurostat!N37+Pop_Eurostat!N43+Pop_Eurostat!N46)</f>
        <v>301.2285476881154</v>
      </c>
      <c r="O7" s="20">
        <f>(O52*Pop_Eurostat!O37+Pop_Eurostat!O38*'CSI 016 MSW generated 1995-2008'!O53+O54*Pop_Eurostat!O46)/(Pop_Eurostat!O38+Pop_Eurostat!O37+Pop_Eurostat!O46)</f>
        <v>365.62726446044314</v>
      </c>
    </row>
    <row r="8" spans="1:15" ht="28.5">
      <c r="A8" s="11" t="s">
        <v>83</v>
      </c>
      <c r="B8" s="10">
        <v>473.03755992075594</v>
      </c>
      <c r="C8" s="10">
        <v>485.6709240984755</v>
      </c>
      <c r="D8" s="10">
        <v>501.6243355957041</v>
      </c>
      <c r="E8" s="10">
        <v>500.76250833605314</v>
      </c>
      <c r="F8" s="20">
        <f>(SUM('Total Generation'!F3:F39)/(Pop_Eurostat!F49+Pop_Eurostat!F50+Pop_Eurostat!F39))*1000</f>
        <v>507.8749569111082</v>
      </c>
      <c r="G8" s="20">
        <f>SUM('Total Generation'!G3:G44)/(Pop_Eurostat!G49+Pop_Eurostat!G50+Pop_Eurostat!G37+Pop_Eurostat!G39)*1000</f>
        <v>513.8713455322583</v>
      </c>
      <c r="H8" s="20">
        <f>SUM('Total Generation'!H3:H44)/(Pop_Eurostat!H49+Pop_Eurostat!H50+Pop_Eurostat!H37+Pop_Eurostat!H39)*1000</f>
        <v>512.6976031762883</v>
      </c>
      <c r="I8" s="20">
        <f>SUM('Total Generation'!I3:I44)/(Pop_Eurostat!I49+Pop_Eurostat!I50+Pop_Eurostat!I37+Pop_Eurostat!I39)*1000</f>
        <v>517.1557997373695</v>
      </c>
      <c r="J8" s="20">
        <f>SUM('Total Generation'!J3:J45)/(Pop_Eurostat!J49+Pop_Eurostat!J50+Pop_Eurostat!J37+Pop_Eurostat!J38+Pop_Eurostat!J39)*1000</f>
        <v>507.90382709694126</v>
      </c>
      <c r="K8" s="20">
        <f>SUM('Total Generation'!K3:K45)/(Pop_Eurostat!K49+Pop_Eurostat!K50+Pop_Eurostat!K43+Pop_Eurostat!K39+Pop_Eurostat!K38+Pop_Eurostat!K37)*1000</f>
        <v>502.08614472555666</v>
      </c>
      <c r="L8" s="20">
        <f>SUM('Total Generation'!L3:L45)/(Pop_Eurostat!L49+Pop_Eurostat!L50+Pop_Eurostat!L43+Pop_Eurostat!L39+Pop_Eurostat!L38+Pop_Eurostat!L37)*1000</f>
        <v>507.0561729799921</v>
      </c>
      <c r="M8" s="20">
        <f>SUM('Total Generation'!M3:M46)/(Pop_Eurostat!M49+Pop_Eurostat!M50+Pop_Eurostat!M46+Pop_Eurostat!M43+Pop_Eurostat!M39+Pop_Eurostat!M38+Pop_Eurostat!M37)*1000</f>
        <v>507.0196763584693</v>
      </c>
      <c r="N8" s="20">
        <f>SUM('Total Generation'!N3:N46)/(Pop_Eurostat!N49+Pop_Eurostat!N50+Pop_Eurostat!N46+Pop_Eurostat!N43+Pop_Eurostat!N39+Pop_Eurostat!N38+Pop_Eurostat!N37)*1000</f>
        <v>509.5009146084124</v>
      </c>
      <c r="O8" s="20">
        <f>SUM('Total Generation'!O3:O46)/(Pop_Eurostat!O50+Pop_Eurostat!O49+Pop_Eurostat!O46+Pop_Eurostat!O39+Pop_Eurostat!O38+Pop_Eurostat!O37)*1000</f>
        <v>509.3787885904415</v>
      </c>
    </row>
    <row r="9" spans="2:31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4.25">
      <c r="A10" s="3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4.25">
      <c r="A11" s="1" t="s">
        <v>3</v>
      </c>
      <c r="B11" s="5">
        <v>437.59108875205845</v>
      </c>
      <c r="C11" s="5">
        <v>516.7817648210432</v>
      </c>
      <c r="D11" s="5">
        <v>532.4567612717996</v>
      </c>
      <c r="E11" s="5">
        <v>531.9204989615006</v>
      </c>
      <c r="F11" s="5">
        <v>563.2348219427568</v>
      </c>
      <c r="G11" s="5">
        <v>580.59135341268</v>
      </c>
      <c r="H11" s="5">
        <v>577.7373392116093</v>
      </c>
      <c r="I11" s="5">
        <v>609.2884121378584</v>
      </c>
      <c r="J11" s="5">
        <v>608.7254348369419</v>
      </c>
      <c r="K11" s="5">
        <v>620.0152774123042</v>
      </c>
      <c r="L11" s="5">
        <v>619.5071140960533</v>
      </c>
      <c r="M11" s="5">
        <v>652.8005032709588</v>
      </c>
      <c r="N11" s="5">
        <v>596.5834361880451</v>
      </c>
      <c r="O11" s="17">
        <v>601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31" ht="14.25">
      <c r="A12" s="1" t="s">
        <v>4</v>
      </c>
      <c r="B12" s="5">
        <v>451.69207588829613</v>
      </c>
      <c r="C12" s="5">
        <v>448.42540905114606</v>
      </c>
      <c r="D12" s="5">
        <v>463.64751383105937</v>
      </c>
      <c r="E12" s="5">
        <v>458.2063415939776</v>
      </c>
      <c r="F12" s="5">
        <v>465.40585673119926</v>
      </c>
      <c r="G12" s="5">
        <v>474.3031237654537</v>
      </c>
      <c r="H12" s="5">
        <v>467.20808495106985</v>
      </c>
      <c r="I12" s="5">
        <v>488.91119792235</v>
      </c>
      <c r="J12" s="5">
        <v>469.17759672702675</v>
      </c>
      <c r="K12" s="5">
        <v>488.9413385625687</v>
      </c>
      <c r="L12" s="5">
        <v>481.8860156165337</v>
      </c>
      <c r="M12" s="5">
        <v>482.58354610269134</v>
      </c>
      <c r="N12" s="5">
        <v>492.2795845334335</v>
      </c>
      <c r="O12" s="17">
        <v>493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2"/>
    </row>
    <row r="13" spans="1:31" ht="14.25">
      <c r="A13" s="1" t="s">
        <v>5</v>
      </c>
      <c r="B13" s="5">
        <v>567.3236168059699</v>
      </c>
      <c r="C13" s="5">
        <v>619.4978620372738</v>
      </c>
      <c r="D13" s="5">
        <v>588.4225214928719</v>
      </c>
      <c r="E13" s="5">
        <v>593.2168178195458</v>
      </c>
      <c r="F13" s="5">
        <v>626.5082824620778</v>
      </c>
      <c r="G13" s="5">
        <v>665.2883103628129</v>
      </c>
      <c r="H13" s="5">
        <v>657.8539044629377</v>
      </c>
      <c r="I13" s="5">
        <v>664.6357524112605</v>
      </c>
      <c r="J13" s="5">
        <v>672.0526229463433</v>
      </c>
      <c r="K13" s="5">
        <v>696.044938158158</v>
      </c>
      <c r="L13" s="5">
        <v>737.3316172047739</v>
      </c>
      <c r="M13" s="5">
        <v>740.8623446073015</v>
      </c>
      <c r="N13" s="5">
        <v>801.1626036976849</v>
      </c>
      <c r="O13" s="17">
        <v>802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2"/>
    </row>
    <row r="14" spans="1:31" ht="14.25">
      <c r="A14" s="1" t="s">
        <v>6</v>
      </c>
      <c r="B14" s="5">
        <v>413.54641321613667</v>
      </c>
      <c r="C14" s="5">
        <v>410.4106725536495</v>
      </c>
      <c r="D14" s="5">
        <v>448.14041213330427</v>
      </c>
      <c r="E14" s="5">
        <v>466.25942791133843</v>
      </c>
      <c r="F14" s="5">
        <v>484.5293649990716</v>
      </c>
      <c r="G14" s="5">
        <v>502.7747364203444</v>
      </c>
      <c r="H14" s="5">
        <v>465.53685837893966</v>
      </c>
      <c r="I14" s="5">
        <v>458.99238503293907</v>
      </c>
      <c r="J14" s="5">
        <v>466.3316235441903</v>
      </c>
      <c r="K14" s="5">
        <v>470.0317947358217</v>
      </c>
      <c r="L14" s="5">
        <v>478.51177030335083</v>
      </c>
      <c r="M14" s="5">
        <v>494.733216885672</v>
      </c>
      <c r="N14" s="5">
        <v>506.905971341427</v>
      </c>
      <c r="O14" s="17">
        <v>522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2"/>
    </row>
    <row r="15" spans="1:31" ht="14.25">
      <c r="A15" s="1" t="s">
        <v>7</v>
      </c>
      <c r="B15" s="5">
        <v>476.32021902536553</v>
      </c>
      <c r="C15" s="5">
        <v>486.37235891618906</v>
      </c>
      <c r="D15" s="5">
        <v>496.8825671119629</v>
      </c>
      <c r="E15" s="5">
        <v>508.0346864440415</v>
      </c>
      <c r="F15" s="5">
        <v>508.85549353405946</v>
      </c>
      <c r="G15" s="5">
        <v>515.907559976773</v>
      </c>
      <c r="H15" s="5">
        <v>528.1497085769377</v>
      </c>
      <c r="I15" s="5">
        <v>532.3183908935575</v>
      </c>
      <c r="J15" s="5">
        <v>513.0695010408807</v>
      </c>
      <c r="K15" s="5">
        <v>523.0369420381737</v>
      </c>
      <c r="L15" s="5">
        <v>532.4278409407666</v>
      </c>
      <c r="M15" s="5">
        <v>537.7723785191816</v>
      </c>
      <c r="N15" s="5">
        <v>541.2185169959557</v>
      </c>
      <c r="O15" s="17">
        <v>543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2"/>
    </row>
    <row r="16" spans="1:31" ht="14.25">
      <c r="A16" s="1" t="s">
        <v>8</v>
      </c>
      <c r="B16" s="5">
        <v>624.1658715461034</v>
      </c>
      <c r="C16" s="5">
        <v>642.2134564303012</v>
      </c>
      <c r="D16" s="5">
        <v>658.0229722962974</v>
      </c>
      <c r="E16" s="5">
        <v>646.5964705868057</v>
      </c>
      <c r="F16" s="5">
        <v>638.4029114208788</v>
      </c>
      <c r="G16" s="5">
        <v>642.7389623755162</v>
      </c>
      <c r="H16" s="5">
        <v>633.0532199264263</v>
      </c>
      <c r="I16" s="5">
        <v>640.123753053861</v>
      </c>
      <c r="J16" s="5">
        <v>601.2114856085803</v>
      </c>
      <c r="K16" s="5">
        <v>586.8535001551102</v>
      </c>
      <c r="L16" s="5">
        <v>564.2972231716063</v>
      </c>
      <c r="M16" s="5">
        <v>563.1626533372142</v>
      </c>
      <c r="N16" s="5">
        <v>564.2720408379012</v>
      </c>
      <c r="O16" s="17">
        <v>581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2"/>
    </row>
    <row r="17" spans="1:31" ht="14.25">
      <c r="A17" s="1" t="s">
        <v>9</v>
      </c>
      <c r="B17" s="5">
        <v>302.0271495980113</v>
      </c>
      <c r="C17" s="5">
        <v>337.27773397331157</v>
      </c>
      <c r="D17" s="5">
        <v>362.97137300622853</v>
      </c>
      <c r="E17" s="5">
        <v>377.6706878140047</v>
      </c>
      <c r="F17" s="5">
        <v>392.5828359911547</v>
      </c>
      <c r="G17" s="5">
        <v>407.8410771626697</v>
      </c>
      <c r="H17" s="5">
        <v>417.0628565594684</v>
      </c>
      <c r="I17" s="5">
        <v>423.03159132324424</v>
      </c>
      <c r="J17" s="5">
        <v>427.95644743043056</v>
      </c>
      <c r="K17" s="5">
        <v>433.07866837550324</v>
      </c>
      <c r="L17" s="5">
        <v>437.8876688648874</v>
      </c>
      <c r="M17" s="5">
        <v>442.8815931860512</v>
      </c>
      <c r="N17" s="5">
        <v>447.7035806418695</v>
      </c>
      <c r="O17" s="17">
        <v>453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2"/>
    </row>
    <row r="18" spans="1:31" ht="14.25">
      <c r="A18" s="1" t="s">
        <v>10</v>
      </c>
      <c r="B18" s="5">
        <v>513.7289489125718</v>
      </c>
      <c r="C18" s="5">
        <v>524.2226313615915</v>
      </c>
      <c r="D18" s="5">
        <v>547.257079772528</v>
      </c>
      <c r="E18" s="5">
        <v>556.9119624256346</v>
      </c>
      <c r="F18" s="5">
        <v>580.8904718690125</v>
      </c>
      <c r="G18" s="5">
        <v>603.1876536458216</v>
      </c>
      <c r="H18" s="5">
        <v>705.4576173638583</v>
      </c>
      <c r="I18" s="5">
        <v>697.5349985486719</v>
      </c>
      <c r="J18" s="5">
        <v>736.1621125902417</v>
      </c>
      <c r="K18" s="5">
        <v>744.994453454202</v>
      </c>
      <c r="L18" s="5">
        <v>739.9819866430545</v>
      </c>
      <c r="M18" s="5">
        <v>804.1317941306513</v>
      </c>
      <c r="N18" s="5">
        <v>787.8637717198691</v>
      </c>
      <c r="O18" s="17">
        <v>733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2"/>
    </row>
    <row r="19" spans="1:31" ht="14.25">
      <c r="A19" s="1" t="s">
        <v>11</v>
      </c>
      <c r="B19" s="5">
        <v>453.5186644920288</v>
      </c>
      <c r="C19" s="5">
        <v>456.6868980487138</v>
      </c>
      <c r="D19" s="5">
        <v>467.77251794787725</v>
      </c>
      <c r="E19" s="5">
        <v>471.7691410005546</v>
      </c>
      <c r="F19" s="5">
        <v>498.40720577790097</v>
      </c>
      <c r="G19" s="5">
        <v>508.7351935554798</v>
      </c>
      <c r="H19" s="5">
        <v>516.3034185048174</v>
      </c>
      <c r="I19" s="5">
        <v>523.982615494873</v>
      </c>
      <c r="J19" s="5">
        <v>523.9561997010871</v>
      </c>
      <c r="K19" s="5">
        <v>538.0985379674233</v>
      </c>
      <c r="L19" s="5">
        <v>541.6133025728085</v>
      </c>
      <c r="M19" s="5">
        <v>553.3115452586563</v>
      </c>
      <c r="N19" s="5">
        <v>550.4361844855499</v>
      </c>
      <c r="O19" s="17">
        <v>541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</row>
    <row r="20" spans="1:31" ht="14.25">
      <c r="A20" s="1" t="s">
        <v>12</v>
      </c>
      <c r="B20" s="5">
        <v>591.7416492049796</v>
      </c>
      <c r="C20" s="5">
        <v>588.6783284742469</v>
      </c>
      <c r="D20" s="5">
        <v>607.3887489504618</v>
      </c>
      <c r="E20" s="5">
        <v>629.2856296647317</v>
      </c>
      <c r="F20" s="5">
        <v>650.2632502632503</v>
      </c>
      <c r="G20" s="5">
        <v>657.8874538745388</v>
      </c>
      <c r="H20" s="5">
        <v>649.6810933940775</v>
      </c>
      <c r="I20" s="5">
        <v>655.9846864091883</v>
      </c>
      <c r="J20" s="5">
        <v>683.5378095025652</v>
      </c>
      <c r="K20" s="5">
        <v>683.3347986636187</v>
      </c>
      <c r="L20" s="5">
        <v>678.2299503501507</v>
      </c>
      <c r="M20" s="5">
        <v>684.3094869597472</v>
      </c>
      <c r="N20" s="5">
        <v>694.1180670618895</v>
      </c>
      <c r="O20" s="17">
        <v>701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</row>
    <row r="21" spans="1:31" ht="14.25">
      <c r="A21" s="1" t="s">
        <v>13</v>
      </c>
      <c r="B21" s="5">
        <v>549.0750137998131</v>
      </c>
      <c r="C21" s="5">
        <v>563.318867199836</v>
      </c>
      <c r="D21" s="5">
        <v>589.7049464617928</v>
      </c>
      <c r="E21" s="5">
        <v>592.8124556029464</v>
      </c>
      <c r="F21" s="5">
        <v>598.7224167167665</v>
      </c>
      <c r="G21" s="5">
        <v>615.7987134351786</v>
      </c>
      <c r="H21" s="5">
        <v>614.8717010460012</v>
      </c>
      <c r="I21" s="5">
        <v>622.0939275523532</v>
      </c>
      <c r="J21" s="5">
        <v>610.4650947360308</v>
      </c>
      <c r="K21" s="5">
        <v>624.9833928239285</v>
      </c>
      <c r="L21" s="5">
        <v>624.2055607405736</v>
      </c>
      <c r="M21" s="5">
        <v>622.4359794566129</v>
      </c>
      <c r="N21" s="5">
        <v>630.1506933124799</v>
      </c>
      <c r="O21" s="17">
        <v>622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2"/>
    </row>
    <row r="22" spans="1:31" ht="14.25">
      <c r="A22" s="1" t="s">
        <v>14</v>
      </c>
      <c r="B22" s="5">
        <v>384.8238260552383</v>
      </c>
      <c r="C22" s="5">
        <v>398.5789361536884</v>
      </c>
      <c r="D22" s="5">
        <v>405.0616021258586</v>
      </c>
      <c r="E22" s="5">
        <v>422.8613379807526</v>
      </c>
      <c r="F22" s="5">
        <v>442.01908722368756</v>
      </c>
      <c r="G22" s="5">
        <v>472.09351551650644</v>
      </c>
      <c r="H22" s="5">
        <v>472.47358740049634</v>
      </c>
      <c r="I22" s="5">
        <v>439.2991226932215</v>
      </c>
      <c r="J22" s="5">
        <v>446.70436076412466</v>
      </c>
      <c r="K22" s="5">
        <v>436.244144811992</v>
      </c>
      <c r="L22" s="5">
        <v>445.77132950052027</v>
      </c>
      <c r="M22" s="5">
        <v>454.4924723679022</v>
      </c>
      <c r="N22" s="5">
        <v>472.39882272967645</v>
      </c>
      <c r="O22" s="17">
        <v>477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ht="14.25">
      <c r="A23" s="1" t="s">
        <v>15</v>
      </c>
      <c r="B23" s="5">
        <v>510.2800745238682</v>
      </c>
      <c r="C23" s="5">
        <v>535.7519691456451</v>
      </c>
      <c r="D23" s="5">
        <v>561.0159209367902</v>
      </c>
      <c r="E23" s="5">
        <v>565.6747273696557</v>
      </c>
      <c r="F23" s="5">
        <v>614.7804526547826</v>
      </c>
      <c r="G23" s="5">
        <v>661.8025779363985</v>
      </c>
      <c r="H23" s="5">
        <v>657.5631134961197</v>
      </c>
      <c r="I23" s="5">
        <v>644.5621210536682</v>
      </c>
      <c r="J23" s="5">
        <v>654.5265708745708</v>
      </c>
      <c r="K23" s="5">
        <v>608.0007572025277</v>
      </c>
      <c r="L23" s="5">
        <v>596.7512224942426</v>
      </c>
      <c r="M23" s="5">
        <v>598.9540715179423</v>
      </c>
      <c r="N23" s="5">
        <v>588.065451315276</v>
      </c>
      <c r="O23" s="17">
        <v>575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/>
    </row>
    <row r="24" spans="1:31" ht="14.25">
      <c r="A24" s="1" t="s">
        <v>16</v>
      </c>
      <c r="B24" s="5">
        <v>386.21289166155594</v>
      </c>
      <c r="C24" s="5">
        <v>385.29013195592955</v>
      </c>
      <c r="D24" s="5">
        <v>415.85170624135975</v>
      </c>
      <c r="E24" s="5">
        <v>430.62403752419436</v>
      </c>
      <c r="F24" s="5">
        <v>428.4913062795774</v>
      </c>
      <c r="G24" s="5">
        <v>428.3734920316437</v>
      </c>
      <c r="H24" s="5">
        <v>442.3158844651546</v>
      </c>
      <c r="I24" s="5">
        <v>468.2837646961633</v>
      </c>
      <c r="J24" s="5">
        <v>470.9875684335654</v>
      </c>
      <c r="K24" s="5">
        <v>464.4778607056632</v>
      </c>
      <c r="L24" s="5">
        <v>482.3894022144414</v>
      </c>
      <c r="M24" s="5">
        <v>497.36111246196845</v>
      </c>
      <c r="N24" s="5">
        <v>517.5976053347338</v>
      </c>
      <c r="O24" s="17">
        <v>515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2"/>
    </row>
    <row r="25" spans="1:31" ht="14.25">
      <c r="A25" s="1" t="s">
        <v>17</v>
      </c>
      <c r="B25" s="5">
        <v>498.7619658000474</v>
      </c>
      <c r="C25" s="5">
        <v>512.0959031862986</v>
      </c>
      <c r="D25" s="5">
        <v>533.0076701455539</v>
      </c>
      <c r="E25" s="5">
        <v>542.8070775590262</v>
      </c>
      <c r="F25" s="5">
        <v>570.0269641258741</v>
      </c>
      <c r="G25" s="5">
        <v>577.5939085123501</v>
      </c>
      <c r="H25" s="5">
        <v>592.29033409463</v>
      </c>
      <c r="I25" s="5">
        <v>600.0243981551969</v>
      </c>
      <c r="J25" s="5">
        <v>592.9231171927632</v>
      </c>
      <c r="K25" s="5">
        <v>605.0603696881673</v>
      </c>
      <c r="L25" s="5">
        <v>584.7662084019454</v>
      </c>
      <c r="M25" s="5">
        <v>587.1499958643484</v>
      </c>
      <c r="N25" s="5">
        <v>571.8823847416519</v>
      </c>
      <c r="O25" s="17">
        <v>565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2"/>
    </row>
    <row r="26" spans="1:31" ht="14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4.25">
      <c r="A27" s="3" t="s">
        <v>42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2"/>
    </row>
    <row r="28" spans="1:31" ht="14.25">
      <c r="A28" s="1" t="s">
        <v>22</v>
      </c>
      <c r="B28" s="5">
        <v>692.6985228453128</v>
      </c>
      <c r="C28" s="5">
        <v>615.9601131344357</v>
      </c>
      <c r="D28" s="5">
        <v>576.5288212258192</v>
      </c>
      <c r="E28" s="5">
        <v>495.3737685918485</v>
      </c>
      <c r="F28" s="5">
        <v>503.1255577664724</v>
      </c>
      <c r="G28" s="5">
        <v>515.640817905191</v>
      </c>
      <c r="H28" s="5">
        <v>491.18175566797737</v>
      </c>
      <c r="I28" s="5">
        <v>499.88246244659325</v>
      </c>
      <c r="J28" s="5">
        <v>499.10774383523705</v>
      </c>
      <c r="K28" s="5">
        <v>470.75906714199084</v>
      </c>
      <c r="L28" s="5">
        <v>475.13937871027485</v>
      </c>
      <c r="M28" s="5">
        <v>446.4272064777328</v>
      </c>
      <c r="N28" s="5">
        <v>467.8231971966158</v>
      </c>
      <c r="O28" s="17">
        <v>467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2"/>
    </row>
    <row r="29" spans="1:31" ht="14.25">
      <c r="A29" s="1" t="s">
        <v>23</v>
      </c>
      <c r="B29" s="5">
        <v>599.6290666703853</v>
      </c>
      <c r="C29" s="5">
        <v>641.9607120166135</v>
      </c>
      <c r="D29" s="5">
        <v>649.9347904063105</v>
      </c>
      <c r="E29" s="5">
        <v>663.9662922180343</v>
      </c>
      <c r="F29" s="5">
        <v>670.0621794740372</v>
      </c>
      <c r="G29" s="5">
        <v>680.0753660044867</v>
      </c>
      <c r="H29" s="5">
        <v>702.660314902609</v>
      </c>
      <c r="I29" s="5">
        <v>708.7063932681255</v>
      </c>
      <c r="J29" s="5">
        <v>723.8193520961718</v>
      </c>
      <c r="K29" s="5">
        <v>738.984647444367</v>
      </c>
      <c r="L29" s="5">
        <v>738.5457336403376</v>
      </c>
      <c r="M29" s="5">
        <v>745.2630040682973</v>
      </c>
      <c r="N29" s="5">
        <v>753.5149046339722</v>
      </c>
      <c r="O29" s="17">
        <v>770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2"/>
    </row>
    <row r="30" spans="1:31" ht="14.25">
      <c r="A30" s="1" t="s">
        <v>24</v>
      </c>
      <c r="B30" s="5">
        <v>301.94051945963093</v>
      </c>
      <c r="C30" s="5">
        <v>310.0371424496655</v>
      </c>
      <c r="D30" s="5">
        <v>318.1643623515722</v>
      </c>
      <c r="E30" s="5">
        <v>292.9375068270363</v>
      </c>
      <c r="F30" s="5">
        <v>327.02856596953376</v>
      </c>
      <c r="G30" s="5">
        <v>334.108509181368</v>
      </c>
      <c r="H30" s="5">
        <v>272.53567071145443</v>
      </c>
      <c r="I30" s="5">
        <v>278.74568556546086</v>
      </c>
      <c r="J30" s="5">
        <v>280.0082993009397</v>
      </c>
      <c r="K30" s="5">
        <v>278.216963204558</v>
      </c>
      <c r="L30" s="5">
        <v>289.0247781509791</v>
      </c>
      <c r="M30" s="5">
        <v>296.4565973981861</v>
      </c>
      <c r="N30" s="5">
        <v>294.03367625500033</v>
      </c>
      <c r="O30" s="17">
        <v>306</v>
      </c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4.25">
      <c r="A31" s="1" t="s">
        <v>25</v>
      </c>
      <c r="B31" s="5">
        <v>368.07485800113943</v>
      </c>
      <c r="C31" s="5">
        <v>396.4378132911215</v>
      </c>
      <c r="D31" s="5">
        <v>421.76506903291335</v>
      </c>
      <c r="E31" s="5">
        <v>399.83518463484353</v>
      </c>
      <c r="F31" s="5">
        <v>412.5469371833847</v>
      </c>
      <c r="G31" s="5">
        <v>440.21045558138024</v>
      </c>
      <c r="H31" s="5">
        <v>372.0155469183787</v>
      </c>
      <c r="I31" s="5">
        <v>406.4229578576036</v>
      </c>
      <c r="J31" s="5">
        <v>417.9802292696776</v>
      </c>
      <c r="K31" s="5">
        <v>448.6827837808432</v>
      </c>
      <c r="L31" s="5">
        <v>435.760476731156</v>
      </c>
      <c r="M31" s="5">
        <v>465.947722290144</v>
      </c>
      <c r="N31" s="5">
        <v>535.8017629387169</v>
      </c>
      <c r="O31" s="17">
        <v>515</v>
      </c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4.25">
      <c r="A32" s="1" t="s">
        <v>26</v>
      </c>
      <c r="B32" s="5">
        <v>459.721187613068</v>
      </c>
      <c r="C32" s="5">
        <v>468.35507670646587</v>
      </c>
      <c r="D32" s="5">
        <v>486.931339477638</v>
      </c>
      <c r="E32" s="5">
        <v>484.0596887620718</v>
      </c>
      <c r="F32" s="5">
        <v>482.08323938090484</v>
      </c>
      <c r="G32" s="5">
        <v>445.32953798821404</v>
      </c>
      <c r="H32" s="5">
        <v>451.26426698514103</v>
      </c>
      <c r="I32" s="5">
        <v>456.612984973837</v>
      </c>
      <c r="J32" s="5">
        <v>463.4029035839975</v>
      </c>
      <c r="K32" s="5">
        <v>453.86251819014456</v>
      </c>
      <c r="L32" s="5">
        <v>460.11165679909055</v>
      </c>
      <c r="M32" s="5">
        <v>467.51968748129946</v>
      </c>
      <c r="N32" s="5">
        <v>456.33100533490534</v>
      </c>
      <c r="O32" s="17">
        <v>453</v>
      </c>
      <c r="Q32" s="1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4.25">
      <c r="A33" s="1" t="s">
        <v>27</v>
      </c>
      <c r="B33" s="5">
        <v>262.7390445416663</v>
      </c>
      <c r="C33" s="5">
        <v>263.2078722640048</v>
      </c>
      <c r="D33" s="5">
        <v>254.0336830119039</v>
      </c>
      <c r="E33" s="5">
        <v>246.77078423604866</v>
      </c>
      <c r="F33" s="5">
        <v>243.50963301834577</v>
      </c>
      <c r="G33" s="5">
        <v>269.55366196207353</v>
      </c>
      <c r="H33" s="5">
        <v>301.5750422754915</v>
      </c>
      <c r="I33" s="5">
        <v>338.0555962908523</v>
      </c>
      <c r="J33" s="5">
        <v>298.09391459502115</v>
      </c>
      <c r="K33" s="5">
        <v>310.61532776561603</v>
      </c>
      <c r="L33" s="5">
        <v>310.43593703526744</v>
      </c>
      <c r="M33" s="5">
        <v>410.67467390688535</v>
      </c>
      <c r="N33" s="5">
        <v>377.3804905525565</v>
      </c>
      <c r="O33" s="17">
        <v>331</v>
      </c>
      <c r="Q33" s="1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4.25">
      <c r="A34" s="1" t="s">
        <v>28</v>
      </c>
      <c r="B34" s="5">
        <v>424.3765631043283</v>
      </c>
      <c r="C34" s="5">
        <v>399.6999346096439</v>
      </c>
      <c r="D34" s="5">
        <v>420.8457438699358</v>
      </c>
      <c r="E34" s="5">
        <v>442.97708674350366</v>
      </c>
      <c r="F34" s="5">
        <v>349.5078753795172</v>
      </c>
      <c r="G34" s="5">
        <v>363.29530642008115</v>
      </c>
      <c r="H34" s="5">
        <v>376.6707064357364</v>
      </c>
      <c r="I34" s="5">
        <v>401.3999365862332</v>
      </c>
      <c r="J34" s="5">
        <v>383.4194018113224</v>
      </c>
      <c r="K34" s="5">
        <v>365.6913214912865</v>
      </c>
      <c r="L34" s="5">
        <v>375.83889874359323</v>
      </c>
      <c r="M34" s="5">
        <v>389.5413958987848</v>
      </c>
      <c r="N34" s="5">
        <v>399.89908058751877</v>
      </c>
      <c r="O34" s="17">
        <v>407</v>
      </c>
      <c r="Q34" s="1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18" ht="14.25">
      <c r="A35" s="1" t="s">
        <v>29</v>
      </c>
      <c r="B35" s="5">
        <v>388.2755614682802</v>
      </c>
      <c r="C35" s="5">
        <v>413.4409357060555</v>
      </c>
      <c r="D35" s="5">
        <v>437.16173946235637</v>
      </c>
      <c r="E35" s="5">
        <v>460.7878749436871</v>
      </c>
      <c r="F35" s="5">
        <v>467.3125143569955</v>
      </c>
      <c r="G35" s="5">
        <v>535.3196695486071</v>
      </c>
      <c r="H35" s="5">
        <v>541.9123717793136</v>
      </c>
      <c r="I35" s="5">
        <v>542.7309299844669</v>
      </c>
      <c r="J35" s="5">
        <v>581.397612082679</v>
      </c>
      <c r="K35" s="5">
        <v>624.5119002068187</v>
      </c>
      <c r="L35" s="5">
        <v>624.4851353969027</v>
      </c>
      <c r="M35" s="5">
        <v>624.3098620761174</v>
      </c>
      <c r="N35" s="5">
        <v>652.136215394424</v>
      </c>
      <c r="O35" s="17">
        <v>696</v>
      </c>
      <c r="Q35" s="13"/>
      <c r="R35" s="12"/>
    </row>
    <row r="36" spans="1:18" ht="14.25">
      <c r="A36" s="1" t="s">
        <v>30</v>
      </c>
      <c r="B36" s="5">
        <v>284.7286163042008</v>
      </c>
      <c r="C36" s="5">
        <v>300.98888615178913</v>
      </c>
      <c r="D36" s="5">
        <v>315.3004084619352</v>
      </c>
      <c r="E36" s="5">
        <v>305.9236012518269</v>
      </c>
      <c r="F36" s="5">
        <v>318.54049745748205</v>
      </c>
      <c r="G36" s="5">
        <v>316.2968770870491</v>
      </c>
      <c r="H36" s="5">
        <v>290.40134542951176</v>
      </c>
      <c r="I36" s="5">
        <v>274.80115747534063</v>
      </c>
      <c r="J36" s="5">
        <v>259.6805722334017</v>
      </c>
      <c r="K36" s="5">
        <v>255.5421479542824</v>
      </c>
      <c r="L36" s="5">
        <v>318.7672917850669</v>
      </c>
      <c r="M36" s="5">
        <v>320.63638034958416</v>
      </c>
      <c r="N36" s="5">
        <v>321.66913889790084</v>
      </c>
      <c r="O36" s="17">
        <v>320</v>
      </c>
      <c r="Q36" s="13"/>
      <c r="R36" s="12"/>
    </row>
    <row r="37" spans="1:18" ht="14.25">
      <c r="A37" s="1" t="s">
        <v>31</v>
      </c>
      <c r="B37" s="5">
        <v>349.5498228123027</v>
      </c>
      <c r="C37" s="5">
        <v>333.2120968416011</v>
      </c>
      <c r="D37" s="5">
        <v>333.1416646499965</v>
      </c>
      <c r="E37" s="5">
        <v>284.0535708844635</v>
      </c>
      <c r="F37" s="5">
        <v>321.9657902462592</v>
      </c>
      <c r="G37" s="5">
        <v>363.386440276747</v>
      </c>
      <c r="H37" s="5">
        <v>344.61707804120914</v>
      </c>
      <c r="I37" s="5">
        <v>383.1271446704129</v>
      </c>
      <c r="J37" s="5">
        <v>349.551922047232</v>
      </c>
      <c r="K37" s="5">
        <v>344.67841836113365</v>
      </c>
      <c r="L37" s="5">
        <v>377.36207188226274</v>
      </c>
      <c r="M37" s="5">
        <v>388.3381436360669</v>
      </c>
      <c r="N37" s="5">
        <v>379.43959409637387</v>
      </c>
      <c r="O37" s="17">
        <v>382</v>
      </c>
      <c r="Q37" s="13"/>
      <c r="R37" s="12"/>
    </row>
    <row r="38" spans="1:18" ht="14.25">
      <c r="A38" s="1" t="s">
        <v>32</v>
      </c>
      <c r="B38" s="5">
        <v>295.0763478707974</v>
      </c>
      <c r="C38" s="5">
        <v>275.483951495867</v>
      </c>
      <c r="D38" s="5">
        <v>274.6102757945257</v>
      </c>
      <c r="E38" s="5">
        <v>259.1111152357707</v>
      </c>
      <c r="F38" s="5">
        <v>261.0273108784061</v>
      </c>
      <c r="G38" s="5">
        <v>253.52416350955434</v>
      </c>
      <c r="H38" s="5">
        <v>239.08196333631605</v>
      </c>
      <c r="I38" s="5">
        <v>283.400982831039</v>
      </c>
      <c r="J38" s="5">
        <v>297.3270366884352</v>
      </c>
      <c r="K38" s="5">
        <v>274.18317254495446</v>
      </c>
      <c r="L38" s="5">
        <v>289.380038931649</v>
      </c>
      <c r="M38" s="5">
        <v>301.21651160287837</v>
      </c>
      <c r="N38" s="5">
        <v>309.3738047258278</v>
      </c>
      <c r="O38" s="17">
        <v>328</v>
      </c>
      <c r="Q38" s="13"/>
      <c r="R38" s="12"/>
    </row>
    <row r="39" spans="1:18" ht="14.25">
      <c r="A39" s="1" t="s">
        <v>33</v>
      </c>
      <c r="B39" s="5">
        <v>596.1013874500686</v>
      </c>
      <c r="C39" s="5">
        <v>590.3733470802395</v>
      </c>
      <c r="D39" s="5">
        <v>588.8306377136462</v>
      </c>
      <c r="E39" s="5">
        <v>583.7959457369379</v>
      </c>
      <c r="F39" s="5">
        <v>550.9686433130098</v>
      </c>
      <c r="G39" s="5">
        <v>513.141710120211</v>
      </c>
      <c r="H39" s="5">
        <v>478.71105585967297</v>
      </c>
      <c r="I39" s="5">
        <v>407.2464451316081</v>
      </c>
      <c r="J39" s="5">
        <v>418.0482227612275</v>
      </c>
      <c r="K39" s="5">
        <v>417.15900308199673</v>
      </c>
      <c r="L39" s="5">
        <v>422.984696559354</v>
      </c>
      <c r="M39" s="5">
        <v>432.0845300740057</v>
      </c>
      <c r="N39" s="5">
        <v>440.5119039861678</v>
      </c>
      <c r="O39" s="17">
        <v>459</v>
      </c>
      <c r="Q39" s="12"/>
      <c r="R39" s="12"/>
    </row>
    <row r="40" spans="1:18" ht="14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7"/>
      <c r="Q40" s="12"/>
      <c r="R40" s="12"/>
    </row>
    <row r="41" spans="1:15" ht="14.25">
      <c r="A41" s="3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/>
    </row>
    <row r="42" spans="1:15" ht="14.25">
      <c r="A42" s="1" t="s">
        <v>35</v>
      </c>
      <c r="B42" s="5">
        <v>444.97606545394467</v>
      </c>
      <c r="C42" s="5">
        <v>470.79085490226555</v>
      </c>
      <c r="D42" s="5">
        <v>503.17304206759485</v>
      </c>
      <c r="E42" s="5">
        <v>510.087184467296</v>
      </c>
      <c r="F42" s="5">
        <v>463.16494752887456</v>
      </c>
      <c r="G42" s="5">
        <v>457.72556723278757</v>
      </c>
      <c r="H42" s="5">
        <v>457.03813919789565</v>
      </c>
      <c r="I42" s="5">
        <v>450.3214638400156</v>
      </c>
      <c r="J42" s="5">
        <v>445.48313626828804</v>
      </c>
      <c r="K42" s="5">
        <v>420.6442909268571</v>
      </c>
      <c r="L42" s="5">
        <v>437.81407707964394</v>
      </c>
      <c r="M42" s="5">
        <v>414.80737431042104</v>
      </c>
      <c r="N42" s="5">
        <v>430.4824261576275</v>
      </c>
      <c r="O42" s="17">
        <v>428</v>
      </c>
    </row>
    <row r="43" spans="1:15" ht="14.2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7"/>
    </row>
    <row r="44" spans="1:15" ht="14.25">
      <c r="A44" s="3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/>
    </row>
    <row r="45" spans="1:15" ht="14.25">
      <c r="A45" s="1" t="s">
        <v>19</v>
      </c>
      <c r="B45" s="5">
        <v>427.00147577703035</v>
      </c>
      <c r="C45" s="5">
        <v>436.63559214503766</v>
      </c>
      <c r="D45" s="5">
        <v>444.65194868716515</v>
      </c>
      <c r="E45" s="5">
        <v>451.5733476270371</v>
      </c>
      <c r="F45" s="5">
        <v>456.9986072423398</v>
      </c>
      <c r="G45" s="5">
        <v>465.86800167712477</v>
      </c>
      <c r="H45" s="5">
        <v>469.3659325030615</v>
      </c>
      <c r="I45" s="5">
        <v>478.05984471778766</v>
      </c>
      <c r="J45" s="5">
        <v>485.3174149221239</v>
      </c>
      <c r="K45" s="5">
        <v>505.902192242833</v>
      </c>
      <c r="L45" s="5">
        <v>521.1579926220378</v>
      </c>
      <c r="M45" s="5">
        <v>570.2071752736828</v>
      </c>
      <c r="N45" s="5">
        <v>565.5373254634806</v>
      </c>
      <c r="O45" s="17">
        <v>555</v>
      </c>
    </row>
    <row r="46" spans="1:15" ht="14.25">
      <c r="A46" s="1" t="s">
        <v>20</v>
      </c>
      <c r="B46" s="5">
        <v>625.9759314324086</v>
      </c>
      <c r="C46" s="5">
        <v>631.8139972544352</v>
      </c>
      <c r="D46" s="5">
        <v>619.43481865653</v>
      </c>
      <c r="E46" s="5">
        <v>646.9577704993142</v>
      </c>
      <c r="F46" s="5">
        <v>596.1313549570797</v>
      </c>
      <c r="G46" s="5">
        <v>615.1617384135793</v>
      </c>
      <c r="H46" s="5">
        <v>635.0706438372833</v>
      </c>
      <c r="I46" s="5">
        <v>676.6037453918665</v>
      </c>
      <c r="J46" s="5">
        <v>696.3586374392279</v>
      </c>
      <c r="K46" s="5">
        <v>723.7643084358848</v>
      </c>
      <c r="L46" s="5">
        <v>759.2948016274368</v>
      </c>
      <c r="M46" s="5">
        <v>793.0613022746811</v>
      </c>
      <c r="N46" s="5">
        <v>824.4157536725854</v>
      </c>
      <c r="O46" s="17">
        <v>490</v>
      </c>
    </row>
    <row r="47" spans="1:15" ht="14.25">
      <c r="A47" s="1" t="s">
        <v>21</v>
      </c>
      <c r="B47" s="5">
        <v>601.4484694838665</v>
      </c>
      <c r="C47" s="5">
        <v>603.3882505927796</v>
      </c>
      <c r="D47" s="5">
        <v>608.7882877569301</v>
      </c>
      <c r="E47" s="5">
        <v>613.0936889931444</v>
      </c>
      <c r="F47" s="5">
        <v>637.267397399949</v>
      </c>
      <c r="G47" s="5">
        <v>657.2301569988064</v>
      </c>
      <c r="H47" s="5">
        <v>661.8839677332256</v>
      </c>
      <c r="I47" s="5">
        <v>677.71702104133</v>
      </c>
      <c r="J47" s="5">
        <v>669.5958308677145</v>
      </c>
      <c r="K47" s="5">
        <v>662.3016034997638</v>
      </c>
      <c r="L47" s="5">
        <v>663.1137728730625</v>
      </c>
      <c r="M47" s="5">
        <v>711.232523262174</v>
      </c>
      <c r="N47" s="5">
        <v>723.7628989858969</v>
      </c>
      <c r="O47" s="17">
        <v>741</v>
      </c>
    </row>
    <row r="48" spans="1:15" ht="14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/>
    </row>
    <row r="49" spans="1:15" ht="14.25">
      <c r="A49" s="14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/>
    </row>
    <row r="50" spans="1:15" ht="14.25">
      <c r="A50" s="1" t="s">
        <v>37</v>
      </c>
      <c r="B50" s="15"/>
      <c r="C50" s="15"/>
      <c r="D50" s="15"/>
      <c r="E50" s="15"/>
      <c r="F50" s="15"/>
      <c r="G50" s="15"/>
      <c r="H50" s="15"/>
      <c r="I50" s="15"/>
      <c r="J50" s="17">
        <v>184.09758927420395</v>
      </c>
      <c r="K50" s="17">
        <v>199.51915371053053</v>
      </c>
      <c r="L50" s="17">
        <v>198.53269537480065</v>
      </c>
      <c r="M50" s="17">
        <v>229.50335016353878</v>
      </c>
      <c r="N50" s="17">
        <v>229.2491911438178</v>
      </c>
      <c r="O50" s="17">
        <v>240.48990536277603</v>
      </c>
    </row>
    <row r="51" spans="1:18" ht="14.25">
      <c r="A51" s="1" t="s">
        <v>38</v>
      </c>
      <c r="B51" s="15"/>
      <c r="C51" s="15"/>
      <c r="D51" s="15"/>
      <c r="E51" s="15"/>
      <c r="F51" s="15"/>
      <c r="G51" s="15"/>
      <c r="H51" s="15"/>
      <c r="I51" s="15"/>
      <c r="J51" s="18">
        <v>235.91257828810024</v>
      </c>
      <c r="K51" s="18">
        <v>254.12044508068715</v>
      </c>
      <c r="L51" s="18">
        <v>261.8309045016914</v>
      </c>
      <c r="M51" s="18">
        <v>255.42583918813426</v>
      </c>
      <c r="N51" s="18">
        <v>317.1056741280583</v>
      </c>
      <c r="O51" s="18">
        <v>356.0000104162326</v>
      </c>
      <c r="P51" s="13"/>
      <c r="Q51" s="13"/>
      <c r="R51" s="13"/>
    </row>
    <row r="52" spans="1:18" ht="14.25">
      <c r="A52" s="1" t="s">
        <v>34</v>
      </c>
      <c r="B52" s="15"/>
      <c r="C52" s="15"/>
      <c r="D52" s="15"/>
      <c r="E52" s="15"/>
      <c r="F52" s="15"/>
      <c r="G52" s="33"/>
      <c r="H52" s="33"/>
      <c r="I52" s="33"/>
      <c r="J52" s="17">
        <v>264.0842342342342</v>
      </c>
      <c r="K52" s="17">
        <v>295.2563640459563</v>
      </c>
      <c r="L52" s="17">
        <v>326.2901846015309</v>
      </c>
      <c r="M52" s="17">
        <v>372.5461711711712</v>
      </c>
      <c r="N52" s="17">
        <v>388.4549143372408</v>
      </c>
      <c r="O52" s="17">
        <v>403.3177717636446</v>
      </c>
      <c r="P52" s="13"/>
      <c r="Q52" s="13"/>
      <c r="R52" s="13"/>
    </row>
    <row r="53" spans="1:18" ht="14.25">
      <c r="A53" s="1" t="s">
        <v>39</v>
      </c>
      <c r="B53" s="15"/>
      <c r="C53" s="15"/>
      <c r="D53" s="15"/>
      <c r="E53" s="15"/>
      <c r="F53" s="15"/>
      <c r="G53" s="15"/>
      <c r="H53" s="15"/>
      <c r="I53" s="15"/>
      <c r="J53" s="17">
        <v>197.3795709697233</v>
      </c>
      <c r="K53" s="17">
        <v>228.3203191879921</v>
      </c>
      <c r="L53" s="17">
        <v>281</v>
      </c>
      <c r="M53" s="17">
        <v>289</v>
      </c>
      <c r="N53" s="17">
        <v>298</v>
      </c>
      <c r="O53" s="17">
        <v>348.6075026698937</v>
      </c>
      <c r="P53" s="13"/>
      <c r="Q53" s="13"/>
      <c r="R53" s="13"/>
    </row>
    <row r="54" spans="1:18" ht="14.25">
      <c r="A54" s="1" t="s">
        <v>40</v>
      </c>
      <c r="B54" s="15"/>
      <c r="C54" s="15"/>
      <c r="D54" s="15"/>
      <c r="E54" s="15"/>
      <c r="F54" s="15"/>
      <c r="G54" s="15"/>
      <c r="H54" s="15"/>
      <c r="I54" s="15"/>
      <c r="J54" s="17"/>
      <c r="K54" s="17"/>
      <c r="L54" s="17"/>
      <c r="M54" s="17">
        <v>233.41886178216785</v>
      </c>
      <c r="N54" s="17">
        <v>280.4278054871458</v>
      </c>
      <c r="O54" s="17">
        <v>347.65134251360104</v>
      </c>
      <c r="P54" s="13"/>
      <c r="Q54" s="13"/>
      <c r="R54" s="13"/>
    </row>
    <row r="55" spans="1:18" ht="14.25">
      <c r="A55" s="16" t="s">
        <v>44</v>
      </c>
      <c r="B55" s="15"/>
      <c r="C55" s="15"/>
      <c r="D55" s="15"/>
      <c r="E55" s="15"/>
      <c r="F55" s="15"/>
      <c r="G55" s="15"/>
      <c r="H55" s="15"/>
      <c r="I55" s="15"/>
      <c r="J55" s="5"/>
      <c r="K55" s="5"/>
      <c r="L55" s="5"/>
      <c r="M55" s="17">
        <v>471</v>
      </c>
      <c r="N55" s="17">
        <v>1198</v>
      </c>
      <c r="O55" s="17">
        <v>608</v>
      </c>
      <c r="P55" s="13"/>
      <c r="Q55" s="13"/>
      <c r="R55" s="13"/>
    </row>
    <row r="56" spans="1:15" ht="14.2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4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M9" sqref="M9"/>
    </sheetView>
  </sheetViews>
  <sheetFormatPr defaultColWidth="9.00390625" defaultRowHeight="12.75"/>
  <cols>
    <col min="1" max="1" width="41.875" style="12" bestFit="1" customWidth="1"/>
    <col min="2" max="2" width="10.875" style="0" hidden="1" customWidth="1"/>
    <col min="3" max="12" width="10.125" style="0" hidden="1" customWidth="1"/>
    <col min="13" max="15" width="10.125" style="0" bestFit="1" customWidth="1"/>
  </cols>
  <sheetData>
    <row r="1" spans="1:15" ht="12.75">
      <c r="A1" s="12" t="s">
        <v>82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</row>
    <row r="2" ht="14.25">
      <c r="A2" s="27" t="s">
        <v>2</v>
      </c>
    </row>
    <row r="3" spans="1:15" ht="14.25">
      <c r="A3" s="28" t="s">
        <v>3</v>
      </c>
      <c r="B3" s="32">
        <f>'CSI 016 MSW generated 1995-2008'!B11*Pop_Eurostat!B28/1000</f>
        <v>3476000</v>
      </c>
      <c r="C3" s="32">
        <f>'CSI 016 MSW generated 1995-2008'!C11*Pop_Eurostat!C28/1000</f>
        <v>4110000</v>
      </c>
      <c r="D3" s="32">
        <f>'CSI 016 MSW generated 1995-2008'!D11*Pop_Eurostat!D28/1000</f>
        <v>4241000.000000001</v>
      </c>
      <c r="E3" s="32">
        <f>'CSI 016 MSW generated 1995-2008'!E11*Pop_Eurostat!E28/1000</f>
        <v>4240000.000000001</v>
      </c>
      <c r="F3" s="32">
        <f>'CSI 016 MSW generated 1995-2008'!F11*Pop_Eurostat!F28/1000</f>
        <v>4496000</v>
      </c>
      <c r="G3" s="32">
        <f>'CSI 016 MSW generated 1995-2008'!G11*Pop_Eurostat!G28/1000</f>
        <v>4646000</v>
      </c>
      <c r="H3" s="32">
        <f>'CSI 016 MSW generated 1995-2008'!H11*Pop_Eurostat!H28/1000</f>
        <v>4634000.000000001</v>
      </c>
      <c r="I3" s="32">
        <f>'CSI 016 MSW generated 1995-2008'!I11*Pop_Eurostat!I28/1000</f>
        <v>4913082.411651321</v>
      </c>
      <c r="J3" s="32">
        <f>'CSI 016 MSW generated 1995-2008'!J11*Pop_Eurostat!J28/1000</f>
        <v>4930842.20422294</v>
      </c>
      <c r="K3" s="32">
        <f>'CSI 016 MSW generated 1995-2008'!K11*Pop_Eurostat!K28/1000</f>
        <v>5048519.657444938</v>
      </c>
      <c r="L3" s="32">
        <f>'CSI 016 MSW generated 1995-2008'!L11*Pop_Eurostat!L28/1000</f>
        <v>5080800.245755694</v>
      </c>
      <c r="M3" s="32">
        <f>'CSI 016 MSW generated 1995-2008'!M11*Pop_Eurostat!M28/1000</f>
        <v>5388409.888548468</v>
      </c>
      <c r="N3" s="32">
        <f>'CSI 016 MSW generated 1995-2008'!N11*Pop_Eurostat!N28/1000</f>
        <v>4941491.056610598</v>
      </c>
      <c r="O3" s="32">
        <f>'CSI 016 MSW generated 1995-2008'!O11*Pop_Eurostat!O28/1000</f>
        <v>4999473.792</v>
      </c>
    </row>
    <row r="4" spans="1:15" ht="14.25">
      <c r="A4" s="28" t="s">
        <v>4</v>
      </c>
      <c r="B4" s="32">
        <f>'CSI 016 MSW generated 1995-2008'!B12*Pop_Eurostat!B10/1000</f>
        <v>4575900</v>
      </c>
      <c r="C4" s="32">
        <f>'CSI 016 MSW generated 1995-2008'!C12*Pop_Eurostat!C10/1000</f>
        <v>4548400</v>
      </c>
      <c r="D4" s="32">
        <f>'CSI 016 MSW generated 1995-2008'!D12*Pop_Eurostat!D10/1000</f>
        <v>4715400</v>
      </c>
      <c r="E4" s="32">
        <f>'CSI 016 MSW generated 1995-2008'!E12*Pop_Eurostat!E10/1000</f>
        <v>4670160</v>
      </c>
      <c r="F4" s="32">
        <f>'CSI 016 MSW generated 1995-2008'!F12*Pop_Eurostat!F10/1000</f>
        <v>4753540</v>
      </c>
      <c r="G4" s="32">
        <f>'CSI 016 MSW generated 1995-2008'!G12*Pop_Eurostat!G10/1000</f>
        <v>4856430</v>
      </c>
      <c r="H4" s="32">
        <f>'CSI 016 MSW generated 1995-2008'!H12*Pop_Eurostat!H10/1000</f>
        <v>4795150</v>
      </c>
      <c r="I4" s="32">
        <f>'CSI 016 MSW generated 1995-2008'!I12*Pop_Eurostat!I10/1000</f>
        <v>5040540</v>
      </c>
      <c r="J4" s="32">
        <f>'CSI 016 MSW generated 1995-2008'!J12*Pop_Eurostat!J10/1000</f>
        <v>4858730</v>
      </c>
      <c r="K4" s="32">
        <f>'CSI 016 MSW generated 1995-2008'!K12*Pop_Eurostat!K10/1000</f>
        <v>5083239.999999999</v>
      </c>
      <c r="L4" s="32">
        <f>'CSI 016 MSW generated 1995-2008'!L12*Pop_Eurostat!L10/1000</f>
        <v>5033710</v>
      </c>
      <c r="M4" s="32">
        <f>'CSI 016 MSW generated 1995-2008'!M12*Pop_Eurostat!M10/1000</f>
        <v>5072620</v>
      </c>
      <c r="N4" s="32">
        <f>'CSI 016 MSW generated 1995-2008'!N12*Pop_Eurostat!N10/1000</f>
        <v>5210550.000000001</v>
      </c>
      <c r="O4" s="32">
        <f>'CSI 016 MSW generated 1995-2008'!O12*Pop_Eurostat!O10/1000</f>
        <v>5258764.938</v>
      </c>
    </row>
    <row r="5" spans="1:15" ht="14.25">
      <c r="A5" s="28" t="s">
        <v>5</v>
      </c>
      <c r="B5" s="32">
        <f>'CSI 016 MSW generated 1995-2008'!B13*Pop_Eurostat!B13/1000</f>
        <v>2958999.9999999995</v>
      </c>
      <c r="C5" s="32">
        <f>'CSI 016 MSW generated 1995-2008'!C13*Pop_Eurostat!C13/1000</f>
        <v>3252999.9999999995</v>
      </c>
      <c r="D5" s="32">
        <f>'CSI 016 MSW generated 1995-2008'!D13*Pop_Eurostat!D13/1000</f>
        <v>3103999.9999999995</v>
      </c>
      <c r="E5" s="32">
        <f>'CSI 016 MSW generated 1995-2008'!E13*Pop_Eurostat!E13/1000</f>
        <v>3141000</v>
      </c>
      <c r="F5" s="32">
        <f>'CSI 016 MSW generated 1995-2008'!F13*Pop_Eurostat!F13/1000</f>
        <v>3329000</v>
      </c>
      <c r="G5" s="32">
        <f>'CSI 016 MSW generated 1995-2008'!G13*Pop_Eurostat!G13/1000</f>
        <v>3546000</v>
      </c>
      <c r="H5" s="32">
        <f>'CSI 016 MSW generated 1995-2008'!H13*Pop_Eurostat!H13/1000</f>
        <v>3519000</v>
      </c>
      <c r="I5" s="32">
        <f>'CSI 016 MSW generated 1995-2008'!I13*Pop_Eurostat!I13/1000</f>
        <v>3567999.9999999995</v>
      </c>
      <c r="J5" s="32">
        <f>'CSI 016 MSW generated 1995-2008'!J13*Pop_Eurostat!J13/1000</f>
        <v>3617999.9999999995</v>
      </c>
      <c r="K5" s="32">
        <f>'CSI 016 MSW generated 1995-2008'!K13*Pop_Eurostat!K13/1000</f>
        <v>3756999.9999999995</v>
      </c>
      <c r="L5" s="32">
        <f>'CSI 016 MSW generated 1995-2008'!L13*Pop_Eurostat!L13/1000</f>
        <v>3989999.9999999995</v>
      </c>
      <c r="M5" s="32">
        <f>'CSI 016 MSW generated 1995-2008'!M13*Pop_Eurostat!M13/1000</f>
        <v>4020999.9999999995</v>
      </c>
      <c r="N5" s="32">
        <f>'CSI 016 MSW generated 1995-2008'!N13*Pop_Eurostat!N13/1000</f>
        <v>4364000</v>
      </c>
      <c r="O5" s="32">
        <f>'CSI 016 MSW generated 1995-2008'!O13*Pop_Eurostat!O13/1000</f>
        <v>4391584.382</v>
      </c>
    </row>
    <row r="6" spans="1:15" ht="14.25">
      <c r="A6" s="28" t="s">
        <v>6</v>
      </c>
      <c r="B6" s="32">
        <f>'CSI 016 MSW generated 1995-2008'!B14*Pop_Eurostat!B34/1000</f>
        <v>2108571.4285714296</v>
      </c>
      <c r="C6" s="32">
        <f>'CSI 016 MSW generated 1995-2008'!C14*Pop_Eurostat!C34/1000</f>
        <v>2100000</v>
      </c>
      <c r="D6" s="32">
        <f>'CSI 016 MSW generated 1995-2008'!D14*Pop_Eurostat!D34/1000</f>
        <v>2300000</v>
      </c>
      <c r="E6" s="32">
        <f>'CSI 016 MSW generated 1995-2008'!E14*Pop_Eurostat!E34/1000</f>
        <v>2400000</v>
      </c>
      <c r="F6" s="32">
        <f>'CSI 016 MSW generated 1995-2008'!F14*Pop_Eurostat!F34/1000</f>
        <v>2500000</v>
      </c>
      <c r="G6" s="32">
        <f>'CSI 016 MSW generated 1995-2008'!G14*Pop_Eurostat!G34/1000</f>
        <v>2600000</v>
      </c>
      <c r="H6" s="32">
        <f>'CSI 016 MSW generated 1995-2008'!H14*Pop_Eurostat!H34/1000</f>
        <v>2412000</v>
      </c>
      <c r="I6" s="32">
        <f>'CSI 016 MSW generated 1995-2008'!I14*Pop_Eurostat!I34/1000</f>
        <v>2384420</v>
      </c>
      <c r="J6" s="32">
        <f>'CSI 016 MSW generated 1995-2008'!J14*Pop_Eurostat!J34/1000</f>
        <v>2427860</v>
      </c>
      <c r="K6" s="32">
        <f>'CSI 016 MSW generated 1995-2008'!K14*Pop_Eurostat!K34/1000</f>
        <v>2453440</v>
      </c>
      <c r="L6" s="32">
        <f>'CSI 016 MSW generated 1995-2008'!L14*Pop_Eurostat!L34/1000</f>
        <v>2505780.0000000005</v>
      </c>
      <c r="M6" s="32">
        <f>'CSI 016 MSW generated 1995-2008'!M14*Pop_Eurostat!M34/1000</f>
        <v>2600110</v>
      </c>
      <c r="N6" s="32">
        <f>'CSI 016 MSW generated 1995-2008'!N14*Pop_Eurostat!N34/1000</f>
        <v>2674920</v>
      </c>
      <c r="O6" s="32">
        <f>'CSI 016 MSW generated 1995-2008'!O14*Pop_Eurostat!O34/1000</f>
        <v>2766852.648</v>
      </c>
    </row>
    <row r="7" spans="1:15" ht="14.25">
      <c r="A7" s="28" t="s">
        <v>7</v>
      </c>
      <c r="B7" s="32">
        <f>'CSI 016 MSW generated 1995-2008'!B15*Pop_Eurostat!B19/1000</f>
        <v>28253000</v>
      </c>
      <c r="C7" s="32">
        <f>'CSI 016 MSW generated 1995-2008'!C15*Pop_Eurostat!C19/1000</f>
        <v>28950000.000000004</v>
      </c>
      <c r="D7" s="32">
        <f>'CSI 016 MSW generated 1995-2008'!D15*Pop_Eurostat!D19/1000</f>
        <v>29677000</v>
      </c>
      <c r="E7" s="32">
        <f>'CSI 016 MSW generated 1995-2008'!E15*Pop_Eurostat!E19/1000</f>
        <v>30449000</v>
      </c>
      <c r="F7" s="32">
        <f>'CSI 016 MSW generated 1995-2008'!F15*Pop_Eurostat!F19/1000</f>
        <v>30612000.000000004</v>
      </c>
      <c r="G7" s="32">
        <f>'CSI 016 MSW generated 1995-2008'!G15*Pop_Eurostat!G19/1000</f>
        <v>31235634.56876004</v>
      </c>
      <c r="H7" s="32">
        <f>'CSI 016 MSW generated 1995-2008'!H15*Pop_Eurostat!H19/1000</f>
        <v>32206207.44647128</v>
      </c>
      <c r="I7" s="32">
        <f>'CSI 016 MSW generated 1995-2008'!I15*Pop_Eurostat!I19/1000</f>
        <v>32697144.00570795</v>
      </c>
      <c r="J7" s="32">
        <f>'CSI 016 MSW generated 1995-2008'!J15*Pop_Eurostat!J19/1000</f>
        <v>31740576.762509137</v>
      </c>
      <c r="K7" s="32">
        <f>'CSI 016 MSW generated 1995-2008'!K15*Pop_Eurostat!K19/1000</f>
        <v>32581143.245344948</v>
      </c>
      <c r="L7" s="32">
        <f>'CSI 016 MSW generated 1995-2008'!L15*Pop_Eurostat!L19/1000</f>
        <v>33422023.64375542</v>
      </c>
      <c r="M7" s="32">
        <f>'CSI 016 MSW generated 1995-2008'!M15*Pop_Eurostat!M19/1000</f>
        <v>34003047.95455302</v>
      </c>
      <c r="N7" s="32">
        <f>'CSI 016 MSW generated 1995-2008'!N15*Pop_Eurostat!N19/1000</f>
        <v>34434058.82150374</v>
      </c>
      <c r="O7" s="32">
        <f>'CSI 016 MSW generated 1995-2008'!O15*Pop_Eurostat!O19/1000</f>
        <v>34742704.383</v>
      </c>
    </row>
    <row r="8" spans="1:15" ht="14.25">
      <c r="A8" s="28" t="s">
        <v>8</v>
      </c>
      <c r="B8" s="32">
        <f>'CSI 016 MSW generated 1995-2008'!B16*Pop_Eurostat!B14/1000</f>
        <v>50893613.206146725</v>
      </c>
      <c r="C8" s="32">
        <f>'CSI 016 MSW generated 1995-2008'!C16*Pop_Eurostat!C14/1000</f>
        <v>52544298.82927271</v>
      </c>
      <c r="D8" s="32">
        <f>'CSI 016 MSW generated 1995-2008'!D16*Pop_Eurostat!D14/1000</f>
        <v>53965886.60368545</v>
      </c>
      <c r="E8" s="32">
        <f>'CSI 016 MSW generated 1995-2008'!E16*Pop_Eurostat!E14/1000</f>
        <v>53058011.64700387</v>
      </c>
      <c r="F8" s="32">
        <f>'CSI 016 MSW generated 1995-2008'!F16*Pop_Eurostat!F14/1000</f>
        <v>52372666.666666664</v>
      </c>
      <c r="G8" s="32">
        <f>'CSI 016 MSW generated 1995-2008'!G16*Pop_Eurostat!G14/1000</f>
        <v>52809666.666666664</v>
      </c>
      <c r="H8" s="32">
        <f>'CSI 016 MSW generated 1995-2008'!H16*Pop_Eurostat!H14/1000</f>
        <v>52074666.666666664</v>
      </c>
      <c r="I8" s="32">
        <f>'CSI 016 MSW generated 1995-2008'!I16*Pop_Eurostat!I14/1000</f>
        <v>52772000</v>
      </c>
      <c r="J8" s="32">
        <f>'CSI 016 MSW generated 1995-2008'!J16*Pop_Eurostat!J14/1000</f>
        <v>49622000</v>
      </c>
      <c r="K8" s="32">
        <f>'CSI 016 MSW generated 1995-2008'!K16*Pop_Eurostat!K14/1000</f>
        <v>48434000</v>
      </c>
      <c r="L8" s="32">
        <f>'CSI 016 MSW generated 1995-2008'!L16*Pop_Eurostat!L14/1000</f>
        <v>46554999.99999999</v>
      </c>
      <c r="M8" s="32">
        <f>'CSI 016 MSW generated 1995-2008'!M16*Pop_Eurostat!M14/1000</f>
        <v>46426000</v>
      </c>
      <c r="N8" s="32">
        <f>'CSI 016 MSW generated 1995-2008'!N16*Pop_Eurostat!N14/1000</f>
        <v>46447999.99999999</v>
      </c>
      <c r="O8" s="32">
        <f>'CSI 016 MSW generated 1995-2008'!O16*Pop_Eurostat!O14/1000</f>
        <v>47768563.297</v>
      </c>
    </row>
    <row r="9" spans="1:15" ht="14.25">
      <c r="A9" s="28" t="s">
        <v>9</v>
      </c>
      <c r="B9" s="32">
        <f>'CSI 016 MSW generated 1995-2008'!B17*Pop_Eurostat!B17/1000</f>
        <v>3200000</v>
      </c>
      <c r="C9" s="32">
        <f>'CSI 016 MSW generated 1995-2008'!C17*Pop_Eurostat!C17/1000</f>
        <v>3600000</v>
      </c>
      <c r="D9" s="32">
        <f>'CSI 016 MSW generated 1995-2008'!D17*Pop_Eurostat!D17/1000</f>
        <v>3900000.0000000005</v>
      </c>
      <c r="E9" s="32">
        <f>'CSI 016 MSW generated 1995-2008'!E17*Pop_Eurostat!E17/1000</f>
        <v>4082000</v>
      </c>
      <c r="F9" s="32">
        <f>'CSI 016 MSW generated 1995-2008'!F17*Pop_Eurostat!F17/1000</f>
        <v>4263999.999999999</v>
      </c>
      <c r="G9" s="32">
        <f>'CSI 016 MSW generated 1995-2008'!G17*Pop_Eurostat!G17/1000</f>
        <v>4447000</v>
      </c>
      <c r="H9" s="32">
        <f>'CSI 016 MSW generated 1995-2008'!H17*Pop_Eurostat!H17/1000</f>
        <v>4559000</v>
      </c>
      <c r="I9" s="32">
        <f>'CSI 016 MSW generated 1995-2008'!I17*Pop_Eurostat!I17/1000</f>
        <v>4640110</v>
      </c>
      <c r="J9" s="32">
        <f>'CSI 016 MSW generated 1995-2008'!J17*Pop_Eurostat!J17/1000</f>
        <v>4710250</v>
      </c>
      <c r="K9" s="32">
        <f>'CSI 016 MSW generated 1995-2008'!K17*Pop_Eurostat!K17/1000</f>
        <v>4781470</v>
      </c>
      <c r="L9" s="32">
        <f>'CSI 016 MSW generated 1995-2008'!L17*Pop_Eurostat!L17/1000</f>
        <v>4853000</v>
      </c>
      <c r="M9" s="32">
        <f>'CSI 016 MSW generated 1995-2008'!M17*Pop_Eurostat!M17/1000</f>
        <v>4927137</v>
      </c>
      <c r="N9" s="32">
        <f>'CSI 016 MSW generated 1995-2008'!N17*Pop_Eurostat!N17/1000</f>
        <v>5001627.999999999</v>
      </c>
      <c r="O9" s="32">
        <f>'CSI 016 MSW generated 1995-2008'!O17*Pop_Eurostat!O17/1000</f>
        <v>5079844.605</v>
      </c>
    </row>
    <row r="10" spans="1:15" ht="14.25">
      <c r="A10" s="28" t="s">
        <v>10</v>
      </c>
      <c r="B10" s="32">
        <f>'CSI 016 MSW generated 1995-2008'!B18*Pop_Eurostat!B16/1000</f>
        <v>1848199.9999999998</v>
      </c>
      <c r="C10" s="32">
        <f>'CSI 016 MSW generated 1995-2008'!C18*Pop_Eurostat!C16/1000</f>
        <v>1897719.9999999998</v>
      </c>
      <c r="D10" s="32">
        <f>'CSI 016 MSW generated 1995-2008'!D18*Pop_Eurostat!D16/1000</f>
        <v>2000200</v>
      </c>
      <c r="E10" s="32">
        <f>'CSI 016 MSW generated 1995-2008'!E18*Pop_Eurostat!E16/1000</f>
        <v>2057000.0000000002</v>
      </c>
      <c r="F10" s="32">
        <f>'CSI 016 MSW generated 1995-2008'!F18*Pop_Eurostat!F16/1000</f>
        <v>2168000</v>
      </c>
      <c r="G10" s="32">
        <f>'CSI 016 MSW generated 1995-2008'!G18*Pop_Eurostat!G16/1000</f>
        <v>2278700</v>
      </c>
      <c r="H10" s="32">
        <f>'CSI 016 MSW generated 1995-2008'!H18*Pop_Eurostat!H16/1000</f>
        <v>2704000</v>
      </c>
      <c r="I10" s="32">
        <f>'CSI 016 MSW generated 1995-2008'!I18*Pop_Eurostat!I16/1000</f>
        <v>2720300.0000000005</v>
      </c>
      <c r="J10" s="32">
        <f>'CSI 016 MSW generated 1995-2008'!J18*Pop_Eurostat!J16/1000</f>
        <v>2917900.0000000005</v>
      </c>
      <c r="K10" s="32">
        <f>'CSI 016 MSW generated 1995-2008'!K18*Pop_Eurostat!K16/1000</f>
        <v>3000638</v>
      </c>
      <c r="L10" s="32">
        <f>'CSI 016 MSW generated 1995-2008'!L18*Pop_Eurostat!L16/1000</f>
        <v>3040714</v>
      </c>
      <c r="M10" s="32">
        <f>'CSI 016 MSW generated 1995-2008'!M18*Pop_Eurostat!M16/1000</f>
        <v>3384606</v>
      </c>
      <c r="N10" s="32">
        <f>'CSI 016 MSW generated 1995-2008'!N18*Pop_Eurostat!N16/1000</f>
        <v>3397683</v>
      </c>
      <c r="O10" s="32">
        <f>'CSI 016 MSW generated 1995-2008'!O18*Pop_Eurostat!O16/1000</f>
        <v>3226178.555</v>
      </c>
    </row>
    <row r="11" spans="1:15" ht="14.25">
      <c r="A11" s="28" t="s">
        <v>11</v>
      </c>
      <c r="B11" s="32">
        <f>'CSI 016 MSW generated 1995-2008'!B19*Pop_Eurostat!B20/1000</f>
        <v>25779999.999999996</v>
      </c>
      <c r="C11" s="32">
        <f>'CSI 016 MSW generated 1995-2008'!C19*Pop_Eurostat!C20/1000</f>
        <v>25960000</v>
      </c>
      <c r="D11" s="32">
        <f>'CSI 016 MSW generated 1995-2008'!D19*Pop_Eurostat!D20/1000</f>
        <v>26605200</v>
      </c>
      <c r="E11" s="32">
        <f>'CSI 016 MSW generated 1995-2008'!E19*Pop_Eurostat!E20/1000</f>
        <v>26845730</v>
      </c>
      <c r="F11" s="32">
        <f>'CSI 016 MSW generated 1995-2008'!F19*Pop_Eurostat!F20/1000</f>
        <v>28363909.999999996</v>
      </c>
      <c r="G11" s="32">
        <f>'CSI 016 MSW generated 1995-2008'!G19*Pop_Eurostat!G20/1000</f>
        <v>28959000</v>
      </c>
      <c r="H11" s="32">
        <f>'CSI 016 MSW generated 1995-2008'!H19*Pop_Eurostat!H20/1000</f>
        <v>29409000.000000004</v>
      </c>
      <c r="I11" s="32">
        <f>'CSI 016 MSW generated 1995-2008'!I19*Pop_Eurostat!I20/1000</f>
        <v>29863729.999999996</v>
      </c>
      <c r="J11" s="32">
        <f>'CSI 016 MSW generated 1995-2008'!J19*Pop_Eurostat!J20/1000</f>
        <v>30033729.999999996</v>
      </c>
      <c r="K11" s="32">
        <f>'CSI 016 MSW generated 1995-2008'!K19*Pop_Eurostat!K20/1000</f>
        <v>31149580.000000004</v>
      </c>
      <c r="L11" s="32">
        <f>'CSI 016 MSW generated 1995-2008'!L19*Pop_Eurostat!L20/1000</f>
        <v>31663999.999999996</v>
      </c>
      <c r="M11" s="32">
        <f>'CSI 016 MSW generated 1995-2008'!M19*Pop_Eurostat!M20/1000</f>
        <v>32507999.999999996</v>
      </c>
      <c r="N11" s="32">
        <f>'CSI 016 MSW generated 1995-2008'!N19*Pop_Eurostat!N20/1000</f>
        <v>32548000</v>
      </c>
      <c r="O11" s="32">
        <f>'CSI 016 MSW generated 1995-2008'!O19*Pop_Eurostat!O20/1000</f>
        <v>32254035.89</v>
      </c>
    </row>
    <row r="12" spans="1:15" ht="14.25">
      <c r="A12" s="28" t="s">
        <v>12</v>
      </c>
      <c r="B12" s="32">
        <f>'CSI 016 MSW generated 1995-2008'!B20*Pop_Eurostat!B24/1000</f>
        <v>240039.99999999997</v>
      </c>
      <c r="C12" s="32">
        <f>'CSI 016 MSW generated 1995-2008'!C20*Pop_Eurostat!C24/1000</f>
        <v>242300.00000000003</v>
      </c>
      <c r="D12" s="32">
        <f>'CSI 016 MSW generated 1995-2008'!D20*Pop_Eurostat!D24/1000</f>
        <v>253190</v>
      </c>
      <c r="E12" s="32">
        <f>'CSI 016 MSW generated 1995-2008'!E20*Pop_Eurostat!E24/1000</f>
        <v>265590</v>
      </c>
      <c r="F12" s="32">
        <f>'CSI 016 MSW generated 1995-2008'!F20*Pop_Eurostat!F24/1000</f>
        <v>277890</v>
      </c>
      <c r="G12" s="32">
        <f>'CSI 016 MSW generated 1995-2008'!G20*Pop_Eurostat!G24/1000</f>
        <v>285260</v>
      </c>
      <c r="H12" s="32">
        <f>'CSI 016 MSW generated 1995-2008'!H20*Pop_Eurostat!H24/1000</f>
        <v>285210</v>
      </c>
      <c r="I12" s="32">
        <f>'CSI 016 MSW generated 1995-2008'!I20*Pop_Eurostat!I24/1000</f>
        <v>291290.00000000006</v>
      </c>
      <c r="J12" s="32">
        <f>'CSI 016 MSW generated 1995-2008'!J20*Pop_Eurostat!J24/1000</f>
        <v>306430</v>
      </c>
      <c r="K12" s="32">
        <f>'CSI 016 MSW generated 1995-2008'!K20*Pop_Eurostat!K24/1000</f>
        <v>310889.99999999994</v>
      </c>
      <c r="L12" s="32">
        <f>'CSI 016 MSW generated 1995-2008'!L20*Pop_Eurostat!L24/1000</f>
        <v>312820</v>
      </c>
      <c r="M12" s="32">
        <f>'CSI 016 MSW generated 1995-2008'!M20*Pop_Eurostat!M24/1000</f>
        <v>321000</v>
      </c>
      <c r="N12" s="32">
        <f>'CSI 016 MSW generated 1995-2008'!N20*Pop_Eurostat!N24/1000</f>
        <v>330530</v>
      </c>
      <c r="O12" s="32">
        <f>'CSI 016 MSW generated 1995-2008'!O20*Pop_Eurostat!O24/1000</f>
        <v>339143.099</v>
      </c>
    </row>
    <row r="13" spans="1:15" ht="14.25">
      <c r="A13" s="28" t="s">
        <v>13</v>
      </c>
      <c r="B13" s="32">
        <f>'CSI 016 MSW generated 1995-2008'!B21*Pop_Eurostat!B27/1000</f>
        <v>8469000</v>
      </c>
      <c r="C13" s="32">
        <f>'CSI 016 MSW generated 1995-2008'!C21*Pop_Eurostat!C27/1000</f>
        <v>8727999.999999998</v>
      </c>
      <c r="D13" s="32">
        <f>'CSI 016 MSW generated 1995-2008'!D21*Pop_Eurostat!D27/1000</f>
        <v>9180000</v>
      </c>
      <c r="E13" s="32">
        <f>'CSI 016 MSW generated 1995-2008'!E21*Pop_Eurostat!E27/1000</f>
        <v>9280000</v>
      </c>
      <c r="F13" s="32">
        <f>'CSI 016 MSW generated 1995-2008'!F21*Pop_Eurostat!F27/1000</f>
        <v>9436000</v>
      </c>
      <c r="G13" s="32">
        <f>'CSI 016 MSW generated 1995-2008'!G21*Pop_Eurostat!G27/1000</f>
        <v>9769000.000000002</v>
      </c>
      <c r="H13" s="32">
        <f>'CSI 016 MSW generated 1995-2008'!H21*Pop_Eurostat!H27/1000</f>
        <v>9830000</v>
      </c>
      <c r="I13" s="32">
        <f>'CSI 016 MSW generated 1995-2008'!I21*Pop_Eurostat!I27/1000</f>
        <v>10019000</v>
      </c>
      <c r="J13" s="32">
        <f>'CSI 016 MSW generated 1995-2008'!J21*Pop_Eurostat!J27/1000</f>
        <v>9885000</v>
      </c>
      <c r="K13" s="32">
        <f>'CSI 016 MSW generated 1995-2008'!K21*Pop_Eurostat!K27/1000</f>
        <v>10161000</v>
      </c>
      <c r="L13" s="32">
        <f>'CSI 016 MSW generated 1995-2008'!L21*Pop_Eurostat!L27/1000</f>
        <v>10178000.000000002</v>
      </c>
      <c r="M13" s="32">
        <f>'CSI 016 MSW generated 1995-2008'!M21*Pop_Eurostat!M27/1000</f>
        <v>10167000.000000002</v>
      </c>
      <c r="N13" s="32">
        <f>'CSI 016 MSW generated 1995-2008'!N21*Pop_Eurostat!N27/1000</f>
        <v>10308000</v>
      </c>
      <c r="O13" s="32">
        <f>'CSI 016 MSW generated 1995-2008'!O21*Pop_Eurostat!O27/1000</f>
        <v>10204158.178</v>
      </c>
    </row>
    <row r="14" spans="1:15" ht="14.25">
      <c r="A14" s="28" t="s">
        <v>14</v>
      </c>
      <c r="B14" s="32">
        <f>'CSI 016 MSW generated 1995-2008'!B22*Pop_Eurostat!B30/1000</f>
        <v>3855000</v>
      </c>
      <c r="C14" s="32">
        <f>'CSI 016 MSW generated 1995-2008'!C22*Pop_Eurostat!C30/1000</f>
        <v>4003000.0000000005</v>
      </c>
      <c r="D14" s="32">
        <f>'CSI 016 MSW generated 1995-2008'!D22*Pop_Eurostat!D30/1000</f>
        <v>4080000</v>
      </c>
      <c r="E14" s="32">
        <f>'CSI 016 MSW generated 1995-2008'!E22*Pop_Eurostat!E30/1000</f>
        <v>4275000.000000001</v>
      </c>
      <c r="F14" s="32">
        <f>'CSI 016 MSW generated 1995-2008'!F22*Pop_Eurostat!F30/1000</f>
        <v>4486000</v>
      </c>
      <c r="G14" s="32">
        <f>'CSI 016 MSW generated 1995-2008'!G22*Pop_Eurostat!G30/1000</f>
        <v>4813000</v>
      </c>
      <c r="H14" s="32">
        <f>'CSI 016 MSW generated 1995-2008'!H22*Pop_Eurostat!H30/1000</f>
        <v>4846000</v>
      </c>
      <c r="I14" s="32">
        <f>'CSI 016 MSW generated 1995-2008'!I22*Pop_Eurostat!I30/1000</f>
        <v>4537670</v>
      </c>
      <c r="J14" s="32">
        <f>'CSI 016 MSW generated 1995-2008'!J22*Pop_Eurostat!J30/1000</f>
        <v>4649060.000000001</v>
      </c>
      <c r="K14" s="32">
        <f>'CSI 016 MSW generated 1995-2008'!K22*Pop_Eurostat!K30/1000</f>
        <v>4569520</v>
      </c>
      <c r="L14" s="32">
        <f>'CSI 016 MSW generated 1995-2008'!L22*Pop_Eurostat!L30/1000</f>
        <v>4693640.000000001</v>
      </c>
      <c r="M14" s="32">
        <f>'CSI 016 MSW generated 1995-2008'!M22*Pop_Eurostat!M30/1000</f>
        <v>4803800</v>
      </c>
      <c r="N14" s="32">
        <f>'CSI 016 MSW generated 1995-2008'!N22*Pop_Eurostat!N30/1000</f>
        <v>5007000</v>
      </c>
      <c r="O14" s="32">
        <f>'CSI 016 MSW generated 1995-2008'!O22*Pop_Eurostat!O30/1000</f>
        <v>5064583.275</v>
      </c>
    </row>
    <row r="15" spans="1:15" ht="14.25">
      <c r="A15" s="28" t="s">
        <v>15</v>
      </c>
      <c r="B15" s="32">
        <f>'CSI 016 MSW generated 1995-2008'!B23*Pop_Eurostat!B18/1000</f>
        <v>20076000</v>
      </c>
      <c r="C15" s="32">
        <f>'CSI 016 MSW generated 1995-2008'!C23*Pop_Eurostat!C18/1000</f>
        <v>21125200</v>
      </c>
      <c r="D15" s="32">
        <f>'CSI 016 MSW generated 1995-2008'!D23*Pop_Eurostat!D18/1000</f>
        <v>22174400</v>
      </c>
      <c r="E15" s="32">
        <f>'CSI 016 MSW generated 1995-2008'!E23*Pop_Eurostat!E18/1000</f>
        <v>22423000</v>
      </c>
      <c r="F15" s="32">
        <f>'CSI 016 MSW generated 1995-2008'!F23*Pop_Eurostat!F18/1000</f>
        <v>24470000.000000004</v>
      </c>
      <c r="G15" s="32">
        <f>'CSI 016 MSW generated 1995-2008'!G23*Pop_Eurostat!G18/1000</f>
        <v>26505000.000000004</v>
      </c>
      <c r="H15" s="32">
        <f>'CSI 016 MSW generated 1995-2008'!H23*Pop_Eurostat!H18/1000</f>
        <v>26616000</v>
      </c>
      <c r="I15" s="32">
        <f>'CSI 016 MSW generated 1995-2008'!I23*Pop_Eurostat!I18/1000</f>
        <v>26404000</v>
      </c>
      <c r="J15" s="32">
        <f>'CSI 016 MSW generated 1995-2008'!J23*Pop_Eurostat!J18/1000</f>
        <v>27269999.999999996</v>
      </c>
      <c r="K15" s="32">
        <f>'CSI 016 MSW generated 1995-2008'!K23*Pop_Eurostat!K18/1000</f>
        <v>25745999.999999996</v>
      </c>
      <c r="L15" s="32">
        <f>'CSI 016 MSW generated 1995-2008'!L23*Pop_Eurostat!L18/1000</f>
        <v>25683000</v>
      </c>
      <c r="M15" s="32">
        <f>'CSI 016 MSW generated 1995-2008'!M23*Pop_Eurostat!M18/1000</f>
        <v>26209182</v>
      </c>
      <c r="N15" s="32">
        <f>'CSI 016 MSW generated 1995-2008'!N23*Pop_Eurostat!N18/1000</f>
        <v>26153993.95109537</v>
      </c>
      <c r="O15" s="32">
        <f>'CSI 016 MSW generated 1995-2008'!O23*Pop_Eurostat!O18/1000</f>
        <v>26037873.925</v>
      </c>
    </row>
    <row r="16" spans="1:15" ht="14.25">
      <c r="A16" s="28" t="s">
        <v>16</v>
      </c>
      <c r="B16" s="32">
        <f>'CSI 016 MSW generated 1995-2008'!B24*Pop_Eurostat!B35/1000</f>
        <v>3405000.0000000005</v>
      </c>
      <c r="C16" s="32">
        <f>'CSI 016 MSW generated 1995-2008'!C24*Pop_Eurostat!C35/1000</f>
        <v>3404999.9999999995</v>
      </c>
      <c r="D16" s="32">
        <f>'CSI 016 MSW generated 1995-2008'!D24*Pop_Eurostat!D35/1000</f>
        <v>3678000</v>
      </c>
      <c r="E16" s="32">
        <f>'CSI 016 MSW generated 1995-2008'!E24*Pop_Eurostat!E35/1000</f>
        <v>3810000</v>
      </c>
      <c r="F16" s="32">
        <f>'CSI 016 MSW generated 1995-2008'!F24*Pop_Eurostat!F35/1000</f>
        <v>3794000</v>
      </c>
      <c r="G16" s="32">
        <f>'CSI 016 MSW generated 1995-2008'!G24*Pop_Eurostat!G35/1000</f>
        <v>3796000.0000000005</v>
      </c>
      <c r="H16" s="32">
        <f>'CSI 016 MSW generated 1995-2008'!H24*Pop_Eurostat!H35/1000</f>
        <v>3929000</v>
      </c>
      <c r="I16" s="32">
        <f>'CSI 016 MSW generated 1995-2008'!I24*Pop_Eurostat!I35/1000</f>
        <v>4172000</v>
      </c>
      <c r="J16" s="32">
        <f>'CSI 016 MSW generated 1995-2008'!J24*Pop_Eurostat!J35/1000</f>
        <v>4211000.000000001</v>
      </c>
      <c r="K16" s="32">
        <f>'CSI 016 MSW generated 1995-2008'!K24*Pop_Eurostat!K35/1000</f>
        <v>4169000</v>
      </c>
      <c r="L16" s="32">
        <f>'CSI 016 MSW generated 1995-2008'!L24*Pop_Eurostat!L35/1000</f>
        <v>4347000</v>
      </c>
      <c r="M16" s="32">
        <f>'CSI 016 MSW generated 1995-2008'!M24*Pop_Eurostat!M35/1000</f>
        <v>4500000</v>
      </c>
      <c r="N16" s="32">
        <f>'CSI 016 MSW generated 1995-2008'!N24*Pop_Eurostat!N35/1000</f>
        <v>4717000</v>
      </c>
      <c r="O16" s="32">
        <f>'CSI 016 MSW generated 1995-2008'!O24*Pop_Eurostat!O35/1000</f>
        <v>4729207.405</v>
      </c>
    </row>
    <row r="17" spans="1:15" ht="14.25">
      <c r="A17" s="28" t="s">
        <v>17</v>
      </c>
      <c r="B17" s="32">
        <f>'CSI 016 MSW generated 1995-2008'!B25*Pop_Eurostat!B36/1000</f>
        <v>28900000.000000004</v>
      </c>
      <c r="C17" s="32">
        <f>'CSI 016 MSW generated 1995-2008'!C25*Pop_Eurostat!C36/1000</f>
        <v>29750000.000000004</v>
      </c>
      <c r="D17" s="32">
        <f>'CSI 016 MSW generated 1995-2008'!D25*Pop_Eurostat!D36/1000</f>
        <v>31042000</v>
      </c>
      <c r="E17" s="32">
        <f>'CSI 016 MSW generated 1995-2008'!E25*Pop_Eurostat!E36/1000</f>
        <v>31697000</v>
      </c>
      <c r="F17" s="32">
        <f>'CSI 016 MSW generated 1995-2008'!F25*Pop_Eurostat!F36/1000</f>
        <v>33392000.000000004</v>
      </c>
      <c r="G17" s="32">
        <f>'CSI 016 MSW generated 1995-2008'!G25*Pop_Eurostat!G36/1000</f>
        <v>33953999.99999999</v>
      </c>
      <c r="H17" s="32">
        <f>'CSI 016 MSW generated 1995-2008'!H25*Pop_Eurostat!H36/1000</f>
        <v>34945000</v>
      </c>
      <c r="I17" s="32">
        <f>'CSI 016 MSW generated 1995-2008'!I25*Pop_Eurostat!I36/1000</f>
        <v>35532000</v>
      </c>
      <c r="J17" s="32">
        <f>'CSI 016 MSW generated 1995-2008'!J25*Pop_Eurostat!J36/1000</f>
        <v>35242000</v>
      </c>
      <c r="K17" s="32">
        <f>'CSI 016 MSW generated 1995-2008'!K25*Pop_Eurostat!K36/1000</f>
        <v>36122000</v>
      </c>
      <c r="L17" s="32">
        <f>'CSI 016 MSW generated 1995-2008'!L25*Pop_Eurostat!L36/1000</f>
        <v>35121000</v>
      </c>
      <c r="M17" s="32">
        <f>'CSI 016 MSW generated 1995-2008'!M25*Pop_Eurostat!M36/1000</f>
        <v>35479000</v>
      </c>
      <c r="N17" s="32">
        <f>'CSI 016 MSW generated 1995-2008'!N25*Pop_Eurostat!N36/1000</f>
        <v>34759784.52958177</v>
      </c>
      <c r="O17" s="32">
        <f>'CSI 016 MSW generated 1995-2008'!O25*Pop_Eurostat!O36/1000</f>
        <v>34566279.64</v>
      </c>
    </row>
    <row r="18" ht="14.25">
      <c r="A18" s="28"/>
    </row>
    <row r="19" ht="14.25">
      <c r="A19" s="27" t="s">
        <v>42</v>
      </c>
    </row>
    <row r="20" spans="1:15" ht="14.25">
      <c r="A20" s="28" t="s">
        <v>22</v>
      </c>
      <c r="B20" s="32">
        <f>'CSI 016 MSW generated 1995-2008'!B28*Pop_Eurostat!B11/1000</f>
        <v>5837660.000000001</v>
      </c>
      <c r="C20" s="32">
        <f>'CSI 016 MSW generated 1995-2008'!C28*Pop_Eurostat!C11/1000</f>
        <v>5164650</v>
      </c>
      <c r="D20" s="32">
        <f>'CSI 016 MSW generated 1995-2008'!D28*Pop_Eurostat!D11/1000</f>
        <v>4808790</v>
      </c>
      <c r="E20" s="32">
        <f>'CSI 016 MSW generated 1995-2008'!E28*Pop_Eurostat!E11/1000</f>
        <v>4103279.9999999995</v>
      </c>
      <c r="F20" s="32">
        <f>'CSI 016 MSW generated 1995-2008'!F28*Pop_Eurostat!F11/1000</f>
        <v>4140909.9999999995</v>
      </c>
      <c r="G20" s="32">
        <f>'CSI 016 MSW generated 1995-2008'!G28*Pop_Eurostat!G11/1000</f>
        <v>4223549.999999999</v>
      </c>
      <c r="H20" s="32">
        <f>'CSI 016 MSW generated 1995-2008'!H28*Pop_Eurostat!H11/1000</f>
        <v>4002870</v>
      </c>
      <c r="I20" s="32">
        <f>'CSI 016 MSW generated 1995-2008'!I28*Pop_Eurostat!I11/1000</f>
        <v>3944620</v>
      </c>
      <c r="J20" s="32">
        <f>'CSI 016 MSW generated 1995-2008'!J28*Pop_Eurostat!J11/1000</f>
        <v>3915920</v>
      </c>
      <c r="K20" s="32">
        <f>'CSI 016 MSW generated 1995-2008'!K28*Pop_Eurostat!K11/1000</f>
        <v>3672520.0000000005</v>
      </c>
      <c r="L20" s="32">
        <f>'CSI 016 MSW generated 1995-2008'!L28*Pop_Eurostat!L11/1000</f>
        <v>3687580</v>
      </c>
      <c r="M20" s="32">
        <f>'CSI 016 MSW generated 1995-2008'!M28*Pop_Eurostat!M11/1000</f>
        <v>3445860</v>
      </c>
      <c r="N20" s="32">
        <f>'CSI 016 MSW generated 1995-2008'!N28*Pop_Eurostat!N11/1000</f>
        <v>3592550</v>
      </c>
      <c r="O20" s="32">
        <f>'CSI 016 MSW generated 1995-2008'!O28*Pop_Eurostat!O11/1000</f>
        <v>3567991.146</v>
      </c>
    </row>
    <row r="21" spans="1:15" ht="14.25">
      <c r="A21" s="28" t="s">
        <v>23</v>
      </c>
      <c r="B21" s="32">
        <f>'CSI 016 MSW generated 1995-2008'!B29*Pop_Eurostat!B21/1000</f>
        <v>387000</v>
      </c>
      <c r="C21" s="32">
        <f>'CSI 016 MSW generated 1995-2008'!C29*Pop_Eurostat!C21/1000</f>
        <v>421339.99999999994</v>
      </c>
      <c r="D21" s="32">
        <f>'CSI 016 MSW generated 1995-2008'!D29*Pop_Eurostat!D21/1000</f>
        <v>433060</v>
      </c>
      <c r="E21" s="32">
        <f>'CSI 016 MSW generated 1995-2008'!E29*Pop_Eurostat!E21/1000</f>
        <v>448320</v>
      </c>
      <c r="F21" s="32">
        <f>'CSI 016 MSW generated 1995-2008'!F29*Pop_Eurostat!F21/1000</f>
        <v>457560</v>
      </c>
      <c r="G21" s="32">
        <f>'CSI 016 MSW generated 1995-2008'!G29*Pop_Eurostat!G21/1000</f>
        <v>469590.00000000006</v>
      </c>
      <c r="H21" s="32">
        <f>'CSI 016 MSW generated 1995-2008'!H29*Pop_Eurostat!H21/1000</f>
        <v>490140</v>
      </c>
      <c r="I21" s="32">
        <f>'CSI 016 MSW generated 1995-2008'!I29*Pop_Eurostat!I21/1000</f>
        <v>500019.99999999994</v>
      </c>
      <c r="J21" s="32">
        <f>'CSI 016 MSW generated 1995-2008'!J29*Pop_Eurostat!J21/1000</f>
        <v>517630</v>
      </c>
      <c r="K21" s="32">
        <f>'CSI 016 MSW generated 1995-2008'!K29*Pop_Eurostat!K21/1000</f>
        <v>539730</v>
      </c>
      <c r="L21" s="32">
        <f>'CSI 016 MSW generated 1995-2008'!L29*Pop_Eurostat!L21/1000</f>
        <v>553300</v>
      </c>
      <c r="M21" s="32">
        <f>'CSI 016 MSW generated 1995-2008'!M29*Pop_Eurostat!M21/1000</f>
        <v>571180</v>
      </c>
      <c r="N21" s="32">
        <f>'CSI 016 MSW generated 1995-2008'!N29*Pop_Eurostat!N21/1000</f>
        <v>586750</v>
      </c>
      <c r="O21" s="32">
        <f>'CSI 016 MSW generated 1995-2008'!O29*Pop_Eurostat!O21/1000</f>
        <v>607737.13</v>
      </c>
    </row>
    <row r="22" spans="1:15" ht="14.25">
      <c r="A22" s="28" t="s">
        <v>24</v>
      </c>
      <c r="B22" s="32">
        <f>'CSI 016 MSW generated 1995-2008'!B30*Pop_Eurostat!B12/1000</f>
        <v>3119999.9999999995</v>
      </c>
      <c r="C22" s="32">
        <f>'CSI 016 MSW generated 1995-2008'!C30*Pop_Eurostat!C12/1000</f>
        <v>3200000.0000000005</v>
      </c>
      <c r="D22" s="32">
        <f>'CSI 016 MSW generated 1995-2008'!D30*Pop_Eurostat!D12/1000</f>
        <v>3280000</v>
      </c>
      <c r="E22" s="32">
        <f>'CSI 016 MSW generated 1995-2008'!E30*Pop_Eurostat!E12/1000</f>
        <v>3017000.0000000005</v>
      </c>
      <c r="F22" s="32">
        <f>'CSI 016 MSW generated 1995-2008'!F30*Pop_Eurostat!F12/1000</f>
        <v>3365000</v>
      </c>
      <c r="G22" s="32">
        <f>'CSI 016 MSW generated 1995-2008'!G30*Pop_Eurostat!G12/1000</f>
        <v>3434000</v>
      </c>
      <c r="H22" s="32">
        <f>'CSI 016 MSW generated 1995-2008'!H30*Pop_Eurostat!H12/1000</f>
        <v>2797999.9999999995</v>
      </c>
      <c r="I22" s="32">
        <f>'CSI 016 MSW generated 1995-2008'!I30*Pop_Eurostat!I12/1000</f>
        <v>2845000</v>
      </c>
      <c r="J22" s="32">
        <f>'CSI 016 MSW generated 1995-2008'!J30*Pop_Eurostat!J12/1000</f>
        <v>2857000</v>
      </c>
      <c r="K22" s="32">
        <f>'CSI 016 MSW generated 1995-2008'!K30*Pop_Eurostat!K12/1000</f>
        <v>2841000</v>
      </c>
      <c r="L22" s="32">
        <f>'CSI 016 MSW generated 1995-2008'!L30*Pop_Eurostat!L12/1000</f>
        <v>2953999.9999999995</v>
      </c>
      <c r="M22" s="32">
        <f>'CSI 016 MSW generated 1995-2008'!M30*Pop_Eurostat!M12/1000</f>
        <v>3039000</v>
      </c>
      <c r="N22" s="32">
        <f>'CSI 016 MSW generated 1995-2008'!N30*Pop_Eurostat!N12/1000</f>
        <v>3024780.0000000005</v>
      </c>
      <c r="O22" s="32">
        <f>'CSI 016 MSW generated 1995-2008'!O30*Pop_Eurostat!O12/1000</f>
        <v>3176625.78</v>
      </c>
    </row>
    <row r="23" spans="1:15" ht="14.25">
      <c r="A23" s="28" t="s">
        <v>25</v>
      </c>
      <c r="B23" s="32">
        <f>'CSI 016 MSW generated 1995-2008'!B31*Pop_Eurostat!B15/1000</f>
        <v>533000</v>
      </c>
      <c r="C23" s="32">
        <f>'CSI 016 MSW generated 1995-2008'!C31*Pop_Eurostat!C15/1000</f>
        <v>565000</v>
      </c>
      <c r="D23" s="32">
        <f>'CSI 016 MSW generated 1995-2008'!D31*Pop_Eurostat!D15/1000</f>
        <v>593000</v>
      </c>
      <c r="E23" s="32">
        <f>'CSI 016 MSW generated 1995-2008'!E31*Pop_Eurostat!E15/1000</f>
        <v>557000</v>
      </c>
      <c r="F23" s="32">
        <f>'CSI 016 MSW generated 1995-2008'!F31*Pop_Eurostat!F15/1000</f>
        <v>569000</v>
      </c>
      <c r="G23" s="32">
        <f>'CSI 016 MSW generated 1995-2008'!G31*Pop_Eurostat!G15/1000</f>
        <v>604000</v>
      </c>
      <c r="H23" s="32">
        <f>'CSI 016 MSW generated 1995-2008'!H31*Pop_Eurostat!H15/1000</f>
        <v>508530</v>
      </c>
      <c r="I23" s="32">
        <f>'CSI 016 MSW generated 1995-2008'!I31*Pop_Eurostat!I15/1000</f>
        <v>553240</v>
      </c>
      <c r="J23" s="32">
        <f>'CSI 016 MSW generated 1995-2008'!J31*Pop_Eurostat!J15/1000</f>
        <v>566799.9999999999</v>
      </c>
      <c r="K23" s="32">
        <f>'CSI 016 MSW generated 1995-2008'!K31*Pop_Eurostat!K15/1000</f>
        <v>606201.4</v>
      </c>
      <c r="L23" s="32">
        <f>'CSI 016 MSW generated 1995-2008'!L31*Pop_Eurostat!L15/1000</f>
        <v>587191.6</v>
      </c>
      <c r="M23" s="32">
        <f>'CSI 016 MSW generated 1995-2008'!M31*Pop_Eurostat!M15/1000</f>
        <v>626552.447</v>
      </c>
      <c r="N23" s="32">
        <f>'CSI 016 MSW generated 1995-2008'!N31*Pop_Eurostat!N15/1000</f>
        <v>719265.1087848</v>
      </c>
      <c r="O23" s="32">
        <f>'CSI 016 MSW generated 1995-2008'!O31*Pop_Eurostat!O15/1000</f>
        <v>690581.525</v>
      </c>
    </row>
    <row r="24" spans="1:15" ht="14.25">
      <c r="A24" s="28" t="s">
        <v>26</v>
      </c>
      <c r="B24" s="32">
        <f>'CSI 016 MSW generated 1995-2008'!B32*Pop_Eurostat!B25/1000</f>
        <v>4752000</v>
      </c>
      <c r="C24" s="32">
        <f>'CSI 016 MSW generated 1995-2008'!C32*Pop_Eurostat!C25/1000</f>
        <v>4834000</v>
      </c>
      <c r="D24" s="32">
        <f>'CSI 016 MSW generated 1995-2008'!D32*Pop_Eurostat!D25/1000</f>
        <v>5016000</v>
      </c>
      <c r="E24" s="32">
        <f>'CSI 016 MSW generated 1995-2008'!E32*Pop_Eurostat!E25/1000</f>
        <v>4976000</v>
      </c>
      <c r="F24" s="32">
        <f>'CSI 016 MSW generated 1995-2008'!F32*Pop_Eurostat!F25/1000</f>
        <v>4943000</v>
      </c>
      <c r="G24" s="32">
        <f>'CSI 016 MSW generated 1995-2008'!G32*Pop_Eurostat!G25/1000</f>
        <v>4552000</v>
      </c>
      <c r="H24" s="32">
        <f>'CSI 016 MSW generated 1995-2008'!H32*Pop_Eurostat!H25/1000</f>
        <v>4603030</v>
      </c>
      <c r="I24" s="32">
        <f>'CSI 016 MSW generated 1995-2008'!I32*Pop_Eurostat!I25/1000</f>
        <v>4645970</v>
      </c>
      <c r="J24" s="32">
        <f>'CSI 016 MSW generated 1995-2008'!J32*Pop_Eurostat!J25/1000</f>
        <v>4700000</v>
      </c>
      <c r="K24" s="32">
        <f>'CSI 016 MSW generated 1995-2008'!K32*Pop_Eurostat!K25/1000</f>
        <v>4591609.999999999</v>
      </c>
      <c r="L24" s="32">
        <f>'CSI 016 MSW generated 1995-2008'!L32*Pop_Eurostat!L25/1000</f>
        <v>4646000</v>
      </c>
      <c r="M24" s="32">
        <f>'CSI 016 MSW generated 1995-2008'!M32*Pop_Eurostat!M25/1000</f>
        <v>4711000</v>
      </c>
      <c r="N24" s="32">
        <f>'CSI 016 MSW generated 1995-2008'!N32*Pop_Eurostat!N25/1000</f>
        <v>4593500</v>
      </c>
      <c r="O24" s="32">
        <f>'CSI 016 MSW generated 1995-2008'!O32*Pop_Eurostat!O25/1000</f>
        <v>4550566.653</v>
      </c>
    </row>
    <row r="25" spans="1:15" ht="14.25">
      <c r="A25" s="28" t="s">
        <v>27</v>
      </c>
      <c r="B25" s="32">
        <f>'CSI 016 MSW generated 1995-2008'!B33*Pop_Eurostat!B22/1000</f>
        <v>657000</v>
      </c>
      <c r="C25" s="32">
        <f>'CSI 016 MSW generated 1995-2008'!C33*Pop_Eurostat!C22/1000</f>
        <v>650000</v>
      </c>
      <c r="D25" s="32">
        <f>'CSI 016 MSW generated 1995-2008'!D33*Pop_Eurostat!D22/1000</f>
        <v>621090</v>
      </c>
      <c r="E25" s="32">
        <f>'CSI 016 MSW generated 1995-2008'!E33*Pop_Eurostat!E22/1000</f>
        <v>597380</v>
      </c>
      <c r="F25" s="32">
        <f>'CSI 016 MSW generated 1995-2008'!F33*Pop_Eurostat!F22/1000</f>
        <v>584240</v>
      </c>
      <c r="G25" s="32">
        <f>'CSI 016 MSW generated 1995-2008'!G33*Pop_Eurostat!G22/1000</f>
        <v>642000</v>
      </c>
      <c r="H25" s="32">
        <f>'CSI 016 MSW generated 1995-2008'!H33*Pop_Eurostat!H22/1000</f>
        <v>712999.9999999999</v>
      </c>
      <c r="I25" s="32">
        <f>'CSI 016 MSW generated 1995-2008'!I33*Pop_Eurostat!I22/1000</f>
        <v>793000</v>
      </c>
      <c r="J25" s="32">
        <f>'CSI 016 MSW generated 1995-2008'!J33*Pop_Eurostat!J22/1000</f>
        <v>694999.9999999999</v>
      </c>
      <c r="K25" s="32">
        <f>'CSI 016 MSW generated 1995-2008'!K33*Pop_Eurostat!K22/1000</f>
        <v>720380</v>
      </c>
      <c r="L25" s="32">
        <f>'CSI 016 MSW generated 1995-2008'!L33*Pop_Eurostat!L22/1000</f>
        <v>716000</v>
      </c>
      <c r="M25" s="32">
        <f>'CSI 016 MSW generated 1995-2008'!M33*Pop_Eurostat!M22/1000</f>
        <v>942330</v>
      </c>
      <c r="N25" s="32">
        <f>'CSI 016 MSW generated 1995-2008'!N33*Pop_Eurostat!N22/1000</f>
        <v>860920</v>
      </c>
      <c r="O25" s="32">
        <f>'CSI 016 MSW generated 1995-2008'!O33*Pop_Eurostat!O22/1000</f>
        <v>751665.914</v>
      </c>
    </row>
    <row r="26" spans="1:15" ht="14.25">
      <c r="A26" s="28" t="s">
        <v>28</v>
      </c>
      <c r="B26" s="32">
        <f>'CSI 016 MSW generated 1995-2008'!B34*Pop_Eurostat!B23/1000</f>
        <v>1546000</v>
      </c>
      <c r="C26" s="32">
        <f>'CSI 016 MSW generated 1995-2008'!C34*Pop_Eurostat!C23/1000</f>
        <v>1445000</v>
      </c>
      <c r="D26" s="32">
        <f>'CSI 016 MSW generated 1995-2008'!D34*Pop_Eurostat!D23/1000</f>
        <v>1510000</v>
      </c>
      <c r="E26" s="32">
        <f>'CSI 016 MSW generated 1995-2008'!E34*Pop_Eurostat!E23/1000</f>
        <v>1578000</v>
      </c>
      <c r="F26" s="32">
        <f>'CSI 016 MSW generated 1995-2008'!F34*Pop_Eurostat!F23/1000</f>
        <v>1236000</v>
      </c>
      <c r="G26" s="32">
        <f>'CSI 016 MSW generated 1995-2008'!G34*Pop_Eurostat!G23/1000</f>
        <v>1275920</v>
      </c>
      <c r="H26" s="32">
        <f>'CSI 016 MSW generated 1995-2008'!H34*Pop_Eurostat!H23/1000</f>
        <v>1313450</v>
      </c>
      <c r="I26" s="32">
        <f>'CSI 016 MSW generated 1995-2008'!I34*Pop_Eurostat!I23/1000</f>
        <v>1395100</v>
      </c>
      <c r="J26" s="32">
        <f>'CSI 016 MSW generated 1995-2008'!J34*Pop_Eurostat!J23/1000</f>
        <v>1327609.9999999998</v>
      </c>
      <c r="K26" s="32">
        <f>'CSI 016 MSW generated 1995-2008'!K34*Pop_Eurostat!K23/1000</f>
        <v>1260120</v>
      </c>
      <c r="L26" s="32">
        <f>'CSI 016 MSW generated 1995-2008'!L34*Pop_Eurostat!L23/1000</f>
        <v>1287369.9999999998</v>
      </c>
      <c r="M26" s="32">
        <f>'CSI 016 MSW generated 1995-2008'!M34*Pop_Eurostat!M23/1000</f>
        <v>1325720</v>
      </c>
      <c r="N26" s="32">
        <f>'CSI 016 MSW generated 1995-2008'!N34*Pop_Eurostat!N23/1000</f>
        <v>1353610</v>
      </c>
      <c r="O26" s="32">
        <f>'CSI 016 MSW generated 1995-2008'!O34*Pop_Eurostat!O23/1000</f>
        <v>1370107.299</v>
      </c>
    </row>
    <row r="27" spans="1:15" ht="14.25">
      <c r="A27" s="28" t="s">
        <v>29</v>
      </c>
      <c r="B27" s="32">
        <f>'CSI 016 MSW generated 1995-2008'!B35*Pop_Eurostat!B26/1000</f>
        <v>143448.79446001758</v>
      </c>
      <c r="C27" s="32">
        <f>'CSI 016 MSW generated 1995-2008'!C35*Pop_Eurostat!C26/1000</f>
        <v>153558.1651352646</v>
      </c>
      <c r="D27" s="32">
        <f>'CSI 016 MSW generated 1995-2008'!D35*Pop_Eurostat!D26/1000</f>
        <v>163480.12976586388</v>
      </c>
      <c r="E27" s="32">
        <f>'CSI 016 MSW generated 1995-2008'!E35*Pop_Eurostat!E26/1000</f>
        <v>173492.62515867245</v>
      </c>
      <c r="F27" s="32">
        <f>'CSI 016 MSW generated 1995-2008'!F35*Pop_Eurostat!F26/1000</f>
        <v>176886.19830938123</v>
      </c>
      <c r="G27" s="32">
        <f>'CSI 016 MSW generated 1995-2008'!G35*Pop_Eurostat!G26/1000</f>
        <v>203529.07368204996</v>
      </c>
      <c r="H27" s="32">
        <f>'CSI 016 MSW generated 1995-2008'!H35*Pop_Eurostat!H26/1000</f>
        <v>212112.63100000002</v>
      </c>
      <c r="I27" s="32">
        <f>'CSI 016 MSW generated 1995-2008'!I35*Pop_Eurostat!I26/1000</f>
        <v>214183.87694</v>
      </c>
      <c r="J27" s="32">
        <f>'CSI 016 MSW generated 1995-2008'!J35*Pop_Eurostat!J26/1000</f>
        <v>230986.94569000002</v>
      </c>
      <c r="K27" s="32">
        <f>'CSI 016 MSW generated 1995-2008'!K35*Pop_Eurostat!K26/1000</f>
        <v>249721.69999999998</v>
      </c>
      <c r="L27" s="32">
        <f>'CSI 016 MSW generated 1995-2008'!L35*Pop_Eurostat!L26/1000</f>
        <v>251460.18050000002</v>
      </c>
      <c r="M27" s="32">
        <f>'CSI 016 MSW generated 1995-2008'!M35*Pop_Eurostat!M26/1000</f>
        <v>252849.24</v>
      </c>
      <c r="N27" s="32">
        <f>'CSI 016 MSW generated 1995-2008'!N35*Pop_Eurostat!N26/1000</f>
        <v>265947.67000000004</v>
      </c>
      <c r="O27" s="32">
        <f>'CSI 016 MSW generated 1995-2008'!O35*Pop_Eurostat!O26/1000</f>
        <v>285561.84</v>
      </c>
    </row>
    <row r="28" spans="1:15" ht="14.25">
      <c r="A28" s="28" t="s">
        <v>30</v>
      </c>
      <c r="B28" s="32">
        <f>'CSI 016 MSW generated 1995-2008'!B36*Pop_Eurostat!B29/1000</f>
        <v>10985000</v>
      </c>
      <c r="C28" s="32">
        <f>'CSI 016 MSW generated 1995-2008'!C36*Pop_Eurostat!C29/1000</f>
        <v>11621000.000000002</v>
      </c>
      <c r="D28" s="32">
        <f>'CSI 016 MSW generated 1995-2008'!D36*Pop_Eurostat!D29/1000</f>
        <v>12183000</v>
      </c>
      <c r="E28" s="32">
        <f>'CSI 016 MSW generated 1995-2008'!E36*Pop_Eurostat!E29/1000</f>
        <v>11827000</v>
      </c>
      <c r="F28" s="32">
        <f>'CSI 016 MSW generated 1995-2008'!F36*Pop_Eurostat!F29/1000</f>
        <v>12317000.000000002</v>
      </c>
      <c r="G28" s="32">
        <f>'CSI 016 MSW generated 1995-2008'!G36*Pop_Eurostat!G29/1000</f>
        <v>12226000</v>
      </c>
      <c r="H28" s="32">
        <f>'CSI 016 MSW generated 1995-2008'!H36*Pop_Eurostat!H29/1000</f>
        <v>11108999.999999998</v>
      </c>
      <c r="I28" s="32">
        <f>'CSI 016 MSW generated 1995-2008'!I36*Pop_Eurostat!I29/1000</f>
        <v>10508999.999999998</v>
      </c>
      <c r="J28" s="32">
        <f>'CSI 016 MSW generated 1995-2008'!J36*Pop_Eurostat!J29/1000</f>
        <v>9924610.000000002</v>
      </c>
      <c r="K28" s="32">
        <f>'CSI 016 MSW generated 1995-2008'!K36*Pop_Eurostat!K29/1000</f>
        <v>9759310.000000002</v>
      </c>
      <c r="L28" s="32">
        <f>'CSI 016 MSW generated 1995-2008'!L36*Pop_Eurostat!L29/1000</f>
        <v>12168570</v>
      </c>
      <c r="M28" s="32">
        <f>'CSI 016 MSW generated 1995-2008'!M36*Pop_Eurostat!M29/1000</f>
        <v>12234540.000000002</v>
      </c>
      <c r="N28" s="32">
        <f>'CSI 016 MSW generated 1995-2008'!N36*Pop_Eurostat!N29/1000</f>
        <v>12263790.000000002</v>
      </c>
      <c r="O28" s="32">
        <f>'CSI 016 MSW generated 1995-2008'!O36*Pop_Eurostat!O29/1000</f>
        <v>12197005.12</v>
      </c>
    </row>
    <row r="29" spans="1:15" ht="14.25">
      <c r="A29" s="28" t="s">
        <v>31</v>
      </c>
      <c r="B29" s="32">
        <f>'CSI 016 MSW generated 1995-2008'!B37*Pop_Eurostat!B31/1000</f>
        <v>7939113.298343207</v>
      </c>
      <c r="C29" s="32">
        <f>'CSI 016 MSW generated 1995-2008'!C37*Pop_Eurostat!C31/1000</f>
        <v>7549301.581797358</v>
      </c>
      <c r="D29" s="32">
        <f>'CSI 016 MSW generated 1995-2008'!D37*Pop_Eurostat!D31/1000</f>
        <v>7522959.0975765</v>
      </c>
      <c r="E29" s="32">
        <f>'CSI 016 MSW generated 1995-2008'!E37*Pop_Eurostat!E31/1000</f>
        <v>6398617.154725517</v>
      </c>
      <c r="F29" s="32">
        <f>'CSI 016 MSW generated 1995-2008'!F37*Pop_Eurostat!F31/1000</f>
        <v>7240558.260703074</v>
      </c>
      <c r="G29" s="32">
        <f>'CSI 016 MSW generated 1995-2008'!G37*Pop_Eurostat!G31/1000</f>
        <v>8160018.758837889</v>
      </c>
      <c r="H29" s="32">
        <f>'CSI 016 MSW generated 1995-2008'!H37*Pop_Eurostat!H31/1000</f>
        <v>7729918.550468986</v>
      </c>
      <c r="I29" s="32">
        <f>'CSI 016 MSW generated 1995-2008'!I37*Pop_Eurostat!I31/1000</f>
        <v>8365000.000000001</v>
      </c>
      <c r="J29" s="32">
        <f>'CSI 016 MSW generated 1995-2008'!J37*Pop_Eurostat!J31/1000</f>
        <v>7610714.999999999</v>
      </c>
      <c r="K29" s="32">
        <f>'CSI 016 MSW generated 1995-2008'!K37*Pop_Eurostat!K31/1000</f>
        <v>7483400</v>
      </c>
      <c r="L29" s="32">
        <f>'CSI 016 MSW generated 1995-2008'!L37*Pop_Eurostat!L31/1000</f>
        <v>8173107</v>
      </c>
      <c r="M29" s="32">
        <f>'CSI 016 MSW generated 1995-2008'!M37*Pop_Eurostat!M31/1000</f>
        <v>8392070</v>
      </c>
      <c r="N29" s="32">
        <f>'CSI 016 MSW generated 1995-2008'!N37*Pop_Eurostat!N31/1000</f>
        <v>8182660</v>
      </c>
      <c r="O29" s="32">
        <f>'CSI 016 MSW generated 1995-2008'!O37*Pop_Eurostat!O31/1000</f>
        <v>8223935.514</v>
      </c>
    </row>
    <row r="30" spans="1:15" ht="14.25">
      <c r="A30" s="28" t="s">
        <v>32</v>
      </c>
      <c r="B30" s="32">
        <f>'CSI 016 MSW generated 1995-2008'!B38*Pop_Eurostat!B33/1000</f>
        <v>1580490.0000000002</v>
      </c>
      <c r="C30" s="32">
        <f>'CSI 016 MSW generated 1995-2008'!C38*Pop_Eurostat!C33/1000</f>
        <v>1478740</v>
      </c>
      <c r="D30" s="32">
        <f>'CSI 016 MSW generated 1995-2008'!D38*Pop_Eurostat!D33/1000</f>
        <v>1477109.9999999998</v>
      </c>
      <c r="E30" s="32">
        <f>'CSI 016 MSW generated 1995-2008'!E38*Pop_Eurostat!E33/1000</f>
        <v>1396000</v>
      </c>
      <c r="F30" s="32">
        <f>'CSI 016 MSW generated 1995-2008'!F38*Pop_Eurostat!F33/1000</f>
        <v>1407819.9999999998</v>
      </c>
      <c r="G30" s="32">
        <f>'CSI 016 MSW generated 1995-2008'!G38*Pop_Eurostat!G33/1000</f>
        <v>1368690</v>
      </c>
      <c r="H30" s="32">
        <f>'CSI 016 MSW generated 1995-2008'!H38*Pop_Eurostat!H33/1000</f>
        <v>1285970</v>
      </c>
      <c r="I30" s="32">
        <f>'CSI 016 MSW generated 1995-2008'!I38*Pop_Eurostat!I33/1000</f>
        <v>1524400.0000000002</v>
      </c>
      <c r="J30" s="32">
        <f>'CSI 016 MSW generated 1995-2008'!J38*Pop_Eurostat!J33/1000</f>
        <v>1599369.9999999998</v>
      </c>
      <c r="K30" s="32">
        <f>'CSI 016 MSW generated 1995-2008'!K38*Pop_Eurostat!K33/1000</f>
        <v>1475119.9999999998</v>
      </c>
      <c r="L30" s="32">
        <f>'CSI 016 MSW generated 1995-2008'!L38*Pop_Eurostat!L33/1000</f>
        <v>1558260</v>
      </c>
      <c r="M30" s="32">
        <f>'CSI 016 MSW generated 1995-2008'!M38*Pop_Eurostat!M33/1000</f>
        <v>1623310</v>
      </c>
      <c r="N30" s="32">
        <f>'CSI 016 MSW generated 1995-2008'!N38*Pop_Eurostat!N33/1000</f>
        <v>1668649.9999999998</v>
      </c>
      <c r="O30" s="32">
        <f>'CSI 016 MSW generated 1995-2008'!O38*Pop_Eurostat!O33/1000</f>
        <v>1771527.344</v>
      </c>
    </row>
    <row r="31" spans="1:15" ht="14.25">
      <c r="A31" s="28" t="s">
        <v>33</v>
      </c>
      <c r="B31" s="32">
        <f>'CSI 016 MSW generated 1995-2008'!B39*Pop_Eurostat!B32/1000</f>
        <v>1185930.0000000002</v>
      </c>
      <c r="C31" s="32">
        <f>'CSI 016 MSW generated 1995-2008'!C39*Pop_Eurostat!C32/1000</f>
        <v>1174999.9999999998</v>
      </c>
      <c r="D31" s="32">
        <f>'CSI 016 MSW generated 1995-2008'!D39*Pop_Eurostat!D32/1000</f>
        <v>1170000</v>
      </c>
      <c r="E31" s="32">
        <f>'CSI 016 MSW generated 1995-2008'!E39*Pop_Eurostat!E32/1000</f>
        <v>1158790</v>
      </c>
      <c r="F31" s="32">
        <f>'CSI 016 MSW generated 1995-2008'!F39*Pop_Eurostat!F32/1000</f>
        <v>1090000</v>
      </c>
      <c r="G31" s="32">
        <f>'CSI 016 MSW generated 1995-2008'!G39*Pop_Eurostat!G32/1000</f>
        <v>1020000</v>
      </c>
      <c r="H31" s="32">
        <f>'CSI 016 MSW generated 1995-2008'!H39*Pop_Eurostat!H32/1000</f>
        <v>952680</v>
      </c>
      <c r="I31" s="32">
        <f>'CSI 016 MSW generated 1995-2008'!I39*Pop_Eurostat!I32/1000</f>
        <v>812060</v>
      </c>
      <c r="J31" s="32">
        <f>'CSI 016 MSW generated 1995-2008'!J39*Pop_Eurostat!J32/1000</f>
        <v>834020</v>
      </c>
      <c r="K31" s="32">
        <f>'CSI 016 MSW generated 1995-2008'!K39*Pop_Eurostat!K32/1000</f>
        <v>832830</v>
      </c>
      <c r="L31" s="32">
        <f>'CSI 016 MSW generated 1995-2008'!L39*Pop_Eurostat!L32/1000</f>
        <v>844950</v>
      </c>
      <c r="M31" s="32">
        <f>'CSI 016 MSW generated 1995-2008'!M39*Pop_Eurostat!M32/1000</f>
        <v>865620</v>
      </c>
      <c r="N31" s="32">
        <f>'CSI 016 MSW generated 1995-2008'!N39*Pop_Eurostat!N32/1000</f>
        <v>885595</v>
      </c>
      <c r="O31" s="32">
        <f>'CSI 016 MSW generated 1995-2008'!O39*Pop_Eurostat!O32/1000</f>
        <v>922713.471</v>
      </c>
    </row>
    <row r="32" spans="1:15" ht="14.25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4.25">
      <c r="A33" s="27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4.25">
      <c r="A34" s="28" t="s">
        <v>35</v>
      </c>
      <c r="B34" s="32">
        <f>'CSI 016 MSW generated 1995-2008'!B42*Pop_Eurostat!B39/1000</f>
        <v>27234130</v>
      </c>
      <c r="C34" s="32">
        <f>'CSI 016 MSW generated 1995-2008'!C42*Pop_Eurostat!C39/1000</f>
        <v>29347980.000000004</v>
      </c>
      <c r="D34" s="32">
        <f>'CSI 016 MSW generated 1995-2008'!D42*Pop_Eurostat!D39/1000</f>
        <v>31943770</v>
      </c>
      <c r="E34" s="32">
        <f>'CSI 016 MSW generated 1995-2008'!E42*Pop_Eurostat!E39/1000</f>
        <v>32972889.999999996</v>
      </c>
      <c r="F34" s="32">
        <f>'CSI 016 MSW generated 1995-2008'!F42*Pop_Eurostat!F39/1000</f>
        <v>30470030</v>
      </c>
      <c r="G34" s="32">
        <f>'CSI 016 MSW generated 1995-2008'!G42*Pop_Eurostat!G39/1000</f>
        <v>30617000</v>
      </c>
      <c r="H34" s="32">
        <f>'CSI 016 MSW generated 1995-2008'!H42*Pop_Eurostat!H39/1000</f>
        <v>31030870</v>
      </c>
      <c r="I34" s="32">
        <f>'CSI 016 MSW generated 1995-2008'!I42*Pop_Eurostat!I39/1000</f>
        <v>30999260</v>
      </c>
      <c r="J34" s="32">
        <f>'CSI 016 MSW generated 1995-2008'!J42*Pop_Eurostat!J39/1000</f>
        <v>31081370</v>
      </c>
      <c r="K34" s="32">
        <f>'CSI 016 MSW generated 1995-2008'!K42*Pop_Eurostat!K39/1000</f>
        <v>29736190</v>
      </c>
      <c r="L34" s="32">
        <f>'CSI 016 MSW generated 1995-2008'!L42*Pop_Eurostat!L39/1000</f>
        <v>31351869.999999996</v>
      </c>
      <c r="M34" s="32">
        <f>'CSI 016 MSW generated 1995-2008'!M42*Pop_Eurostat!M39/1000</f>
        <v>30081820</v>
      </c>
      <c r="N34" s="32">
        <f>'CSI 016 MSW generated 1995-2008'!N42*Pop_Eurostat!N39/1000</f>
        <v>30000000</v>
      </c>
      <c r="O34" s="32">
        <f>'CSI 016 MSW generated 1995-2008'!O42*Pop_Eurostat!O39/1000</f>
        <v>30210917.568</v>
      </c>
    </row>
    <row r="35" spans="1:15" ht="14.25">
      <c r="A35" s="2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4.25">
      <c r="A36" s="27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4.25">
      <c r="A37" s="28" t="s">
        <v>19</v>
      </c>
      <c r="B37" s="32">
        <f>'CSI 016 MSW generated 1995-2008'!B45*Pop_Eurostat!B40/1000</f>
        <v>114000.00000000001</v>
      </c>
      <c r="C37" s="32">
        <f>'CSI 016 MSW generated 1995-2008'!C45*Pop_Eurostat!C40/1000</f>
        <v>117000</v>
      </c>
      <c r="D37" s="32">
        <f>'CSI 016 MSW generated 1995-2008'!D45*Pop_Eurostat!D40/1000</f>
        <v>120000</v>
      </c>
      <c r="E37" s="32">
        <f>'CSI 016 MSW generated 1995-2008'!E45*Pop_Eurostat!E40/1000</f>
        <v>122999.99999999999</v>
      </c>
      <c r="F37" s="32">
        <f>'CSI 016 MSW generated 1995-2008'!F45*Pop_Eurostat!F40/1000</f>
        <v>125999.99999999999</v>
      </c>
      <c r="G37" s="32">
        <f>'CSI 016 MSW generated 1995-2008'!G45*Pop_Eurostat!G40/1000</f>
        <v>129999.99999999999</v>
      </c>
      <c r="H37" s="32">
        <f>'CSI 016 MSW generated 1995-2008'!H45*Pop_Eurostat!H40/1000</f>
        <v>133000.00000000003</v>
      </c>
      <c r="I37" s="32">
        <f>'CSI 016 MSW generated 1995-2008'!I45*Pop_Eurostat!I40/1000</f>
        <v>137000</v>
      </c>
      <c r="J37" s="32">
        <f>'CSI 016 MSW generated 1995-2008'!J45*Pop_Eurostat!J40/1000</f>
        <v>140000</v>
      </c>
      <c r="K37" s="32">
        <f>'CSI 016 MSW generated 1995-2008'!K45*Pop_Eurostat!K40/1000</f>
        <v>146999.99999999997</v>
      </c>
      <c r="L37" s="32">
        <f>'CSI 016 MSW generated 1995-2008'!L45*Pop_Eurostat!L40/1000</f>
        <v>153000</v>
      </c>
      <c r="M37" s="32">
        <f>'CSI 016 MSW generated 1995-2008'!M45*Pop_Eurostat!M40/1000</f>
        <v>171000</v>
      </c>
      <c r="N37" s="32">
        <f>'CSI 016 MSW generated 1995-2008'!N45*Pop_Eurostat!N40/1000</f>
        <v>174000</v>
      </c>
      <c r="O37" s="32">
        <f>'CSI 016 MSW generated 1995-2008'!O45*Pop_Eurostat!O40/1000</f>
        <v>175079.745</v>
      </c>
    </row>
    <row r="38" spans="1:15" ht="14.25">
      <c r="A38" s="28" t="s">
        <v>20</v>
      </c>
      <c r="B38" s="32">
        <f>'CSI 016 MSW generated 1995-2008'!B46*Pop_Eurostat!B41/1000</f>
        <v>2722000</v>
      </c>
      <c r="C38" s="32">
        <f>'CSI 016 MSW generated 1995-2008'!C46*Pop_Eurostat!C41/1000</f>
        <v>2761000</v>
      </c>
      <c r="D38" s="32">
        <f>'CSI 016 MSW generated 1995-2008'!D46*Pop_Eurostat!D41/1000</f>
        <v>2721000.0000000005</v>
      </c>
      <c r="E38" s="32">
        <f>'CSI 016 MSW generated 1995-2008'!E46*Pop_Eurostat!E41/1000</f>
        <v>2857999.9999999995</v>
      </c>
      <c r="F38" s="32">
        <f>'CSI 016 MSW generated 1995-2008'!F46*Pop_Eurostat!F41/1000</f>
        <v>2650000</v>
      </c>
      <c r="G38" s="32">
        <f>'CSI 016 MSW generated 1995-2008'!G46*Pop_Eurostat!G41/1000</f>
        <v>2754999.9999999995</v>
      </c>
      <c r="H38" s="32">
        <f>'CSI 016 MSW generated 1995-2008'!H46*Pop_Eurostat!H41/1000</f>
        <v>2860000</v>
      </c>
      <c r="I38" s="32">
        <f>'CSI 016 MSW generated 1995-2008'!I46*Pop_Eurostat!I41/1000</f>
        <v>3061000</v>
      </c>
      <c r="J38" s="32">
        <f>'CSI 016 MSW generated 1995-2008'!J46*Pop_Eurostat!J41/1000</f>
        <v>3170000</v>
      </c>
      <c r="K38" s="32">
        <f>'CSI 016 MSW generated 1995-2008'!K46*Pop_Eurostat!K41/1000</f>
        <v>3313000</v>
      </c>
      <c r="L38" s="32">
        <f>'CSI 016 MSW generated 1995-2008'!L46*Pop_Eurostat!L41/1000</f>
        <v>3497587.4803089644</v>
      </c>
      <c r="M38" s="32">
        <f>'CSI 016 MSW generated 1995-2008'!M46*Pop_Eurostat!M41/1000</f>
        <v>3679978.1229797187</v>
      </c>
      <c r="N38" s="32">
        <f>'CSI 016 MSW generated 1995-2008'!N46*Pop_Eurostat!N41/1000</f>
        <v>3859200.6146523645</v>
      </c>
      <c r="O38" s="32">
        <f>'CSI 016 MSW generated 1995-2008'!O46*Pop_Eurostat!O41/1000</f>
        <v>2321213.79</v>
      </c>
    </row>
    <row r="39" spans="1:15" ht="14.25">
      <c r="A39" s="28" t="s">
        <v>21</v>
      </c>
      <c r="B39" s="32">
        <f>'CSI 016 MSW generated 1995-2008'!B47*Pop_Eurostat!B42/1000</f>
        <v>4221578.234828179</v>
      </c>
      <c r="C39" s="32">
        <f>'CSI 016 MSW generated 1995-2008'!C47*Pop_Eurostat!C42/1000</f>
        <v>4261341.4251269195</v>
      </c>
      <c r="D39" s="32">
        <f>'CSI 016 MSW generated 1995-2008'!D47*Pop_Eurostat!D42/1000</f>
        <v>4311040.506354386</v>
      </c>
      <c r="E39" s="32">
        <f>'CSI 016 MSW generated 1995-2008'!E47*Pop_Eurostat!E42/1000</f>
        <v>4350797.9056607345</v>
      </c>
      <c r="F39" s="32">
        <f>'CSI 016 MSW generated 1995-2008'!F47*Pop_Eurostat!F42/1000</f>
        <v>4539597.884272241</v>
      </c>
      <c r="G39" s="32">
        <f>'CSI 016 MSW generated 1995-2008'!G47*Pop_Eurostat!G42/1000</f>
        <v>4708688.654929156</v>
      </c>
      <c r="H39" s="32">
        <f>'CSI 016 MSW generated 1995-2008'!H47*Pop_Eurostat!H42/1000</f>
        <v>4768248.507168382</v>
      </c>
      <c r="I39" s="32">
        <f>'CSI 016 MSW generated 1995-2008'!I47*Pop_Eurostat!I42/1000</f>
        <v>4917279.536869589</v>
      </c>
      <c r="J39" s="32">
        <f>'CSI 016 MSW generated 1995-2008'!J47*Pop_Eurostat!J42/1000</f>
        <v>4897325.476379327</v>
      </c>
      <c r="K39" s="32">
        <f>'CSI 016 MSW generated 1995-2008'!K47*Pop_Eurostat!K42/1000</f>
        <v>4877287.028809579</v>
      </c>
      <c r="L39" s="32">
        <f>'CSI 016 MSW generated 1995-2008'!L47*Pop_Eurostat!L42/1000</f>
        <v>4917056.263458592</v>
      </c>
      <c r="M39" s="32">
        <f>'CSI 016 MSW generated 1995-2008'!M47*Pop_Eurostat!M42/1000</f>
        <v>5305174.428775534</v>
      </c>
      <c r="N39" s="32">
        <f>'CSI 016 MSW generated 1995-2008'!N47*Pop_Eurostat!N42/1000</f>
        <v>5434546.706368464</v>
      </c>
      <c r="O39" s="32">
        <f>'CSI 016 MSW generated 1995-2008'!O47*Pop_Eurostat!O42/1000</f>
        <v>5626779.054</v>
      </c>
    </row>
    <row r="40" spans="1:15" ht="14.25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4.25">
      <c r="A41" s="27" t="s">
        <v>43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4.25">
      <c r="A42" s="28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>
        <f>'CSI 016 MSW generated 1995-2008'!K50*Pop_Eurostat!K43/1000</f>
        <v>622409.576919378</v>
      </c>
      <c r="L42" s="32">
        <f>'CSI 016 MSW generated 1995-2008'!L50*Pop_Eurostat!L43/1000</f>
        <v>622395.0366826156</v>
      </c>
      <c r="M42" s="32">
        <f>'CSI 016 MSW generated 1995-2008'!M50*Pop_Eurostat!M43/1000</f>
        <v>722738.8686440571</v>
      </c>
      <c r="N42" s="32">
        <f>'CSI 016 MSW generated 1995-2008'!N50*Pop_Eurostat!N43/1000</f>
        <v>722736.7312297785</v>
      </c>
      <c r="O42" s="32"/>
    </row>
    <row r="43" spans="1:15" ht="14.25">
      <c r="A43" s="28" t="s">
        <v>38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4.25">
      <c r="A44" s="28" t="s">
        <v>34</v>
      </c>
      <c r="B44" s="32"/>
      <c r="C44" s="32"/>
      <c r="D44" s="32"/>
      <c r="E44" s="32"/>
      <c r="F44" s="32"/>
      <c r="G44" s="32">
        <f>'CSI 016 MSW generated 1995-2008'!G52*Pop_Eurostat!G37/1000</f>
        <v>0</v>
      </c>
      <c r="H44" s="32">
        <f>'CSI 016 MSW generated 1995-2008'!H52*Pop_Eurostat!H37/1000</f>
        <v>0</v>
      </c>
      <c r="I44" s="32">
        <f>'CSI 016 MSW generated 1995-2008'!I52*Pop_Eurostat!I37/1000</f>
        <v>0</v>
      </c>
      <c r="J44" s="32">
        <f>'CSI 016 MSW generated 1995-2008'!J52*Pop_Eurostat!J37/1000</f>
        <v>1173258.6471387385</v>
      </c>
      <c r="K44" s="32">
        <f>'CSI 016 MSW generated 1995-2008'!K52*Pop_Eurostat!K37/1000</f>
        <v>1311449.9356429374</v>
      </c>
      <c r="L44" s="32">
        <f>'CSI 016 MSW generated 1995-2008'!L52*Pop_Eurostat!L37/1000</f>
        <v>1450001.2776409278</v>
      </c>
      <c r="M44" s="32">
        <f>'CSI 016 MSW generated 1995-2008'!M52*Pop_Eurostat!M37/1000</f>
        <v>1655179.4231576577</v>
      </c>
      <c r="N44" s="32">
        <f>'CSI 016 MSW generated 1995-2008'!N52*Pop_Eurostat!N37/1000</f>
        <v>1725220.7268412986</v>
      </c>
      <c r="O44" s="32">
        <f>'CSI 016 MSW generated 1995-2008'!O52*Pop_Eurostat!O37/1000</f>
        <v>1789279.3659700046</v>
      </c>
    </row>
    <row r="45" spans="1:15" ht="14.25">
      <c r="A45" s="28" t="s">
        <v>39</v>
      </c>
      <c r="B45" s="32"/>
      <c r="C45" s="32"/>
      <c r="D45" s="32"/>
      <c r="E45" s="32"/>
      <c r="F45" s="32"/>
      <c r="G45" s="32"/>
      <c r="H45" s="32"/>
      <c r="I45" s="32"/>
      <c r="J45" s="32">
        <f>'CSI 016 MSW generated 1995-2008'!J53*Pop_Eurostat!J38/1000</f>
        <v>399427.95831116446</v>
      </c>
      <c r="K45" s="32">
        <f>'CSI 016 MSW generated 1995-2008'!K53*Pop_Eurostat!K38/1000</f>
        <v>463465.5893571517</v>
      </c>
      <c r="L45" s="32">
        <f>'CSI 016 MSW generated 1995-2008'!L53*Pop_Eurostat!L38/1000</f>
        <v>571890.076</v>
      </c>
      <c r="M45" s="32">
        <f>'CSI 016 MSW generated 1995-2008'!M53*Pop_Eurostat!M38/1000</f>
        <v>589130.546</v>
      </c>
      <c r="N45" s="32">
        <f>'CSI 016 MSW generated 1995-2008'!N53*Pop_Eurostat!N38/1000</f>
        <v>608498.418</v>
      </c>
      <c r="O45" s="32">
        <f>'CSI 016 MSW generated 1995-2008'!O53*Pop_Eurostat!O38/1000</f>
        <v>712964.0464879052</v>
      </c>
    </row>
    <row r="46" spans="1:15" ht="14.25">
      <c r="A46" s="28" t="s">
        <v>40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f>'CSI 016 MSW generated 1995-2008'!M54*Pop_Eurostat!M46/1000</f>
        <v>1733248.7237182842</v>
      </c>
      <c r="N46" s="32">
        <f>'CSI 016 MSW generated 1995-2008'!N54*Pop_Eurostat!N46/1000</f>
        <v>2074507.0356897896</v>
      </c>
      <c r="O46" s="32">
        <f>'CSI 016 MSW generated 1995-2008'!O54*Pop_Eurostat!O46/1000</f>
        <v>2560628.3968433263</v>
      </c>
    </row>
    <row r="47" spans="1:15" ht="14.25">
      <c r="A47" s="31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>
        <f>'CSI 016 MSW generated 1995-2008'!M55*Pop_Eurostat!M45/1000</f>
        <v>293704.296</v>
      </c>
      <c r="N47" s="32">
        <f>'CSI 016 MSW generated 1995-2008'!N55*Pop_Eurostat!N45/1000</f>
        <v>748625.408</v>
      </c>
      <c r="O47" s="32">
        <f>'CSI 016 MSW generated 1995-2008'!O55*Pop_Eurostat!O45/1000</f>
        <v>381524.864</v>
      </c>
    </row>
    <row r="48" spans="1:15" ht="14.25">
      <c r="A48" s="31" t="s">
        <v>45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6">
      <selection activeCell="C25" sqref="C25"/>
    </sheetView>
  </sheetViews>
  <sheetFormatPr defaultColWidth="9.00390625" defaultRowHeight="12.75"/>
  <cols>
    <col min="1" max="1" width="11.125" style="22" customWidth="1"/>
    <col min="2" max="2" width="15.75390625" style="22" customWidth="1"/>
    <col min="3" max="4" width="8.75390625" style="22" customWidth="1"/>
    <col min="5" max="5" width="10.50390625" style="22" customWidth="1"/>
    <col min="6" max="6" width="9.50390625" style="22" customWidth="1"/>
    <col min="7" max="14" width="8.75390625" style="22" customWidth="1"/>
    <col min="15" max="16" width="8.75390625" style="22" bestFit="1" customWidth="1"/>
    <col min="17" max="16384" width="8.00390625" style="22" customWidth="1"/>
  </cols>
  <sheetData>
    <row r="1" ht="18">
      <c r="A1" s="21" t="s">
        <v>47</v>
      </c>
    </row>
    <row r="3" spans="1:2" ht="12.75">
      <c r="A3" s="22" t="s">
        <v>48</v>
      </c>
      <c r="B3" s="22" t="s">
        <v>49</v>
      </c>
    </row>
    <row r="4" spans="1:2" ht="12.75">
      <c r="A4" s="22" t="s">
        <v>50</v>
      </c>
      <c r="B4" s="22" t="s">
        <v>51</v>
      </c>
    </row>
    <row r="5" spans="1:2" ht="12.75">
      <c r="A5" s="22" t="s">
        <v>52</v>
      </c>
      <c r="B5" s="22" t="s">
        <v>53</v>
      </c>
    </row>
    <row r="7" spans="1:6" ht="12.75">
      <c r="A7" s="22" t="s">
        <v>54</v>
      </c>
      <c r="B7" s="22" t="s">
        <v>55</v>
      </c>
      <c r="C7" s="22" t="s">
        <v>56</v>
      </c>
      <c r="D7" s="22" t="s">
        <v>55</v>
      </c>
      <c r="E7" s="22" t="s">
        <v>57</v>
      </c>
      <c r="F7" s="22" t="s">
        <v>58</v>
      </c>
    </row>
    <row r="9" spans="1:16" ht="12.75">
      <c r="A9" s="23" t="s">
        <v>59</v>
      </c>
      <c r="B9" s="23" t="s">
        <v>60</v>
      </c>
      <c r="C9" s="23" t="s">
        <v>61</v>
      </c>
      <c r="D9" s="23" t="s">
        <v>62</v>
      </c>
      <c r="E9" s="23" t="s">
        <v>63</v>
      </c>
      <c r="F9" s="23" t="s">
        <v>64</v>
      </c>
      <c r="G9" s="23" t="s">
        <v>65</v>
      </c>
      <c r="H9" s="23" t="s">
        <v>66</v>
      </c>
      <c r="I9" s="23" t="s">
        <v>67</v>
      </c>
      <c r="J9" s="23" t="s">
        <v>68</v>
      </c>
      <c r="K9" s="23" t="s">
        <v>69</v>
      </c>
      <c r="L9" s="23" t="s">
        <v>70</v>
      </c>
      <c r="M9" s="23" t="s">
        <v>71</v>
      </c>
      <c r="N9" s="23" t="s">
        <v>72</v>
      </c>
      <c r="O9" s="23" t="s">
        <v>73</v>
      </c>
      <c r="P9" s="23" t="s">
        <v>74</v>
      </c>
    </row>
    <row r="10" spans="1:16" ht="12.75">
      <c r="A10" s="23" t="s">
        <v>4</v>
      </c>
      <c r="B10" s="24">
        <v>10130574</v>
      </c>
      <c r="C10" s="24">
        <v>10143047</v>
      </c>
      <c r="D10" s="24">
        <v>10170226</v>
      </c>
      <c r="E10" s="24">
        <v>10192264</v>
      </c>
      <c r="F10" s="24">
        <v>10213752</v>
      </c>
      <c r="G10" s="24">
        <v>10239085</v>
      </c>
      <c r="H10" s="24">
        <v>10263414</v>
      </c>
      <c r="I10" s="24">
        <v>10309725</v>
      </c>
      <c r="J10" s="24">
        <v>10355844</v>
      </c>
      <c r="K10" s="24">
        <v>10396421</v>
      </c>
      <c r="L10" s="24">
        <v>10445852</v>
      </c>
      <c r="M10" s="24">
        <v>10511382</v>
      </c>
      <c r="N10" s="24">
        <v>10584534</v>
      </c>
      <c r="O10" s="24">
        <v>10666866</v>
      </c>
      <c r="P10" s="25" t="s">
        <v>75</v>
      </c>
    </row>
    <row r="11" spans="1:16" ht="12.75">
      <c r="A11" s="23" t="s">
        <v>22</v>
      </c>
      <c r="B11" s="24">
        <v>8427418</v>
      </c>
      <c r="C11" s="24">
        <v>8384715</v>
      </c>
      <c r="D11" s="24">
        <v>8340936</v>
      </c>
      <c r="E11" s="24">
        <v>8283200</v>
      </c>
      <c r="F11" s="24">
        <v>8230371</v>
      </c>
      <c r="G11" s="24">
        <v>8190876</v>
      </c>
      <c r="H11" s="24">
        <v>8149468</v>
      </c>
      <c r="I11" s="24">
        <v>7891095</v>
      </c>
      <c r="J11" s="24">
        <v>7845841</v>
      </c>
      <c r="K11" s="24">
        <v>7801273</v>
      </c>
      <c r="L11" s="24">
        <v>7761049</v>
      </c>
      <c r="M11" s="24">
        <v>7718750</v>
      </c>
      <c r="N11" s="24">
        <v>7679290</v>
      </c>
      <c r="O11" s="24">
        <v>7640238</v>
      </c>
      <c r="P11" s="24">
        <v>7606551</v>
      </c>
    </row>
    <row r="12" spans="1:16" ht="12.75">
      <c r="A12" s="23" t="s">
        <v>24</v>
      </c>
      <c r="B12" s="24">
        <v>10333161</v>
      </c>
      <c r="C12" s="24">
        <v>10321344</v>
      </c>
      <c r="D12" s="24">
        <v>10309137</v>
      </c>
      <c r="E12" s="24">
        <v>10299125</v>
      </c>
      <c r="F12" s="24">
        <v>10289621</v>
      </c>
      <c r="G12" s="24">
        <v>10278098</v>
      </c>
      <c r="H12" s="24">
        <v>10266546</v>
      </c>
      <c r="I12" s="24">
        <v>10206436</v>
      </c>
      <c r="J12" s="24">
        <v>10203269</v>
      </c>
      <c r="K12" s="24">
        <v>10211455</v>
      </c>
      <c r="L12" s="24">
        <v>10220577</v>
      </c>
      <c r="M12" s="24">
        <v>10251079</v>
      </c>
      <c r="N12" s="24">
        <v>10287189</v>
      </c>
      <c r="O12" s="24">
        <v>10381130</v>
      </c>
      <c r="P12" s="24">
        <v>10467542</v>
      </c>
    </row>
    <row r="13" spans="1:16" ht="12.75">
      <c r="A13" s="23" t="s">
        <v>5</v>
      </c>
      <c r="B13" s="24">
        <v>5215718</v>
      </c>
      <c r="C13" s="24">
        <v>5251027</v>
      </c>
      <c r="D13" s="24">
        <v>5275121</v>
      </c>
      <c r="E13" s="24">
        <v>5294860</v>
      </c>
      <c r="F13" s="24">
        <v>5313577</v>
      </c>
      <c r="G13" s="24">
        <v>5330020</v>
      </c>
      <c r="H13" s="24">
        <v>5349212</v>
      </c>
      <c r="I13" s="24">
        <v>5368354</v>
      </c>
      <c r="J13" s="24">
        <v>5383507</v>
      </c>
      <c r="K13" s="24">
        <v>5397640</v>
      </c>
      <c r="L13" s="24">
        <v>5411405</v>
      </c>
      <c r="M13" s="24">
        <v>5427459</v>
      </c>
      <c r="N13" s="24">
        <v>5447084</v>
      </c>
      <c r="O13" s="24">
        <v>5475791</v>
      </c>
      <c r="P13" s="24">
        <v>5511451</v>
      </c>
    </row>
    <row r="14" spans="1:16" ht="12.75">
      <c r="A14" s="23" t="s">
        <v>76</v>
      </c>
      <c r="B14" s="24">
        <v>81538603</v>
      </c>
      <c r="C14" s="24">
        <v>81817499</v>
      </c>
      <c r="D14" s="24">
        <v>82012162</v>
      </c>
      <c r="E14" s="24">
        <v>82057379</v>
      </c>
      <c r="F14" s="24">
        <v>82037011</v>
      </c>
      <c r="G14" s="24">
        <v>82163475</v>
      </c>
      <c r="H14" s="24">
        <v>82259540</v>
      </c>
      <c r="I14" s="24">
        <v>82440309</v>
      </c>
      <c r="J14" s="24">
        <v>82536680</v>
      </c>
      <c r="K14" s="24">
        <v>82531671</v>
      </c>
      <c r="L14" s="24">
        <v>82500849</v>
      </c>
      <c r="M14" s="24">
        <v>82437995</v>
      </c>
      <c r="N14" s="24">
        <v>82314906</v>
      </c>
      <c r="O14" s="24">
        <v>82217837</v>
      </c>
      <c r="P14" s="24">
        <v>82002356</v>
      </c>
    </row>
    <row r="15" spans="1:16" ht="12.75">
      <c r="A15" s="23" t="s">
        <v>25</v>
      </c>
      <c r="B15" s="24">
        <v>1448075</v>
      </c>
      <c r="C15" s="24">
        <v>1425192</v>
      </c>
      <c r="D15" s="24">
        <v>1405996</v>
      </c>
      <c r="E15" s="24">
        <v>1393074</v>
      </c>
      <c r="F15" s="24">
        <v>1379237</v>
      </c>
      <c r="G15" s="24">
        <v>1372071</v>
      </c>
      <c r="H15" s="24">
        <v>1366959</v>
      </c>
      <c r="I15" s="24">
        <v>1361242</v>
      </c>
      <c r="J15" s="24">
        <v>1356045</v>
      </c>
      <c r="K15" s="24">
        <v>1351069</v>
      </c>
      <c r="L15" s="24">
        <v>1347510</v>
      </c>
      <c r="M15" s="24">
        <v>1344684</v>
      </c>
      <c r="N15" s="24">
        <v>1342409</v>
      </c>
      <c r="O15" s="24">
        <v>1340935</v>
      </c>
      <c r="P15" s="24">
        <v>1340415</v>
      </c>
    </row>
    <row r="16" spans="1:16" ht="12.75">
      <c r="A16" s="23" t="s">
        <v>10</v>
      </c>
      <c r="B16" s="24">
        <v>3597617</v>
      </c>
      <c r="C16" s="24">
        <v>3620065</v>
      </c>
      <c r="D16" s="24">
        <v>3654955</v>
      </c>
      <c r="E16" s="24">
        <v>3693582</v>
      </c>
      <c r="F16" s="24">
        <v>3732201</v>
      </c>
      <c r="G16" s="24">
        <v>3777763</v>
      </c>
      <c r="H16" s="24">
        <v>3832973</v>
      </c>
      <c r="I16" s="24">
        <v>3899876</v>
      </c>
      <c r="J16" s="24">
        <v>3963665</v>
      </c>
      <c r="K16" s="24">
        <v>4027732</v>
      </c>
      <c r="L16" s="24">
        <v>4109173</v>
      </c>
      <c r="M16" s="24">
        <v>4209019</v>
      </c>
      <c r="N16" s="24">
        <v>4312526</v>
      </c>
      <c r="O16" s="24">
        <v>4401335</v>
      </c>
      <c r="P16" s="24">
        <v>4450014</v>
      </c>
    </row>
    <row r="17" spans="1:16" ht="12.75">
      <c r="A17" s="23" t="s">
        <v>9</v>
      </c>
      <c r="B17" s="24">
        <v>10595074</v>
      </c>
      <c r="C17" s="24">
        <v>10673696</v>
      </c>
      <c r="D17" s="24">
        <v>10744649</v>
      </c>
      <c r="E17" s="24">
        <v>10808358</v>
      </c>
      <c r="F17" s="24">
        <v>10861402</v>
      </c>
      <c r="G17" s="24">
        <v>10903757</v>
      </c>
      <c r="H17" s="24">
        <v>10931206</v>
      </c>
      <c r="I17" s="24">
        <v>10968708</v>
      </c>
      <c r="J17" s="24">
        <v>11006377</v>
      </c>
      <c r="K17" s="24">
        <v>11040650</v>
      </c>
      <c r="L17" s="24">
        <v>11082751</v>
      </c>
      <c r="M17" s="24">
        <v>11125179</v>
      </c>
      <c r="N17" s="24">
        <v>11171740</v>
      </c>
      <c r="O17" s="24">
        <v>11213785</v>
      </c>
      <c r="P17" s="24">
        <v>11260402</v>
      </c>
    </row>
    <row r="18" spans="1:16" ht="12.75">
      <c r="A18" s="23" t="s">
        <v>15</v>
      </c>
      <c r="B18" s="24">
        <v>39343100</v>
      </c>
      <c r="C18" s="24">
        <v>39430933</v>
      </c>
      <c r="D18" s="24">
        <v>39525438</v>
      </c>
      <c r="E18" s="24">
        <v>39639388</v>
      </c>
      <c r="F18" s="24">
        <v>39802827</v>
      </c>
      <c r="G18" s="24">
        <v>40049708</v>
      </c>
      <c r="H18" s="24">
        <v>40476723</v>
      </c>
      <c r="I18" s="24">
        <v>40964244</v>
      </c>
      <c r="J18" s="24">
        <v>41663702</v>
      </c>
      <c r="K18" s="24">
        <v>42345342</v>
      </c>
      <c r="L18" s="24">
        <v>43038035</v>
      </c>
      <c r="M18" s="24">
        <v>43758250</v>
      </c>
      <c r="N18" s="24">
        <v>44474631</v>
      </c>
      <c r="O18" s="24">
        <v>45283259</v>
      </c>
      <c r="P18" s="24">
        <v>45828172</v>
      </c>
    </row>
    <row r="19" spans="1:16" ht="12.75">
      <c r="A19" s="23" t="s">
        <v>7</v>
      </c>
      <c r="B19" s="24">
        <v>59315139</v>
      </c>
      <c r="C19" s="24">
        <v>59522297</v>
      </c>
      <c r="D19" s="24">
        <v>59726386</v>
      </c>
      <c r="E19" s="24">
        <v>59934884</v>
      </c>
      <c r="F19" s="24">
        <v>60158533</v>
      </c>
      <c r="G19" s="24">
        <v>60545022</v>
      </c>
      <c r="H19" s="24">
        <v>60979315</v>
      </c>
      <c r="I19" s="24">
        <v>61424036</v>
      </c>
      <c r="J19" s="24">
        <v>61864088</v>
      </c>
      <c r="K19" s="24">
        <v>62292241</v>
      </c>
      <c r="L19" s="24">
        <v>62772870</v>
      </c>
      <c r="M19" s="24">
        <v>63229443</v>
      </c>
      <c r="N19" s="24">
        <v>63623209</v>
      </c>
      <c r="O19" s="24">
        <v>63982881</v>
      </c>
      <c r="P19" s="24">
        <v>64350759</v>
      </c>
    </row>
    <row r="20" spans="1:16" ht="12.75">
      <c r="A20" s="23" t="s">
        <v>11</v>
      </c>
      <c r="B20" s="24">
        <v>56844408</v>
      </c>
      <c r="C20" s="24">
        <v>56844197</v>
      </c>
      <c r="D20" s="24">
        <v>56876364</v>
      </c>
      <c r="E20" s="24">
        <v>56904379</v>
      </c>
      <c r="F20" s="24">
        <v>56909109</v>
      </c>
      <c r="G20" s="24">
        <v>56923524</v>
      </c>
      <c r="H20" s="24">
        <v>56960692</v>
      </c>
      <c r="I20" s="24">
        <v>56993742</v>
      </c>
      <c r="J20" s="24">
        <v>57321070</v>
      </c>
      <c r="K20" s="24">
        <v>57888245</v>
      </c>
      <c r="L20" s="24">
        <v>58462375</v>
      </c>
      <c r="M20" s="24">
        <v>58751711</v>
      </c>
      <c r="N20" s="24">
        <v>59131287</v>
      </c>
      <c r="O20" s="24">
        <v>59619290</v>
      </c>
      <c r="P20" s="24">
        <v>60045068</v>
      </c>
    </row>
    <row r="21" spans="1:16" ht="12.75">
      <c r="A21" s="23" t="s">
        <v>23</v>
      </c>
      <c r="B21" s="24">
        <v>645399</v>
      </c>
      <c r="C21" s="24">
        <v>656333</v>
      </c>
      <c r="D21" s="24">
        <v>666313</v>
      </c>
      <c r="E21" s="24">
        <v>675215</v>
      </c>
      <c r="F21" s="24">
        <v>682862</v>
      </c>
      <c r="G21" s="24">
        <v>690497</v>
      </c>
      <c r="H21" s="24">
        <v>697549</v>
      </c>
      <c r="I21" s="24">
        <v>705539</v>
      </c>
      <c r="J21" s="24">
        <v>715137</v>
      </c>
      <c r="K21" s="24">
        <v>730367</v>
      </c>
      <c r="L21" s="24">
        <v>749175</v>
      </c>
      <c r="M21" s="24">
        <v>766414</v>
      </c>
      <c r="N21" s="24">
        <v>778684</v>
      </c>
      <c r="O21" s="24">
        <v>789269</v>
      </c>
      <c r="P21" s="24">
        <v>796875</v>
      </c>
    </row>
    <row r="22" spans="1:16" ht="12.75">
      <c r="A22" s="23" t="s">
        <v>27</v>
      </c>
      <c r="B22" s="24">
        <v>2500580</v>
      </c>
      <c r="C22" s="24">
        <v>2469531</v>
      </c>
      <c r="D22" s="24">
        <v>2444912</v>
      </c>
      <c r="E22" s="24">
        <v>2420789</v>
      </c>
      <c r="F22" s="24">
        <v>2399248</v>
      </c>
      <c r="G22" s="24">
        <v>2381715</v>
      </c>
      <c r="H22" s="24">
        <v>2364254</v>
      </c>
      <c r="I22" s="24">
        <v>2345768</v>
      </c>
      <c r="J22" s="24">
        <v>2331480</v>
      </c>
      <c r="K22" s="24">
        <v>2319203</v>
      </c>
      <c r="L22" s="24">
        <v>2306434</v>
      </c>
      <c r="M22" s="24">
        <v>2294590</v>
      </c>
      <c r="N22" s="24">
        <v>2281305</v>
      </c>
      <c r="O22" s="24">
        <v>2270894</v>
      </c>
      <c r="P22" s="24">
        <v>2261294</v>
      </c>
    </row>
    <row r="23" spans="1:16" ht="12.75">
      <c r="A23" s="23" t="s">
        <v>28</v>
      </c>
      <c r="B23" s="24">
        <v>3642991</v>
      </c>
      <c r="C23" s="24">
        <v>3615212</v>
      </c>
      <c r="D23" s="24">
        <v>3588013</v>
      </c>
      <c r="E23" s="24">
        <v>3562261</v>
      </c>
      <c r="F23" s="24">
        <v>3536401</v>
      </c>
      <c r="G23" s="24">
        <v>3512074</v>
      </c>
      <c r="H23" s="24">
        <v>3486998</v>
      </c>
      <c r="I23" s="24">
        <v>3475586</v>
      </c>
      <c r="J23" s="24">
        <v>3462553</v>
      </c>
      <c r="K23" s="24">
        <v>3445857</v>
      </c>
      <c r="L23" s="24">
        <v>3425324</v>
      </c>
      <c r="M23" s="24">
        <v>3403284</v>
      </c>
      <c r="N23" s="24">
        <v>3384879</v>
      </c>
      <c r="O23" s="24">
        <v>3366357</v>
      </c>
      <c r="P23" s="24">
        <v>3349872</v>
      </c>
    </row>
    <row r="24" spans="1:16" ht="12.75">
      <c r="A24" s="23" t="s">
        <v>77</v>
      </c>
      <c r="B24" s="24">
        <v>405650</v>
      </c>
      <c r="C24" s="24">
        <v>411600</v>
      </c>
      <c r="D24" s="24">
        <v>416850</v>
      </c>
      <c r="E24" s="24">
        <v>422050</v>
      </c>
      <c r="F24" s="24">
        <v>427350</v>
      </c>
      <c r="G24" s="24">
        <v>433600</v>
      </c>
      <c r="H24" s="24">
        <v>439000</v>
      </c>
      <c r="I24" s="24">
        <v>444050</v>
      </c>
      <c r="J24" s="24">
        <v>448300</v>
      </c>
      <c r="K24" s="24">
        <v>454960</v>
      </c>
      <c r="L24" s="24">
        <v>461230</v>
      </c>
      <c r="M24" s="24">
        <v>469086</v>
      </c>
      <c r="N24" s="24">
        <v>476187</v>
      </c>
      <c r="O24" s="24">
        <v>483799</v>
      </c>
      <c r="P24" s="24">
        <v>493500</v>
      </c>
    </row>
    <row r="25" spans="1:16" ht="12.75">
      <c r="A25" s="23" t="s">
        <v>26</v>
      </c>
      <c r="B25" s="24">
        <v>10336700</v>
      </c>
      <c r="C25" s="24">
        <v>10321229</v>
      </c>
      <c r="D25" s="24">
        <v>10301247</v>
      </c>
      <c r="E25" s="24">
        <v>10279724</v>
      </c>
      <c r="F25" s="24">
        <v>10253416</v>
      </c>
      <c r="G25" s="24">
        <v>10221644</v>
      </c>
      <c r="H25" s="24">
        <v>10200298</v>
      </c>
      <c r="I25" s="24">
        <v>10174853</v>
      </c>
      <c r="J25" s="24">
        <v>10142362</v>
      </c>
      <c r="K25" s="24">
        <v>10116742</v>
      </c>
      <c r="L25" s="24">
        <v>10097549</v>
      </c>
      <c r="M25" s="24">
        <v>10076581</v>
      </c>
      <c r="N25" s="24">
        <v>10066158</v>
      </c>
      <c r="O25" s="24">
        <v>10045401</v>
      </c>
      <c r="P25" s="24">
        <v>10030975</v>
      </c>
    </row>
    <row r="26" spans="1:16" ht="12.75">
      <c r="A26" s="23" t="s">
        <v>29</v>
      </c>
      <c r="B26" s="24">
        <v>369451</v>
      </c>
      <c r="C26" s="24">
        <v>371415</v>
      </c>
      <c r="D26" s="24">
        <v>373958</v>
      </c>
      <c r="E26" s="24">
        <v>376513</v>
      </c>
      <c r="F26" s="24">
        <v>378518</v>
      </c>
      <c r="G26" s="24">
        <v>380201</v>
      </c>
      <c r="H26" s="24">
        <v>391415</v>
      </c>
      <c r="I26" s="24">
        <v>394641</v>
      </c>
      <c r="J26" s="24">
        <v>397296</v>
      </c>
      <c r="K26" s="24">
        <v>399867</v>
      </c>
      <c r="L26" s="24">
        <v>402668</v>
      </c>
      <c r="M26" s="24">
        <v>405006</v>
      </c>
      <c r="N26" s="24">
        <v>407810</v>
      </c>
      <c r="O26" s="24">
        <v>410290</v>
      </c>
      <c r="P26" s="24">
        <v>413609</v>
      </c>
    </row>
    <row r="27" spans="1:16" ht="12.75">
      <c r="A27" s="23" t="s">
        <v>13</v>
      </c>
      <c r="B27" s="24">
        <v>15424122</v>
      </c>
      <c r="C27" s="24">
        <v>15493889</v>
      </c>
      <c r="D27" s="24">
        <v>15567107</v>
      </c>
      <c r="E27" s="24">
        <v>15654192</v>
      </c>
      <c r="F27" s="24">
        <v>15760225</v>
      </c>
      <c r="G27" s="24">
        <v>15863950</v>
      </c>
      <c r="H27" s="24">
        <v>15987075</v>
      </c>
      <c r="I27" s="24">
        <v>16105285</v>
      </c>
      <c r="J27" s="24">
        <v>16192572</v>
      </c>
      <c r="K27" s="24">
        <v>16258032</v>
      </c>
      <c r="L27" s="24">
        <v>16305526</v>
      </c>
      <c r="M27" s="24">
        <v>16334210</v>
      </c>
      <c r="N27" s="24">
        <v>16357992</v>
      </c>
      <c r="O27" s="24">
        <v>16405399</v>
      </c>
      <c r="P27" s="24">
        <v>16485787</v>
      </c>
    </row>
    <row r="28" spans="1:16" ht="12.75">
      <c r="A28" s="23" t="s">
        <v>3</v>
      </c>
      <c r="B28" s="24">
        <v>7943489</v>
      </c>
      <c r="C28" s="24">
        <v>7953067</v>
      </c>
      <c r="D28" s="24">
        <v>7964966</v>
      </c>
      <c r="E28" s="24">
        <v>7971116</v>
      </c>
      <c r="F28" s="24">
        <v>7982461</v>
      </c>
      <c r="G28" s="24">
        <v>8002186</v>
      </c>
      <c r="H28" s="24">
        <v>8020946</v>
      </c>
      <c r="I28" s="24">
        <v>8063640</v>
      </c>
      <c r="J28" s="24">
        <v>8100273</v>
      </c>
      <c r="K28" s="24">
        <v>8142573</v>
      </c>
      <c r="L28" s="24">
        <v>8201359</v>
      </c>
      <c r="M28" s="24">
        <v>8254298</v>
      </c>
      <c r="N28" s="24">
        <v>8282984</v>
      </c>
      <c r="O28" s="24">
        <v>8318592</v>
      </c>
      <c r="P28" s="24">
        <v>8355260</v>
      </c>
    </row>
    <row r="29" spans="1:16" ht="12.75">
      <c r="A29" s="23" t="s">
        <v>30</v>
      </c>
      <c r="B29" s="24">
        <v>38580597</v>
      </c>
      <c r="C29" s="24">
        <v>38609399</v>
      </c>
      <c r="D29" s="24">
        <v>38639341</v>
      </c>
      <c r="E29" s="24">
        <v>38659979</v>
      </c>
      <c r="F29" s="24">
        <v>38666983</v>
      </c>
      <c r="G29" s="24">
        <v>38653559</v>
      </c>
      <c r="H29" s="24">
        <v>38253955</v>
      </c>
      <c r="I29" s="24">
        <v>38242197</v>
      </c>
      <c r="J29" s="24">
        <v>38218531</v>
      </c>
      <c r="K29" s="24">
        <v>38190608</v>
      </c>
      <c r="L29" s="24">
        <v>38173835</v>
      </c>
      <c r="M29" s="24">
        <v>38157055</v>
      </c>
      <c r="N29" s="24">
        <v>38125479</v>
      </c>
      <c r="O29" s="24">
        <v>38115641</v>
      </c>
      <c r="P29" s="24">
        <v>38135876</v>
      </c>
    </row>
    <row r="30" spans="1:16" ht="12.75">
      <c r="A30" s="23" t="s">
        <v>14</v>
      </c>
      <c r="B30" s="24">
        <v>10017571</v>
      </c>
      <c r="C30" s="24">
        <v>10043180</v>
      </c>
      <c r="D30" s="24">
        <v>10072542</v>
      </c>
      <c r="E30" s="24">
        <v>10109697</v>
      </c>
      <c r="F30" s="24">
        <v>10148883</v>
      </c>
      <c r="G30" s="24">
        <v>10195014</v>
      </c>
      <c r="H30" s="24">
        <v>10256658</v>
      </c>
      <c r="I30" s="24">
        <v>10329340</v>
      </c>
      <c r="J30" s="24">
        <v>10407465</v>
      </c>
      <c r="K30" s="24">
        <v>10474685</v>
      </c>
      <c r="L30" s="24">
        <v>10529255</v>
      </c>
      <c r="M30" s="24">
        <v>10569592</v>
      </c>
      <c r="N30" s="24">
        <v>10599095</v>
      </c>
      <c r="O30" s="24">
        <v>10617575</v>
      </c>
      <c r="P30" s="24">
        <v>10627250</v>
      </c>
    </row>
    <row r="31" spans="1:16" ht="12.75">
      <c r="A31" s="23" t="s">
        <v>31</v>
      </c>
      <c r="B31" s="24">
        <v>22712394</v>
      </c>
      <c r="C31" s="24">
        <v>22656145</v>
      </c>
      <c r="D31" s="24">
        <v>22581862</v>
      </c>
      <c r="E31" s="24">
        <v>22526093</v>
      </c>
      <c r="F31" s="24">
        <v>22488595</v>
      </c>
      <c r="G31" s="24">
        <v>22455485</v>
      </c>
      <c r="H31" s="24">
        <v>22430457</v>
      </c>
      <c r="I31" s="24">
        <v>21833483</v>
      </c>
      <c r="J31" s="24">
        <v>21772774</v>
      </c>
      <c r="K31" s="24">
        <v>21711252</v>
      </c>
      <c r="L31" s="24">
        <v>21658528</v>
      </c>
      <c r="M31" s="24">
        <v>21610213</v>
      </c>
      <c r="N31" s="24">
        <v>21565119</v>
      </c>
      <c r="O31" s="24">
        <v>21528627</v>
      </c>
      <c r="P31" s="24">
        <v>21498616</v>
      </c>
    </row>
    <row r="32" spans="1:16" ht="12.75">
      <c r="A32" s="23" t="s">
        <v>33</v>
      </c>
      <c r="B32" s="24">
        <v>1989477</v>
      </c>
      <c r="C32" s="24">
        <v>1990266</v>
      </c>
      <c r="D32" s="24">
        <v>1986989</v>
      </c>
      <c r="E32" s="24">
        <v>1984923</v>
      </c>
      <c r="F32" s="24">
        <v>1978334</v>
      </c>
      <c r="G32" s="24">
        <v>1987755</v>
      </c>
      <c r="H32" s="24">
        <v>1990094</v>
      </c>
      <c r="I32" s="24">
        <v>1994026</v>
      </c>
      <c r="J32" s="24">
        <v>1995033</v>
      </c>
      <c r="K32" s="24">
        <v>1996433</v>
      </c>
      <c r="L32" s="24">
        <v>1997590</v>
      </c>
      <c r="M32" s="24">
        <v>2003358</v>
      </c>
      <c r="N32" s="24">
        <v>2010377</v>
      </c>
      <c r="O32" s="24">
        <v>2010269</v>
      </c>
      <c r="P32" s="24">
        <v>2032362</v>
      </c>
    </row>
    <row r="33" spans="1:16" ht="12.75">
      <c r="A33" s="23" t="s">
        <v>78</v>
      </c>
      <c r="B33" s="24">
        <v>5356207</v>
      </c>
      <c r="C33" s="24">
        <v>5367790</v>
      </c>
      <c r="D33" s="24">
        <v>5378932</v>
      </c>
      <c r="E33" s="24">
        <v>5387650</v>
      </c>
      <c r="F33" s="24">
        <v>5393382</v>
      </c>
      <c r="G33" s="24">
        <v>5398657</v>
      </c>
      <c r="H33" s="24">
        <v>5378783</v>
      </c>
      <c r="I33" s="24">
        <v>5378951</v>
      </c>
      <c r="J33" s="24">
        <v>5379161</v>
      </c>
      <c r="K33" s="24">
        <v>5380053</v>
      </c>
      <c r="L33" s="24">
        <v>5384822</v>
      </c>
      <c r="M33" s="24">
        <v>5389180</v>
      </c>
      <c r="N33" s="24">
        <v>5393637</v>
      </c>
      <c r="O33" s="24">
        <v>5400998</v>
      </c>
      <c r="P33" s="24">
        <v>5412254</v>
      </c>
    </row>
    <row r="34" spans="1:16" ht="12.75">
      <c r="A34" s="23" t="s">
        <v>6</v>
      </c>
      <c r="B34" s="24">
        <v>5098754</v>
      </c>
      <c r="C34" s="24">
        <v>5116826</v>
      </c>
      <c r="D34" s="24">
        <v>5132320</v>
      </c>
      <c r="E34" s="24">
        <v>5147349</v>
      </c>
      <c r="F34" s="24">
        <v>5159646</v>
      </c>
      <c r="G34" s="24">
        <v>5171302</v>
      </c>
      <c r="H34" s="24">
        <v>5181115</v>
      </c>
      <c r="I34" s="24">
        <v>5194901</v>
      </c>
      <c r="J34" s="24">
        <v>5206295</v>
      </c>
      <c r="K34" s="24">
        <v>5219732</v>
      </c>
      <c r="L34" s="24">
        <v>5236611</v>
      </c>
      <c r="M34" s="24">
        <v>5255580</v>
      </c>
      <c r="N34" s="24">
        <v>5276955</v>
      </c>
      <c r="O34" s="24">
        <v>5300484</v>
      </c>
      <c r="P34" s="24">
        <v>5326314</v>
      </c>
    </row>
    <row r="35" spans="1:16" ht="12.75">
      <c r="A35" s="23" t="s">
        <v>16</v>
      </c>
      <c r="B35" s="24">
        <v>8816381</v>
      </c>
      <c r="C35" s="24">
        <v>8837496</v>
      </c>
      <c r="D35" s="24">
        <v>8844499</v>
      </c>
      <c r="E35" s="24">
        <v>8847625</v>
      </c>
      <c r="F35" s="24">
        <v>8854322</v>
      </c>
      <c r="G35" s="24">
        <v>8861426</v>
      </c>
      <c r="H35" s="24">
        <v>8882792</v>
      </c>
      <c r="I35" s="24">
        <v>8909128</v>
      </c>
      <c r="J35" s="24">
        <v>8940788</v>
      </c>
      <c r="K35" s="24">
        <v>8975670</v>
      </c>
      <c r="L35" s="24">
        <v>9011392</v>
      </c>
      <c r="M35" s="24">
        <v>9047752</v>
      </c>
      <c r="N35" s="24">
        <v>9113257</v>
      </c>
      <c r="O35" s="24">
        <v>9182927</v>
      </c>
      <c r="P35" s="24">
        <v>9256347</v>
      </c>
    </row>
    <row r="36" spans="1:16" ht="12.75">
      <c r="A36" s="23" t="s">
        <v>17</v>
      </c>
      <c r="B36" s="24">
        <v>57943472</v>
      </c>
      <c r="C36" s="24">
        <v>58094587</v>
      </c>
      <c r="D36" s="24">
        <v>58239312</v>
      </c>
      <c r="E36" s="24">
        <v>58394596</v>
      </c>
      <c r="F36" s="24">
        <v>58579685</v>
      </c>
      <c r="G36" s="24">
        <v>58785246</v>
      </c>
      <c r="H36" s="24">
        <v>58999781</v>
      </c>
      <c r="I36" s="24">
        <v>59217592</v>
      </c>
      <c r="J36" s="24">
        <v>59437723</v>
      </c>
      <c r="K36" s="24">
        <v>59699828</v>
      </c>
      <c r="L36" s="24">
        <v>60059900</v>
      </c>
      <c r="M36" s="24">
        <v>60425786</v>
      </c>
      <c r="N36" s="24">
        <v>60781352</v>
      </c>
      <c r="O36" s="24">
        <v>61179256</v>
      </c>
      <c r="P36" s="25" t="s">
        <v>75</v>
      </c>
    </row>
    <row r="37" spans="1:16" ht="12.75">
      <c r="A37" s="23" t="s">
        <v>34</v>
      </c>
      <c r="B37" s="24">
        <v>4658893</v>
      </c>
      <c r="C37" s="24">
        <v>4581167</v>
      </c>
      <c r="D37" s="24">
        <v>4533028</v>
      </c>
      <c r="E37" s="24">
        <v>4536812</v>
      </c>
      <c r="F37" s="24">
        <v>4527459</v>
      </c>
      <c r="G37" s="24">
        <v>4497735</v>
      </c>
      <c r="H37" s="24">
        <v>4438868</v>
      </c>
      <c r="I37" s="24">
        <v>4444608</v>
      </c>
      <c r="J37" s="24">
        <v>4442744</v>
      </c>
      <c r="K37" s="24">
        <v>4441733</v>
      </c>
      <c r="L37" s="24">
        <v>4443901</v>
      </c>
      <c r="M37" s="24">
        <v>4442884</v>
      </c>
      <c r="N37" s="24">
        <v>4441238</v>
      </c>
      <c r="O37" s="24">
        <v>4436401</v>
      </c>
      <c r="P37" s="24">
        <v>4435056</v>
      </c>
    </row>
    <row r="38" spans="1:16" ht="12.75">
      <c r="A38" s="23" t="s">
        <v>79</v>
      </c>
      <c r="B38" s="24">
        <v>1957265</v>
      </c>
      <c r="C38" s="24">
        <v>1971687</v>
      </c>
      <c r="D38" s="24">
        <v>1991398</v>
      </c>
      <c r="E38" s="24">
        <v>2002340</v>
      </c>
      <c r="F38" s="24">
        <v>2012705</v>
      </c>
      <c r="G38" s="24">
        <v>2021578</v>
      </c>
      <c r="H38" s="24">
        <v>2031112</v>
      </c>
      <c r="I38" s="24">
        <v>2038651</v>
      </c>
      <c r="J38" s="24">
        <v>2023654</v>
      </c>
      <c r="K38" s="24">
        <v>2029892</v>
      </c>
      <c r="L38" s="24">
        <v>2035196</v>
      </c>
      <c r="M38" s="24">
        <v>2038514</v>
      </c>
      <c r="N38" s="24">
        <v>2041941</v>
      </c>
      <c r="O38" s="24">
        <v>2045177</v>
      </c>
      <c r="P38" s="24">
        <v>2048619</v>
      </c>
    </row>
    <row r="39" spans="1:16" ht="12.75">
      <c r="A39" s="23" t="s">
        <v>35</v>
      </c>
      <c r="B39" s="24">
        <v>61203584</v>
      </c>
      <c r="C39" s="24">
        <v>62337617</v>
      </c>
      <c r="D39" s="24">
        <v>63484661</v>
      </c>
      <c r="E39" s="24">
        <v>64641675</v>
      </c>
      <c r="F39" s="24">
        <v>65786563</v>
      </c>
      <c r="G39" s="24">
        <v>66889425</v>
      </c>
      <c r="H39" s="24">
        <v>67895581</v>
      </c>
      <c r="I39" s="24">
        <v>68838069</v>
      </c>
      <c r="J39" s="24">
        <v>69770026</v>
      </c>
      <c r="K39" s="24">
        <v>70692009</v>
      </c>
      <c r="L39" s="24">
        <v>71610009</v>
      </c>
      <c r="M39" s="24">
        <v>72519974</v>
      </c>
      <c r="N39" s="24">
        <v>69689256</v>
      </c>
      <c r="O39" s="24">
        <v>70586256</v>
      </c>
      <c r="P39" s="24">
        <v>71517100</v>
      </c>
    </row>
    <row r="40" spans="1:16" ht="12.75">
      <c r="A40" s="23" t="s">
        <v>19</v>
      </c>
      <c r="B40" s="24">
        <v>266978</v>
      </c>
      <c r="C40" s="24">
        <v>267958</v>
      </c>
      <c r="D40" s="24">
        <v>269874</v>
      </c>
      <c r="E40" s="24">
        <v>272381</v>
      </c>
      <c r="F40" s="24">
        <v>275712</v>
      </c>
      <c r="G40" s="24">
        <v>279049</v>
      </c>
      <c r="H40" s="24">
        <v>283361</v>
      </c>
      <c r="I40" s="24">
        <v>286575</v>
      </c>
      <c r="J40" s="24">
        <v>288471</v>
      </c>
      <c r="K40" s="24">
        <v>290570</v>
      </c>
      <c r="L40" s="24">
        <v>293577</v>
      </c>
      <c r="M40" s="24">
        <v>299891</v>
      </c>
      <c r="N40" s="24">
        <v>307672</v>
      </c>
      <c r="O40" s="24">
        <v>315459</v>
      </c>
      <c r="P40" s="24">
        <v>319368</v>
      </c>
    </row>
    <row r="41" spans="1:16" ht="12.75">
      <c r="A41" s="23" t="s">
        <v>20</v>
      </c>
      <c r="B41" s="24">
        <v>4348410</v>
      </c>
      <c r="C41" s="24">
        <v>4369957</v>
      </c>
      <c r="D41" s="24">
        <v>4392714</v>
      </c>
      <c r="E41" s="24">
        <v>4417599</v>
      </c>
      <c r="F41" s="24">
        <v>4445329</v>
      </c>
      <c r="G41" s="24">
        <v>4478497</v>
      </c>
      <c r="H41" s="24">
        <v>4503436</v>
      </c>
      <c r="I41" s="24">
        <v>4524066</v>
      </c>
      <c r="J41" s="24">
        <v>4552252</v>
      </c>
      <c r="K41" s="24">
        <v>4577457</v>
      </c>
      <c r="L41" s="24">
        <v>4606363</v>
      </c>
      <c r="M41" s="24">
        <v>4640219</v>
      </c>
      <c r="N41" s="24">
        <v>4681134</v>
      </c>
      <c r="O41" s="24">
        <v>4737171</v>
      </c>
      <c r="P41" s="24">
        <v>4799252</v>
      </c>
    </row>
    <row r="42" spans="1:16" ht="12.75">
      <c r="A42" s="23" t="s">
        <v>21</v>
      </c>
      <c r="B42" s="24">
        <v>7019019</v>
      </c>
      <c r="C42" s="24">
        <v>7062354</v>
      </c>
      <c r="D42" s="24">
        <v>7081346</v>
      </c>
      <c r="E42" s="24">
        <v>7096465</v>
      </c>
      <c r="F42" s="24">
        <v>7123537</v>
      </c>
      <c r="G42" s="24">
        <v>7164444</v>
      </c>
      <c r="H42" s="24">
        <v>7204055</v>
      </c>
      <c r="I42" s="24">
        <v>7255653</v>
      </c>
      <c r="J42" s="24">
        <v>7313853</v>
      </c>
      <c r="K42" s="24">
        <v>7364148</v>
      </c>
      <c r="L42" s="24">
        <v>7415102</v>
      </c>
      <c r="M42" s="24">
        <v>7459128</v>
      </c>
      <c r="N42" s="24">
        <v>7508739</v>
      </c>
      <c r="O42" s="24">
        <v>7593494</v>
      </c>
      <c r="P42" s="24">
        <v>7701856</v>
      </c>
    </row>
    <row r="43" spans="1:16" ht="12.75">
      <c r="A43" s="23" t="s">
        <v>37</v>
      </c>
      <c r="B43" s="24">
        <v>3248836</v>
      </c>
      <c r="C43" s="24">
        <v>3283000</v>
      </c>
      <c r="D43" s="24">
        <v>3324317</v>
      </c>
      <c r="E43" s="24">
        <v>3354341</v>
      </c>
      <c r="F43" s="24">
        <v>3373445</v>
      </c>
      <c r="G43" s="25" t="s">
        <v>75</v>
      </c>
      <c r="H43" s="25" t="s">
        <v>75</v>
      </c>
      <c r="I43" s="25" t="s">
        <v>75</v>
      </c>
      <c r="J43" s="25" t="s">
        <v>75</v>
      </c>
      <c r="K43" s="24">
        <v>3119548</v>
      </c>
      <c r="L43" s="24">
        <v>3134975</v>
      </c>
      <c r="M43" s="24">
        <v>3149143</v>
      </c>
      <c r="N43" s="24">
        <v>3152625</v>
      </c>
      <c r="O43" s="25" t="s">
        <v>75</v>
      </c>
      <c r="P43" s="25" t="s">
        <v>75</v>
      </c>
    </row>
    <row r="44" spans="1:16" ht="12.75">
      <c r="A44" s="23" t="s">
        <v>38</v>
      </c>
      <c r="B44" s="25" t="s">
        <v>75</v>
      </c>
      <c r="C44" s="25" t="s">
        <v>75</v>
      </c>
      <c r="D44" s="24">
        <v>3727439</v>
      </c>
      <c r="E44" s="24">
        <v>3549736</v>
      </c>
      <c r="F44" s="25" t="s">
        <v>75</v>
      </c>
      <c r="G44" s="25" t="s">
        <v>75</v>
      </c>
      <c r="H44" s="25" t="s">
        <v>75</v>
      </c>
      <c r="I44" s="25" t="s">
        <v>75</v>
      </c>
      <c r="J44" s="25" t="s">
        <v>75</v>
      </c>
      <c r="K44" s="25" t="s">
        <v>75</v>
      </c>
      <c r="L44" s="25" t="s">
        <v>75</v>
      </c>
      <c r="M44" s="25" t="s">
        <v>75</v>
      </c>
      <c r="N44" s="25" t="s">
        <v>75</v>
      </c>
      <c r="O44" s="25" t="s">
        <v>75</v>
      </c>
      <c r="P44" s="25" t="s">
        <v>75</v>
      </c>
    </row>
    <row r="45" spans="1:16" ht="12.75">
      <c r="A45" s="23" t="s">
        <v>44</v>
      </c>
      <c r="B45" s="25" t="s">
        <v>75</v>
      </c>
      <c r="C45" s="25" t="s">
        <v>75</v>
      </c>
      <c r="D45" s="25" t="s">
        <v>75</v>
      </c>
      <c r="E45" s="25" t="s">
        <v>75</v>
      </c>
      <c r="F45" s="25" t="s">
        <v>75</v>
      </c>
      <c r="G45" s="25" t="s">
        <v>75</v>
      </c>
      <c r="H45" s="25" t="s">
        <v>75</v>
      </c>
      <c r="I45" s="25" t="s">
        <v>75</v>
      </c>
      <c r="J45" s="24">
        <v>619300</v>
      </c>
      <c r="K45" s="24">
        <v>621258</v>
      </c>
      <c r="L45" s="24">
        <v>622978</v>
      </c>
      <c r="M45" s="24">
        <v>623576</v>
      </c>
      <c r="N45" s="24">
        <v>624896</v>
      </c>
      <c r="O45" s="24">
        <v>627508</v>
      </c>
      <c r="P45" s="24">
        <v>630095</v>
      </c>
    </row>
    <row r="46" spans="1:16" ht="12.75">
      <c r="A46" s="23" t="s">
        <v>40</v>
      </c>
      <c r="B46" s="25" t="s">
        <v>75</v>
      </c>
      <c r="C46" s="25" t="s">
        <v>75</v>
      </c>
      <c r="D46" s="25" t="s">
        <v>75</v>
      </c>
      <c r="E46" s="25" t="s">
        <v>75</v>
      </c>
      <c r="F46" s="24">
        <v>7552850</v>
      </c>
      <c r="G46" s="24">
        <v>7527952</v>
      </c>
      <c r="H46" s="24">
        <v>7504739</v>
      </c>
      <c r="I46" s="24">
        <v>7502126</v>
      </c>
      <c r="J46" s="24">
        <v>7490918</v>
      </c>
      <c r="K46" s="24">
        <v>7470263</v>
      </c>
      <c r="L46" s="24">
        <v>7456050</v>
      </c>
      <c r="M46" s="24">
        <v>7425487</v>
      </c>
      <c r="N46" s="24">
        <v>7397651</v>
      </c>
      <c r="O46" s="24">
        <v>7365507</v>
      </c>
      <c r="P46" s="24">
        <v>7334935</v>
      </c>
    </row>
    <row r="47" spans="1:16" ht="12.75">
      <c r="A47" s="23" t="s">
        <v>80</v>
      </c>
      <c r="B47" s="25" t="s">
        <v>75</v>
      </c>
      <c r="C47" s="25" t="s">
        <v>75</v>
      </c>
      <c r="D47" s="25" t="s">
        <v>75</v>
      </c>
      <c r="E47" s="25" t="s">
        <v>75</v>
      </c>
      <c r="F47" s="25" t="s">
        <v>75</v>
      </c>
      <c r="G47" s="25" t="s">
        <v>75</v>
      </c>
      <c r="H47" s="25" t="s">
        <v>75</v>
      </c>
      <c r="I47" s="25" t="s">
        <v>75</v>
      </c>
      <c r="J47" s="25" t="s">
        <v>75</v>
      </c>
      <c r="K47" s="25" t="s">
        <v>75</v>
      </c>
      <c r="L47" s="25" t="s">
        <v>75</v>
      </c>
      <c r="M47" s="24">
        <v>2100000</v>
      </c>
      <c r="N47" s="24">
        <v>2126708</v>
      </c>
      <c r="O47" s="24">
        <v>2153139</v>
      </c>
      <c r="P47" s="25" t="s">
        <v>75</v>
      </c>
    </row>
    <row r="49" spans="1:16" ht="12.75">
      <c r="A49" s="22" t="s">
        <v>81</v>
      </c>
      <c r="B49" s="26">
        <f>SUM(B10:B36)</f>
        <v>478572122</v>
      </c>
      <c r="C49" s="26">
        <f aca="true" t="shared" si="0" ref="C49:P49">SUM(C10:C36)</f>
        <v>479441977</v>
      </c>
      <c r="D49" s="26">
        <f t="shared" si="0"/>
        <v>480240533</v>
      </c>
      <c r="E49" s="26">
        <f t="shared" si="0"/>
        <v>480920265</v>
      </c>
      <c r="F49" s="26">
        <f t="shared" si="0"/>
        <v>481617952</v>
      </c>
      <c r="G49" s="26">
        <f t="shared" si="0"/>
        <v>482767710</v>
      </c>
      <c r="H49" s="26">
        <f t="shared" si="0"/>
        <v>483797218</v>
      </c>
      <c r="I49" s="26">
        <f t="shared" si="0"/>
        <v>484636747</v>
      </c>
      <c r="J49" s="26">
        <f t="shared" si="0"/>
        <v>486647831</v>
      </c>
      <c r="K49" s="26">
        <f t="shared" si="0"/>
        <v>488799601</v>
      </c>
      <c r="L49" s="26">
        <f t="shared" si="0"/>
        <v>491153644</v>
      </c>
      <c r="M49" s="26">
        <f t="shared" si="0"/>
        <v>493226936</v>
      </c>
      <c r="N49" s="26">
        <f t="shared" si="0"/>
        <v>495270075</v>
      </c>
      <c r="O49" s="26">
        <f t="shared" si="0"/>
        <v>497649125</v>
      </c>
      <c r="P49" s="26">
        <f t="shared" si="0"/>
        <v>427338921</v>
      </c>
    </row>
    <row r="50" spans="1:16" ht="12.75">
      <c r="A50" s="22" t="s">
        <v>18</v>
      </c>
      <c r="B50" s="26">
        <f>B42+B41+B40</f>
        <v>11634407</v>
      </c>
      <c r="C50" s="26">
        <f aca="true" t="shared" si="1" ref="C50:P50">C42+C41+C40</f>
        <v>11700269</v>
      </c>
      <c r="D50" s="26">
        <f t="shared" si="1"/>
        <v>11743934</v>
      </c>
      <c r="E50" s="26">
        <f t="shared" si="1"/>
        <v>11786445</v>
      </c>
      <c r="F50" s="26">
        <f t="shared" si="1"/>
        <v>11844578</v>
      </c>
      <c r="G50" s="26">
        <f t="shared" si="1"/>
        <v>11921990</v>
      </c>
      <c r="H50" s="26">
        <f t="shared" si="1"/>
        <v>11990852</v>
      </c>
      <c r="I50" s="26">
        <f t="shared" si="1"/>
        <v>12066294</v>
      </c>
      <c r="J50" s="26">
        <f t="shared" si="1"/>
        <v>12154576</v>
      </c>
      <c r="K50" s="26">
        <f t="shared" si="1"/>
        <v>12232175</v>
      </c>
      <c r="L50" s="26">
        <f t="shared" si="1"/>
        <v>12315042</v>
      </c>
      <c r="M50" s="26">
        <f t="shared" si="1"/>
        <v>12399238</v>
      </c>
      <c r="N50" s="26">
        <f t="shared" si="1"/>
        <v>12497545</v>
      </c>
      <c r="O50" s="26">
        <f t="shared" si="1"/>
        <v>12646124</v>
      </c>
      <c r="P50" s="26">
        <f t="shared" si="1"/>
        <v>12820476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saki</cp:lastModifiedBy>
  <dcterms:created xsi:type="dcterms:W3CDTF">2007-06-15T13:20:26Z</dcterms:created>
  <dcterms:modified xsi:type="dcterms:W3CDTF">2010-09-01T09:11:20Z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574463682</vt:i4>
  </property>
  <property fmtid="{D5CDD505-2E9C-101B-9397-08002B2CF9AE}" pid="3" name="_NewReviewCycle">
    <vt:lpwstr/>
  </property>
  <property fmtid="{D5CDD505-2E9C-101B-9397-08002B2CF9AE}" pid="4" name="_EmailSubject">
    <vt:lpwstr>Updated EEA CSI 016 on MSW - update of figures and assessment</vt:lpwstr>
  </property>
  <property fmtid="{D5CDD505-2E9C-101B-9397-08002B2CF9AE}" pid="5" name="_AuthorEmail">
    <vt:lpwstr>bakas@etc.mim.dk</vt:lpwstr>
  </property>
  <property fmtid="{D5CDD505-2E9C-101B-9397-08002B2CF9AE}" pid="6" name="_AuthorEmailDisplayName">
    <vt:lpwstr>Bakas, Ioannis</vt:lpwstr>
  </property>
  <property fmtid="{D5CDD505-2E9C-101B-9397-08002B2CF9AE}" pid="7" name="_PreviousAdHocReviewCycleID">
    <vt:i4>-2069030032</vt:i4>
  </property>
</Properties>
</file>