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95" windowHeight="6165" activeTab="1"/>
  </bookViews>
  <sheets>
    <sheet name="CSI016 Figure 1" sheetId="1" r:id="rId1"/>
    <sheet name="CSI016 Figure 2" sheetId="2" r:id="rId2"/>
    <sheet name="Total MSW generation" sheetId="3" r:id="rId3"/>
    <sheet name="Pop_Eurostat" sheetId="4" r:id="rId4"/>
  </sheets>
  <definedNames/>
  <calcPr fullCalcOnLoad="1"/>
</workbook>
</file>

<file path=xl/sharedStrings.xml><?xml version="1.0" encoding="utf-8"?>
<sst xmlns="http://schemas.openxmlformats.org/spreadsheetml/2006/main" count="187" uniqueCount="104">
  <si>
    <t>EU-15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</si>
  <si>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</si>
  <si>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</si>
  <si>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</si>
  <si>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</si>
  <si>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</si>
  <si>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</si>
  <si>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</si>
  <si>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</si>
  <si>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</si>
  <si>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</si>
  <si>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</si>
  <si>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</si>
  <si>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</si>
  <si>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</si>
  <si>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</si>
  <si>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EFTA</t>
  </si>
  <si>
    <t>Iceland</t>
  </si>
  <si>
    <t>Norway</t>
  </si>
  <si>
    <t>Switzerland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</si>
  <si>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</si>
  <si>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</si>
  <si>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</si>
  <si>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</si>
  <si>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</si>
  <si>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</si>
  <si>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</si>
  <si>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</si>
  <si>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</si>
  <si>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</si>
  <si>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 Republic</t>
  </si>
  <si>
    <t>Slovenia</t>
  </si>
  <si>
    <t>Croatia</t>
  </si>
  <si>
    <t>Turkey</t>
  </si>
  <si>
    <t>Albania</t>
  </si>
  <si>
    <t>Bosnia and Herzegovina</t>
  </si>
  <si>
    <t>Serbia</t>
  </si>
  <si>
    <t>EU-12</t>
  </si>
  <si>
    <t>West Balkans</t>
  </si>
  <si>
    <t>Montenegro</t>
  </si>
  <si>
    <t>Candidate countries</t>
  </si>
  <si>
    <t>Last update</t>
  </si>
  <si>
    <t>Extracted on</t>
  </si>
  <si>
    <t>Eurostat</t>
  </si>
  <si>
    <t>GEO/TIME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</si>
  <si>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</si>
  <si>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</si>
  <si>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</si>
  <si>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</si>
  <si>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</si>
  <si>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</si>
  <si>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</si>
  <si>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</si>
  <si>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</si>
  <si>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</si>
  <si>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</si>
  <si>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</si>
  <si>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</si>
  <si>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</si>
  <si>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</si>
  <si>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:</t>
  </si>
  <si>
    <t>Germany (including ex-GDR from 1991)</t>
  </si>
  <si>
    <t>Luxembourg (Grand-Duché)</t>
  </si>
  <si>
    <t>Slovakia</t>
  </si>
  <si>
    <t>Former Yugoslav Republic of Macedonia, the</t>
  </si>
  <si>
    <t>Kosovo (under United Nations Security Council Resolution 1244/99)</t>
  </si>
  <si>
    <t>EU-27</t>
  </si>
  <si>
    <t>in tonnes</t>
  </si>
  <si>
    <t>Total EU-27 + EFTA</t>
  </si>
  <si>
    <t>West Balkan countries</t>
  </si>
  <si>
    <t>2010</t>
  </si>
  <si>
    <t>FYR of Macedonia</t>
  </si>
  <si>
    <t>Kosovo under resolution 1244 of the UN Security Council</t>
  </si>
  <si>
    <t>EU-15 + EFTA</t>
  </si>
  <si>
    <t>Fig. 1: Municipal waste generation per capita in Europe</t>
  </si>
  <si>
    <t>Data source (EU, EFTA, Turkey)</t>
  </si>
  <si>
    <t>Municipal waste generated (Eurostat), Average population (Eurostat)</t>
  </si>
  <si>
    <r>
      <t>Note: </t>
    </r>
    <r>
      <rPr>
        <sz val="8"/>
        <color indexed="8"/>
        <rFont val="Verdana"/>
        <family val="2"/>
      </rPr>
      <t>Municipal waste generation per capita in Western Europe (EU-15+EFTA: Norway, Iceland and Switzerland), New Member States (EU-12), EU countries (EU-27), Turkey, West Balkan countries and total in Europe (total)</t>
    </r>
  </si>
  <si>
    <t>Total EU-27 + EFTA + Turkey + West Balkan countries (where available)</t>
  </si>
  <si>
    <t>West Balkan countries (no data for all countries and years available)</t>
  </si>
  <si>
    <t>The table is needed for the calculation of averages in different groups on Fig. 1. and Fig.2.</t>
  </si>
  <si>
    <t>Demographic balance and crude rates [demo_gind]</t>
  </si>
  <si>
    <t>Source of Data</t>
  </si>
  <si>
    <t>INDIC_DE</t>
  </si>
  <si>
    <t>Average population - total</t>
  </si>
  <si>
    <t>Data sources (West Balkan countries)</t>
  </si>
  <si>
    <t>Municipal waste generation</t>
  </si>
  <si>
    <t>Albania:</t>
  </si>
  <si>
    <t>Ministry of Public Work and Transport and the Ministry of Environment, Forests and Water Administration</t>
  </si>
  <si>
    <t>Kosovo</t>
  </si>
  <si>
    <r>
      <t>Facts on the Environment 2007 and Survey on Municipal Waste 2007, 2008 and 2009; Statistical Office of Kosovo: http://esk.rks-gov.net/eng/</t>
    </r>
  </si>
  <si>
    <t>Environment Protection Agency of Montenegro: http://www.epa.org.me/index.php?lang=en</t>
  </si>
  <si>
    <t>Serbia:</t>
  </si>
  <si>
    <t xml:space="preserve">Serbian Environmental Protection Agency (SEPA): http://www.sepa.gov.rs/ </t>
  </si>
  <si>
    <t>Population</t>
  </si>
  <si>
    <t>West Balkan</t>
  </si>
  <si>
    <t>Average population (Eurostat)</t>
  </si>
  <si>
    <t>EU-27 pop</t>
  </si>
  <si>
    <t>EFTA pop</t>
  </si>
  <si>
    <t>Turkey pop</t>
  </si>
  <si>
    <t>West Balkan (where MSW generation is available!)</t>
  </si>
  <si>
    <t>Total MSW generation tonnes (where MSW generation is available)</t>
  </si>
  <si>
    <t>Generation per capita
(kg/capita)</t>
  </si>
  <si>
    <t>Kosovo under resolution
1244 of the UN Security
Council</t>
  </si>
</sst>
</file>

<file path=xl/styles.xml><?xml version="1.0" encoding="utf-8"?>
<styleSheet xmlns="http://schemas.openxmlformats.org/spreadsheetml/2006/main">
  <numFmts count="4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0"/>
    <numFmt numFmtId="185" formatCode="&quot;Ja&quot;;&quot;Ja&quot;;&quot;Nej&quot;"/>
    <numFmt numFmtId="186" formatCode="&quot;Sand&quot;;&quot;Sand&quot;;&quot;Falsk&quot;"/>
    <numFmt numFmtId="187" formatCode="&quot;Til&quot;;&quot;Til&quot;;&quot;Fra&quot;"/>
    <numFmt numFmtId="188" formatCode="[$€-2]\ #.##000_);[Red]\([$€-2]\ #.##000\)"/>
    <numFmt numFmtId="189" formatCode="_-* #,##0\ &quot;zł&quot;_-;\-* #,##0\ &quot;zł&quot;_-;_-* &quot;-&quot;\ &quot;zł&quot;_-;_-@_-"/>
    <numFmt numFmtId="190" formatCode="_-* #,##0\ _z_ł_-;\-* #,##0\ _z_ł_-;_-* &quot;-&quot;\ _z_ł_-;_-@_-"/>
    <numFmt numFmtId="191" formatCode="_-* #,##0.00\ &quot;zł&quot;_-;\-* #,##0.00\ &quot;zł&quot;_-;_-* &quot;-&quot;??\ &quot;zł&quot;_-;_-@_-"/>
    <numFmt numFmtId="192" formatCode="_-* #,##0.00\ _z_ł_-;\-* #,##0.00\ _z_ł_-;_-* &quot;-&quot;??\ _z_ł_-;_-@_-"/>
    <numFmt numFmtId="193" formatCode="dd\.mm\.yy"/>
    <numFmt numFmtId="194" formatCode="0.0000"/>
    <numFmt numFmtId="195" formatCode="0.000"/>
    <numFmt numFmtId="196" formatCode="0.0"/>
  </numFmts>
  <fonts count="59">
    <font>
      <sz val="10"/>
      <name val="Verdana"/>
      <family val="0"/>
    </font>
    <font>
      <sz val="11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40"/>
      <name val="Verdana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6"/>
      <color indexed="10"/>
      <name val="Verdana"/>
      <family val="0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name val="Arial"/>
      <family val="2"/>
    </font>
    <font>
      <sz val="11"/>
      <name val="Arial"/>
      <family val="0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4"/>
      <name val="Verdana"/>
      <family val="2"/>
    </font>
    <font>
      <sz val="14"/>
      <color indexed="57"/>
      <name val="Verdana"/>
      <family val="2"/>
    </font>
    <font>
      <sz val="14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8" fillId="0" borderId="0">
      <alignment/>
      <protection/>
    </xf>
    <xf numFmtId="0" fontId="6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58" applyNumberFormat="1" applyFont="1" applyFill="1" applyBorder="1" applyAlignment="1">
      <alignment/>
    </xf>
    <xf numFmtId="0" fontId="6" fillId="33" borderId="10" xfId="58" applyNumberFormat="1" applyFont="1" applyFill="1" applyBorder="1" applyAlignment="1">
      <alignment/>
    </xf>
    <xf numFmtId="0" fontId="6" fillId="33" borderId="11" xfId="58" applyNumberFormat="1" applyFont="1" applyFill="1" applyBorder="1" applyAlignment="1">
      <alignment/>
    </xf>
    <xf numFmtId="1" fontId="6" fillId="33" borderId="12" xfId="58" applyNumberFormat="1" applyFont="1" applyFill="1" applyBorder="1" applyAlignment="1">
      <alignment/>
    </xf>
    <xf numFmtId="0" fontId="6" fillId="0" borderId="0" xfId="58" applyNumberFormat="1" applyFont="1" applyFill="1" applyBorder="1" applyAlignment="1">
      <alignment/>
    </xf>
    <xf numFmtId="184" fontId="6" fillId="0" borderId="0" xfId="58" applyNumberFormat="1" applyFont="1" applyFill="1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8" fillId="0" borderId="0" xfId="57">
      <alignment/>
      <protection/>
    </xf>
    <xf numFmtId="0" fontId="6" fillId="0" borderId="0" xfId="57" applyNumberFormat="1" applyFont="1" applyFill="1" applyBorder="1" applyAlignment="1">
      <alignment/>
      <protection/>
    </xf>
    <xf numFmtId="193" fontId="6" fillId="0" borderId="0" xfId="57" applyNumberFormat="1" applyFont="1" applyFill="1" applyBorder="1" applyAlignment="1">
      <alignment/>
      <protection/>
    </xf>
    <xf numFmtId="0" fontId="6" fillId="0" borderId="10" xfId="57" applyNumberFormat="1" applyFont="1" applyFill="1" applyBorder="1" applyAlignment="1">
      <alignment/>
      <protection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vertical="center"/>
    </xf>
    <xf numFmtId="0" fontId="9" fillId="0" borderId="18" xfId="0" applyFont="1" applyBorder="1" applyAlignment="1">
      <alignment/>
    </xf>
    <xf numFmtId="0" fontId="6" fillId="0" borderId="19" xfId="58" applyNumberFormat="1" applyFont="1" applyFill="1" applyBorder="1" applyAlignment="1">
      <alignment/>
    </xf>
    <xf numFmtId="1" fontId="6" fillId="0" borderId="19" xfId="58" applyNumberFormat="1" applyFont="1" applyFill="1" applyBorder="1" applyAlignment="1">
      <alignment/>
    </xf>
    <xf numFmtId="1" fontId="6" fillId="0" borderId="20" xfId="58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 shrinkToFit="1"/>
    </xf>
    <xf numFmtId="0" fontId="14" fillId="0" borderId="23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" fontId="1" fillId="34" borderId="0" xfId="0" applyNumberFormat="1" applyFont="1" applyFill="1" applyBorder="1" applyAlignment="1">
      <alignment horizontal="right" vertical="center" indent="1"/>
    </xf>
    <xf numFmtId="0" fontId="7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39" fillId="34" borderId="0" xfId="0" applyFont="1" applyFill="1" applyBorder="1" applyAlignment="1">
      <alignment horizontal="left" vertical="center" indent="2"/>
    </xf>
    <xf numFmtId="1" fontId="39" fillId="34" borderId="0" xfId="0" applyNumberFormat="1" applyFont="1" applyFill="1" applyBorder="1" applyAlignment="1">
      <alignment horizontal="center" vertical="center"/>
    </xf>
    <xf numFmtId="3" fontId="39" fillId="34" borderId="0" xfId="0" applyNumberFormat="1" applyFont="1" applyFill="1" applyBorder="1" applyAlignment="1">
      <alignment horizontal="center"/>
    </xf>
    <xf numFmtId="0" fontId="39" fillId="34" borderId="0" xfId="0" applyFont="1" applyFill="1" applyBorder="1" applyAlignment="1">
      <alignment horizontal="left" vertical="center" wrapText="1" indent="2"/>
    </xf>
    <xf numFmtId="0" fontId="39" fillId="34" borderId="0" xfId="0" applyFont="1" applyFill="1" applyBorder="1" applyAlignment="1">
      <alignment/>
    </xf>
    <xf numFmtId="1" fontId="40" fillId="34" borderId="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3" fontId="39" fillId="34" borderId="0" xfId="57" applyNumberFormat="1" applyFont="1" applyFill="1" applyBorder="1" applyAlignment="1">
      <alignment horizontal="center"/>
      <protection/>
    </xf>
    <xf numFmtId="0" fontId="39" fillId="34" borderId="0" xfId="0" applyFont="1" applyFill="1" applyBorder="1" applyAlignment="1">
      <alignment vertical="center"/>
    </xf>
    <xf numFmtId="0" fontId="39" fillId="34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vertical="center"/>
    </xf>
    <xf numFmtId="1" fontId="39" fillId="35" borderId="0" xfId="0" applyNumberFormat="1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emo_pja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4025"/>
          <c:w val="0.956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'CSI016 Figure 2'!$A$2</c:f>
              <c:strCache>
                <c:ptCount val="1"/>
                <c:pt idx="0">
                  <c:v>EU-15 + EFTA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2'!$B$2:$Q$2</c:f>
              <c:numCache>
                <c:ptCount val="16"/>
                <c:pt idx="0">
                  <c:v>508.29274034447536</c:v>
                </c:pt>
                <c:pt idx="1">
                  <c:v>523.1146808230177</c:v>
                </c:pt>
                <c:pt idx="2">
                  <c:v>539.1325365046342</c:v>
                </c:pt>
                <c:pt idx="3">
                  <c:v>542.9496161466658</c:v>
                </c:pt>
                <c:pt idx="4">
                  <c:v>557.1404091281424</c:v>
                </c:pt>
                <c:pt idx="5">
                  <c:v>570.7473623688902</c:v>
                </c:pt>
                <c:pt idx="6">
                  <c:v>574.568746892441</c:v>
                </c:pt>
                <c:pt idx="7">
                  <c:v>579.8190823143632</c:v>
                </c:pt>
                <c:pt idx="8">
                  <c:v>568.7720669247639</c:v>
                </c:pt>
                <c:pt idx="9">
                  <c:v>568.0469526144257</c:v>
                </c:pt>
                <c:pt idx="10">
                  <c:v>562.7679967685458</c:v>
                </c:pt>
                <c:pt idx="11">
                  <c:v>569.3603748197911</c:v>
                </c:pt>
                <c:pt idx="12">
                  <c:v>568.1773583479561</c:v>
                </c:pt>
                <c:pt idx="13">
                  <c:v>561.5069219814676</c:v>
                </c:pt>
                <c:pt idx="14">
                  <c:v>551.6047407675239</c:v>
                </c:pt>
                <c:pt idx="15">
                  <c:v>543.6130775719747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'CSI016 Figure 2'!$A$3</c:f>
              <c:strCache>
                <c:ptCount val="1"/>
                <c:pt idx="0">
                  <c:v>EU-12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2'!$B$3:$Q$3</c:f>
              <c:numCache>
                <c:ptCount val="16"/>
                <c:pt idx="0">
                  <c:v>361.9273369612058</c:v>
                </c:pt>
                <c:pt idx="1">
                  <c:v>358.66550745687044</c:v>
                </c:pt>
                <c:pt idx="2">
                  <c:v>364.1449397460592</c:v>
                </c:pt>
                <c:pt idx="3">
                  <c:v>340.88133475772423</c:v>
                </c:pt>
                <c:pt idx="4">
                  <c:v>353.50274388653924</c:v>
                </c:pt>
                <c:pt idx="5">
                  <c:v>359.9688485728261</c:v>
                </c:pt>
                <c:pt idx="6">
                  <c:v>338.43468988798054</c:v>
                </c:pt>
                <c:pt idx="7">
                  <c:v>347.11797045814194</c:v>
                </c:pt>
                <c:pt idx="8">
                  <c:v>335.00130491587316</c:v>
                </c:pt>
                <c:pt idx="9">
                  <c:v>328.32195892458907</c:v>
                </c:pt>
                <c:pt idx="10">
                  <c:v>361.53360760154493</c:v>
                </c:pt>
                <c:pt idx="11">
                  <c:v>367.7234611163077</c:v>
                </c:pt>
                <c:pt idx="12">
                  <c:v>367.7618920538614</c:v>
                </c:pt>
                <c:pt idx="13">
                  <c:v>369.8290075617905</c:v>
                </c:pt>
                <c:pt idx="14">
                  <c:v>357.9596098217054</c:v>
                </c:pt>
                <c:pt idx="15">
                  <c:v>351.57061996264014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'CSI016 Figure 2'!$A$4</c:f>
              <c:strCache>
                <c:ptCount val="1"/>
                <c:pt idx="0">
                  <c:v>EU-27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2'!$B$4:$Q$4</c:f>
              <c:numCache>
                <c:ptCount val="16"/>
                <c:pt idx="0">
                  <c:v>474</c:v>
                </c:pt>
                <c:pt idx="1">
                  <c:v>486</c:v>
                </c:pt>
                <c:pt idx="2">
                  <c:v>500</c:v>
                </c:pt>
                <c:pt idx="3">
                  <c:v>496</c:v>
                </c:pt>
                <c:pt idx="4">
                  <c:v>510</c:v>
                </c:pt>
                <c:pt idx="5">
                  <c:v>523</c:v>
                </c:pt>
                <c:pt idx="6">
                  <c:v>521</c:v>
                </c:pt>
                <c:pt idx="7">
                  <c:v>526</c:v>
                </c:pt>
                <c:pt idx="8">
                  <c:v>514</c:v>
                </c:pt>
                <c:pt idx="9">
                  <c:v>513</c:v>
                </c:pt>
                <c:pt idx="10">
                  <c:v>516</c:v>
                </c:pt>
                <c:pt idx="11">
                  <c:v>522</c:v>
                </c:pt>
                <c:pt idx="12">
                  <c:v>523</c:v>
                </c:pt>
                <c:pt idx="13">
                  <c:v>520</c:v>
                </c:pt>
                <c:pt idx="14">
                  <c:v>512</c:v>
                </c:pt>
                <c:pt idx="15">
                  <c:v>513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'CSI016 Figure 2'!$A$8</c:f>
              <c:strCache>
                <c:ptCount val="1"/>
                <c:pt idx="0">
                  <c:v>Total EU-27 + EFTA + Turkey + West Balkan countries (where available)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2'!$B$8:$Q$8</c:f>
              <c:numCache>
                <c:ptCount val="16"/>
                <c:pt idx="0">
                  <c:v>472.14850700897796</c:v>
                </c:pt>
                <c:pt idx="1">
                  <c:v>484.7375086901528</c:v>
                </c:pt>
                <c:pt idx="2">
                  <c:v>500.7603759895429</c:v>
                </c:pt>
                <c:pt idx="3">
                  <c:v>500.041044156319</c:v>
                </c:pt>
                <c:pt idx="4">
                  <c:v>506.4703809473343</c:v>
                </c:pt>
                <c:pt idx="5">
                  <c:v>516.7242453125075</c:v>
                </c:pt>
                <c:pt idx="6">
                  <c:v>513.3606225354158</c:v>
                </c:pt>
                <c:pt idx="7">
                  <c:v>517.5221823387969</c:v>
                </c:pt>
                <c:pt idx="8">
                  <c:v>500.24252815387473</c:v>
                </c:pt>
                <c:pt idx="9">
                  <c:v>496.7419358811557</c:v>
                </c:pt>
                <c:pt idx="10">
                  <c:v>501.6240939678403</c:v>
                </c:pt>
                <c:pt idx="11">
                  <c:v>501.9609889406301</c:v>
                </c:pt>
                <c:pt idx="12">
                  <c:v>505.622530284285</c:v>
                </c:pt>
                <c:pt idx="13">
                  <c:v>500.946403029913</c:v>
                </c:pt>
                <c:pt idx="14">
                  <c:v>496.01566708912475</c:v>
                </c:pt>
                <c:pt idx="15">
                  <c:v>490.9150744933196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'CSI016 Figure 2'!$A$6</c:f>
              <c:strCache>
                <c:ptCount val="1"/>
                <c:pt idx="0">
                  <c:v>Turkey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2'!$B$6:$Q$6</c:f>
              <c:numCache>
                <c:ptCount val="16"/>
                <c:pt idx="0">
                  <c:v>441</c:v>
                </c:pt>
                <c:pt idx="1">
                  <c:v>466</c:v>
                </c:pt>
                <c:pt idx="2">
                  <c:v>499</c:v>
                </c:pt>
                <c:pt idx="3">
                  <c:v>506</c:v>
                </c:pt>
                <c:pt idx="4">
                  <c:v>459</c:v>
                </c:pt>
                <c:pt idx="5">
                  <c:v>454</c:v>
                </c:pt>
                <c:pt idx="6">
                  <c:v>454</c:v>
                </c:pt>
                <c:pt idx="7">
                  <c:v>447</c:v>
                </c:pt>
                <c:pt idx="8">
                  <c:v>443</c:v>
                </c:pt>
                <c:pt idx="9">
                  <c:v>418</c:v>
                </c:pt>
                <c:pt idx="10">
                  <c:v>435</c:v>
                </c:pt>
                <c:pt idx="11">
                  <c:v>412</c:v>
                </c:pt>
                <c:pt idx="12">
                  <c:v>433</c:v>
                </c:pt>
                <c:pt idx="13">
                  <c:v>400</c:v>
                </c:pt>
                <c:pt idx="14">
                  <c:v>419</c:v>
                </c:pt>
                <c:pt idx="15">
                  <c:v>407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'CSI016 Figure 2'!$A$7</c:f>
              <c:strCache>
                <c:ptCount val="1"/>
                <c:pt idx="0">
                  <c:v>West Balkan countries (no data for all countries and years available)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2'!$B$7:$Q$7</c:f>
              <c:numCache>
                <c:ptCount val="16"/>
                <c:pt idx="8">
                  <c:v>228.58007402018382</c:v>
                </c:pt>
                <c:pt idx="9">
                  <c:v>251.11261276572796</c:v>
                </c:pt>
                <c:pt idx="10">
                  <c:v>271.2313377111256</c:v>
                </c:pt>
                <c:pt idx="11">
                  <c:v>271.89311049355456</c:v>
                </c:pt>
                <c:pt idx="12">
                  <c:v>290.08449755006836</c:v>
                </c:pt>
                <c:pt idx="13">
                  <c:v>327.4242789864076</c:v>
                </c:pt>
                <c:pt idx="14">
                  <c:v>350.6996224203895</c:v>
                </c:pt>
                <c:pt idx="15">
                  <c:v>378.0805836805776</c:v>
                </c:pt>
              </c:numCache>
            </c:numRef>
          </c:val>
          <c:smooth val="0"/>
        </c:ser>
        <c:marker val="1"/>
        <c:axId val="48887575"/>
        <c:axId val="37334992"/>
      </c:line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875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75"/>
          <c:y val="0.844"/>
          <c:w val="0.9355"/>
          <c:h val="0.1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114300</xdr:rowOff>
    </xdr:from>
    <xdr:to>
      <xdr:col>2</xdr:col>
      <xdr:colOff>561975</xdr:colOff>
      <xdr:row>36</xdr:row>
      <xdr:rowOff>85725</xdr:rowOff>
    </xdr:to>
    <xdr:graphicFrame>
      <xdr:nvGraphicFramePr>
        <xdr:cNvPr id="1" name="Diagram 1"/>
        <xdr:cNvGraphicFramePr/>
      </xdr:nvGraphicFramePr>
      <xdr:xfrm>
        <a:off x="76200" y="276225"/>
        <a:ext cx="93916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="85" zoomScaleNormal="85" zoomScalePageLayoutView="0" workbookViewId="0" topLeftCell="A1">
      <selection activeCell="E27" sqref="E27"/>
    </sheetView>
  </sheetViews>
  <sheetFormatPr defaultColWidth="9.00390625" defaultRowHeight="12.75"/>
  <cols>
    <col min="1" max="1" width="41.625" style="0" customWidth="1"/>
    <col min="2" max="2" width="75.25390625" style="0" customWidth="1"/>
  </cols>
  <sheetData>
    <row r="1" ht="12.75">
      <c r="A1" s="31" t="s">
        <v>74</v>
      </c>
    </row>
    <row r="36" s="68" customFormat="1" ht="12.75"/>
    <row r="38" ht="53.25">
      <c r="A38" s="36" t="s">
        <v>77</v>
      </c>
    </row>
    <row r="39" ht="12.75">
      <c r="A39" s="35"/>
    </row>
    <row r="40" ht="12.75">
      <c r="A40" s="32" t="s">
        <v>75</v>
      </c>
    </row>
    <row r="41" ht="21.75">
      <c r="A41" s="33" t="s">
        <v>76</v>
      </c>
    </row>
    <row r="42" ht="12.75">
      <c r="A42" s="33"/>
    </row>
    <row r="43" spans="1:6" ht="13.5" thickBot="1">
      <c r="A43" s="32" t="s">
        <v>85</v>
      </c>
      <c r="F43" s="1"/>
    </row>
    <row r="44" spans="1:6" ht="13.5" thickTop="1">
      <c r="A44" s="47" t="s">
        <v>86</v>
      </c>
      <c r="B44" s="48"/>
      <c r="C44" s="48"/>
      <c r="D44" s="48"/>
      <c r="E44" s="49"/>
      <c r="F44" s="1"/>
    </row>
    <row r="45" spans="1:6" ht="12.75">
      <c r="A45" s="50" t="s">
        <v>87</v>
      </c>
      <c r="B45" s="61" t="s">
        <v>88</v>
      </c>
      <c r="C45" s="61"/>
      <c r="D45" s="61"/>
      <c r="E45" s="62"/>
      <c r="F45" s="1"/>
    </row>
    <row r="46" spans="1:6" ht="12.75" customHeight="1">
      <c r="A46" s="50" t="s">
        <v>89</v>
      </c>
      <c r="B46" s="63" t="s">
        <v>90</v>
      </c>
      <c r="C46" s="63"/>
      <c r="D46" s="63"/>
      <c r="E46" s="64"/>
      <c r="F46" s="1"/>
    </row>
    <row r="47" spans="1:6" ht="12.75">
      <c r="A47" s="50" t="s">
        <v>39</v>
      </c>
      <c r="B47" s="65" t="s">
        <v>91</v>
      </c>
      <c r="C47" s="65"/>
      <c r="D47" s="65"/>
      <c r="E47" s="66"/>
      <c r="F47" s="1"/>
    </row>
    <row r="48" spans="1:6" ht="13.5" thickBot="1">
      <c r="A48" s="51" t="s">
        <v>92</v>
      </c>
      <c r="B48" s="59" t="s">
        <v>93</v>
      </c>
      <c r="C48" s="59"/>
      <c r="D48" s="59"/>
      <c r="E48" s="60"/>
      <c r="F48" s="1"/>
    </row>
    <row r="49" spans="1:6" ht="17.25" customHeight="1" thickBot="1" thickTop="1">
      <c r="A49" s="37"/>
      <c r="B49" s="63"/>
      <c r="C49" s="67"/>
      <c r="D49" s="67"/>
      <c r="E49" s="67"/>
      <c r="F49" s="1"/>
    </row>
    <row r="50" spans="1:6" ht="16.5" customHeight="1" thickTop="1">
      <c r="A50" s="47" t="s">
        <v>94</v>
      </c>
      <c r="B50" s="48"/>
      <c r="C50" s="48"/>
      <c r="D50" s="48"/>
      <c r="E50" s="49"/>
      <c r="F50" s="1"/>
    </row>
    <row r="51" spans="1:6" ht="19.5" customHeight="1" thickBot="1">
      <c r="A51" s="51" t="s">
        <v>95</v>
      </c>
      <c r="B51" s="59" t="s">
        <v>96</v>
      </c>
      <c r="C51" s="59"/>
      <c r="D51" s="59"/>
      <c r="E51" s="60"/>
      <c r="F51" s="1"/>
    </row>
    <row r="52" spans="1:6" ht="13.5" thickTop="1">
      <c r="A52" s="34"/>
      <c r="B52" s="34"/>
      <c r="C52" s="34"/>
      <c r="D52" s="34"/>
      <c r="E52" s="34"/>
      <c r="F52" s="1"/>
    </row>
    <row r="53" spans="1:6" ht="12.75">
      <c r="A53" s="44"/>
      <c r="B53" s="45"/>
      <c r="C53" s="45"/>
      <c r="D53" s="45"/>
      <c r="E53" s="45"/>
      <c r="F53" s="1"/>
    </row>
    <row r="54" spans="1:6" ht="12.75">
      <c r="A54" s="37"/>
      <c r="B54" s="42"/>
      <c r="C54" s="42"/>
      <c r="D54" s="42"/>
      <c r="E54" s="42"/>
      <c r="F54" s="1"/>
    </row>
    <row r="55" spans="1:6" ht="12.75">
      <c r="A55" s="37"/>
      <c r="B55" s="42"/>
      <c r="C55" s="42"/>
      <c r="D55" s="42"/>
      <c r="E55" s="42"/>
      <c r="F55" s="1"/>
    </row>
    <row r="56" spans="1:6" ht="12.75">
      <c r="A56" s="37"/>
      <c r="B56" s="42"/>
      <c r="C56" s="42"/>
      <c r="D56" s="42"/>
      <c r="E56" s="42"/>
      <c r="F56" s="1"/>
    </row>
    <row r="57" spans="1:6" ht="12.75">
      <c r="A57" s="37"/>
      <c r="B57" s="42"/>
      <c r="C57" s="42"/>
      <c r="D57" s="42"/>
      <c r="E57" s="42"/>
      <c r="F57" s="1"/>
    </row>
    <row r="58" spans="1:6" ht="12.75" customHeight="1">
      <c r="A58" s="37"/>
      <c r="B58" s="42"/>
      <c r="C58" s="42"/>
      <c r="D58" s="42"/>
      <c r="E58" s="42"/>
      <c r="F58" s="1"/>
    </row>
    <row r="59" spans="1:6" ht="12.75">
      <c r="A59" s="37"/>
      <c r="B59" s="43"/>
      <c r="C59" s="46"/>
      <c r="D59" s="46"/>
      <c r="E59" s="46"/>
      <c r="F59" s="1"/>
    </row>
    <row r="60" spans="1:6" ht="12.75">
      <c r="A60" s="37"/>
      <c r="B60" s="42"/>
      <c r="C60" s="42"/>
      <c r="D60" s="42"/>
      <c r="E60" s="42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</sheetData>
  <sheetProtection/>
  <mergeCells count="6">
    <mergeCell ref="B51:E51"/>
    <mergeCell ref="B45:E45"/>
    <mergeCell ref="B46:E46"/>
    <mergeCell ref="B47:E47"/>
    <mergeCell ref="B48:E48"/>
    <mergeCell ref="B49:E49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9"/>
  <sheetViews>
    <sheetView tabSelected="1" zoomScale="70" zoomScaleNormal="70" zoomScalePageLayoutView="0" workbookViewId="0" topLeftCell="A1">
      <selection activeCell="A1" sqref="A1:Q1"/>
    </sheetView>
  </sheetViews>
  <sheetFormatPr defaultColWidth="9.00390625" defaultRowHeight="12.75"/>
  <cols>
    <col min="1" max="1" width="42.625" style="0" customWidth="1"/>
    <col min="2" max="15" width="9.00390625" style="0" customWidth="1"/>
    <col min="16" max="16" width="9.00390625" style="8" customWidth="1"/>
    <col min="17" max="17" width="9.00390625" style="0" customWidth="1"/>
  </cols>
  <sheetData>
    <row r="1" spans="1:23" ht="45.75" customHeight="1">
      <c r="A1" s="88" t="s">
        <v>102</v>
      </c>
      <c r="B1" s="89">
        <v>1995</v>
      </c>
      <c r="C1" s="89">
        <v>1996</v>
      </c>
      <c r="D1" s="89">
        <v>1997</v>
      </c>
      <c r="E1" s="89">
        <v>1998</v>
      </c>
      <c r="F1" s="89">
        <v>1999</v>
      </c>
      <c r="G1" s="89">
        <v>2000</v>
      </c>
      <c r="H1" s="89">
        <v>2001</v>
      </c>
      <c r="I1" s="89">
        <v>2002</v>
      </c>
      <c r="J1" s="89">
        <v>2003</v>
      </c>
      <c r="K1" s="89">
        <v>2004</v>
      </c>
      <c r="L1" s="89">
        <v>2005</v>
      </c>
      <c r="M1" s="89">
        <v>2006</v>
      </c>
      <c r="N1" s="89">
        <v>2007</v>
      </c>
      <c r="O1" s="89">
        <v>2008</v>
      </c>
      <c r="P1" s="89">
        <v>2009</v>
      </c>
      <c r="Q1" s="89">
        <v>2010</v>
      </c>
      <c r="R1" s="58"/>
      <c r="S1" s="58"/>
      <c r="T1" s="69"/>
      <c r="U1" s="69"/>
      <c r="V1" s="69"/>
      <c r="W1" s="69"/>
    </row>
    <row r="2" spans="1:23" ht="18">
      <c r="A2" s="74" t="s">
        <v>73</v>
      </c>
      <c r="B2" s="75">
        <v>508.29274034447536</v>
      </c>
      <c r="C2" s="75">
        <v>523.1146808230177</v>
      </c>
      <c r="D2" s="75">
        <v>539.1325365046342</v>
      </c>
      <c r="E2" s="75">
        <v>542.9496161466658</v>
      </c>
      <c r="F2" s="75">
        <v>557.1404091281424</v>
      </c>
      <c r="G2" s="75">
        <v>570.7473623688902</v>
      </c>
      <c r="H2" s="75">
        <v>574.568746892441</v>
      </c>
      <c r="I2" s="75">
        <v>579.8190823143632</v>
      </c>
      <c r="J2" s="75">
        <v>568.7720669247639</v>
      </c>
      <c r="K2" s="75">
        <v>568.0469526144257</v>
      </c>
      <c r="L2" s="75">
        <v>562.7679967685458</v>
      </c>
      <c r="M2" s="75">
        <v>569.3603748197911</v>
      </c>
      <c r="N2" s="75">
        <v>568.1773583479561</v>
      </c>
      <c r="O2" s="75">
        <f>SUM('Total MSW generation'!O3:O17,'Total MSW generation'!O37:O39)/(Pop_Eurostat!O10+Pop_Eurostat!O13+Pop_Eurostat!O14+Pop_Eurostat!O16+Pop_Eurostat!O17+Pop_Eurostat!O18+Pop_Eurostat!O19+Pop_Eurostat!O20+Pop_Eurostat!O24+Pop_Eurostat!O27+Pop_Eurostat!O28+Pop_Eurostat!O30+Pop_Eurostat!O34+Pop_Eurostat!O35+Pop_Eurostat!O36+Pop_Eurostat!O40+Pop_Eurostat!O41+Pop_Eurostat!O42)*1000</f>
        <v>561.5069219814676</v>
      </c>
      <c r="P2" s="75">
        <f>SUM('Total MSW generation'!P3:P17,'Total MSW generation'!P37:P39)/(Pop_Eurostat!P10+Pop_Eurostat!P13+Pop_Eurostat!P14+Pop_Eurostat!P16+Pop_Eurostat!P17+Pop_Eurostat!P18+Pop_Eurostat!P19+Pop_Eurostat!P20+Pop_Eurostat!P24+Pop_Eurostat!P27+Pop_Eurostat!P28+Pop_Eurostat!P30+Pop_Eurostat!P34+Pop_Eurostat!P35+Pop_Eurostat!P36+Pop_Eurostat!P40+Pop_Eurostat!P41+Pop_Eurostat!P42)*1000</f>
        <v>551.6047407675239</v>
      </c>
      <c r="Q2" s="75">
        <f>SUM('Total MSW generation'!Q3:Q17,'Total MSW generation'!Q37:Q39)/(Pop_Eurostat!Q10+Pop_Eurostat!Q13+Pop_Eurostat!Q14+Pop_Eurostat!Q16+Pop_Eurostat!Q17+Pop_Eurostat!Q18+Pop_Eurostat!Q19+Pop_Eurostat!Q20+Pop_Eurostat!Q24+Pop_Eurostat!Q27+Pop_Eurostat!Q28+Pop_Eurostat!Q30+Pop_Eurostat!Q34+Pop_Eurostat!Q35+Pop_Eurostat!Q36+Pop_Eurostat!Q40+Pop_Eurostat!Q41+Pop_Eurostat!Q42)*1000</f>
        <v>543.6130775719747</v>
      </c>
      <c r="R2" s="58"/>
      <c r="S2" s="58"/>
      <c r="T2" s="69"/>
      <c r="U2" s="69"/>
      <c r="V2" s="69"/>
      <c r="W2" s="69"/>
    </row>
    <row r="3" spans="1:23" ht="18">
      <c r="A3" s="74" t="s">
        <v>37</v>
      </c>
      <c r="B3" s="75">
        <v>361.9273369612058</v>
      </c>
      <c r="C3" s="75">
        <v>358.66550745687044</v>
      </c>
      <c r="D3" s="75">
        <v>364.1449397460592</v>
      </c>
      <c r="E3" s="75">
        <v>340.88133475772423</v>
      </c>
      <c r="F3" s="75">
        <v>353.50274388653924</v>
      </c>
      <c r="G3" s="75">
        <v>359.9688485728261</v>
      </c>
      <c r="H3" s="75">
        <v>338.43468988798054</v>
      </c>
      <c r="I3" s="75">
        <v>347.11797045814194</v>
      </c>
      <c r="J3" s="75">
        <v>335.00130491587316</v>
      </c>
      <c r="K3" s="75">
        <v>328.32195892458907</v>
      </c>
      <c r="L3" s="75">
        <v>361.53360760154493</v>
      </c>
      <c r="M3" s="75">
        <v>367.7234611163077</v>
      </c>
      <c r="N3" s="75">
        <v>367.7618920538614</v>
      </c>
      <c r="O3" s="75">
        <f>SUM('Total MSW generation'!O20:O31)/(Pop_Eurostat!O11+Pop_Eurostat!O12+Pop_Eurostat!O15+Pop_Eurostat!O21+Pop_Eurostat!O22+Pop_Eurostat!O23+Pop_Eurostat!O25+Pop_Eurostat!O26+Pop_Eurostat!O29+Pop_Eurostat!O31+Pop_Eurostat!O32+Pop_Eurostat!O33)*1000</f>
        <v>369.8290075617905</v>
      </c>
      <c r="P3" s="75">
        <f>SUM('Total MSW generation'!P20:P31)/(Pop_Eurostat!P11+Pop_Eurostat!P12+Pop_Eurostat!P15+Pop_Eurostat!P21+Pop_Eurostat!P22+Pop_Eurostat!P23+Pop_Eurostat!P25+Pop_Eurostat!P26+Pop_Eurostat!P29+Pop_Eurostat!P31+Pop_Eurostat!P32+Pop_Eurostat!P33)*1000</f>
        <v>357.9596098217054</v>
      </c>
      <c r="Q3" s="75">
        <f>SUM('Total MSW generation'!Q20:Q31)/(Pop_Eurostat!Q11+Pop_Eurostat!Q12+Pop_Eurostat!Q15+Pop_Eurostat!Q21+Pop_Eurostat!Q22+Pop_Eurostat!Q23+Pop_Eurostat!Q25+Pop_Eurostat!Q26+Pop_Eurostat!Q29+Pop_Eurostat!Q31+Pop_Eurostat!Q32+Pop_Eurostat!Q33)*1000</f>
        <v>351.57061996264014</v>
      </c>
      <c r="R3" s="58"/>
      <c r="S3" s="58"/>
      <c r="T3" s="69"/>
      <c r="U3" s="69"/>
      <c r="V3" s="69"/>
      <c r="W3" s="69"/>
    </row>
    <row r="4" spans="1:23" ht="18">
      <c r="A4" s="74" t="s">
        <v>66</v>
      </c>
      <c r="B4" s="76">
        <v>474</v>
      </c>
      <c r="C4" s="76">
        <v>486</v>
      </c>
      <c r="D4" s="76">
        <v>500</v>
      </c>
      <c r="E4" s="76">
        <v>496</v>
      </c>
      <c r="F4" s="76">
        <v>510</v>
      </c>
      <c r="G4" s="76">
        <v>523</v>
      </c>
      <c r="H4" s="76">
        <v>521</v>
      </c>
      <c r="I4" s="76">
        <v>526</v>
      </c>
      <c r="J4" s="76">
        <v>514</v>
      </c>
      <c r="K4" s="76">
        <v>513</v>
      </c>
      <c r="L4" s="76">
        <v>516</v>
      </c>
      <c r="M4" s="76">
        <v>522</v>
      </c>
      <c r="N4" s="76">
        <v>523</v>
      </c>
      <c r="O4" s="76">
        <v>520</v>
      </c>
      <c r="P4" s="76">
        <v>512</v>
      </c>
      <c r="Q4" s="76">
        <v>513</v>
      </c>
      <c r="R4" s="58"/>
      <c r="S4" s="58"/>
      <c r="T4" s="69"/>
      <c r="U4" s="69"/>
      <c r="V4" s="69"/>
      <c r="W4" s="69"/>
    </row>
    <row r="5" spans="1:23" ht="18">
      <c r="A5" s="74" t="s">
        <v>68</v>
      </c>
      <c r="B5" s="75">
        <f>((B4*Pop_Eurostat!B49)+(B45*Pop_Eurostat!B40+'CSI016 Figure 2'!B46*Pop_Eurostat!B41+'CSI016 Figure 2'!B47*Pop_Eurostat!B42))/(Pop_Eurostat!B49+Pop_Eurostat!B42+Pop_Eurostat!B41+Pop_Eurostat!B40)</f>
        <v>477.1144190676001</v>
      </c>
      <c r="C5" s="75">
        <f>((C4*Pop_Eurostat!C49)+(C45*Pop_Eurostat!C40+'CSI016 Figure 2'!C46*Pop_Eurostat!C41+'CSI016 Figure 2'!C47*Pop_Eurostat!C42))/(Pop_Eurostat!C49+Pop_Eurostat!C42+Pop_Eurostat!C41+Pop_Eurostat!C40)</f>
        <v>488.93879532295904</v>
      </c>
      <c r="D5" s="75">
        <f>((D4*Pop_Eurostat!D49)+(D45*Pop_Eurostat!D40+'CSI016 Figure 2'!D46*Pop_Eurostat!D41+'CSI016 Figure 2'!D47*Pop_Eurostat!D42))/(Pop_Eurostat!D49+Pop_Eurostat!D42+Pop_Eurostat!D41+Pop_Eurostat!D40)</f>
        <v>502.5794002040413</v>
      </c>
      <c r="E5" s="75">
        <f>((E4*Pop_Eurostat!E49)+(E45*Pop_Eurostat!E40+'CSI016 Figure 2'!E46*Pop_Eurostat!E41+'CSI016 Figure 2'!E47*Pop_Eurostat!E42))/(Pop_Eurostat!E49+Pop_Eurostat!E42+Pop_Eurostat!E41+Pop_Eurostat!E40)</f>
        <v>498.98563075096234</v>
      </c>
      <c r="F5" s="75">
        <f>((F4*Pop_Eurostat!F49)+(F45*Pop_Eurostat!F40+'CSI016 Figure 2'!F46*Pop_Eurostat!F41+'CSI016 Figure 2'!F47*Pop_Eurostat!F42))/(Pop_Eurostat!F49+Pop_Eurostat!F42+Pop_Eurostat!F41+Pop_Eurostat!F40)</f>
        <v>512.5345623162306</v>
      </c>
      <c r="G5" s="75">
        <f>((G4*Pop_Eurostat!G49)+(G45*Pop_Eurostat!G40+'CSI016 Figure 2'!G46*Pop_Eurostat!G41+'CSI016 Figure 2'!G47*Pop_Eurostat!G42))/(Pop_Eurostat!G49+Pop_Eurostat!G42+Pop_Eurostat!G41+Pop_Eurostat!G40)</f>
        <v>525.6964098698892</v>
      </c>
      <c r="H5" s="75">
        <f>((H4*Pop_Eurostat!H49)+(H45*Pop_Eurostat!H40+'CSI016 Figure 2'!H46*Pop_Eurostat!H41+'CSI016 Figure 2'!H47*Pop_Eurostat!H42))/(Pop_Eurostat!H49+Pop_Eurostat!H42+Pop_Eurostat!H41+Pop_Eurostat!H40)</f>
        <v>521.5387690798505</v>
      </c>
      <c r="I5" s="75">
        <f>((I4*Pop_Eurostat!I49)+(I45*Pop_Eurostat!I40+'CSI016 Figure 2'!I46*Pop_Eurostat!I41+'CSI016 Figure 2'!I47*Pop_Eurostat!I42))/(Pop_Eurostat!I49+Pop_Eurostat!I42+Pop_Eurostat!I41+Pop_Eurostat!I40)</f>
        <v>526.9300607856668</v>
      </c>
      <c r="J5" s="75">
        <f>((J4*Pop_Eurostat!J49)+(J45*Pop_Eurostat!J40+'CSI016 Figure 2'!J46*Pop_Eurostat!J41+'CSI016 Figure 2'!J47*Pop_Eurostat!J42))/(Pop_Eurostat!J49+Pop_Eurostat!J42+Pop_Eurostat!J41+Pop_Eurostat!J40)</f>
        <v>515.2060395782484</v>
      </c>
      <c r="K5" s="75">
        <f>((K4*Pop_Eurostat!K49)+(K45*Pop_Eurostat!K40+'CSI016 Figure 2'!K46*Pop_Eurostat!K41+'CSI016 Figure 2'!K47*Pop_Eurostat!K42))/(Pop_Eurostat!K49+Pop_Eurostat!K42+Pop_Eurostat!K41+Pop_Eurostat!K40)</f>
        <v>514.2519014463303</v>
      </c>
      <c r="L5" s="75">
        <f>((L4*Pop_Eurostat!L49)+(L45*Pop_Eurostat!L40+'CSI016 Figure 2'!L46*Pop_Eurostat!L41+'CSI016 Figure 2'!L47*Pop_Eurostat!L42))/(Pop_Eurostat!L49+Pop_Eurostat!L42+Pop_Eurostat!L41+Pop_Eurostat!L40)</f>
        <v>517.312678595492</v>
      </c>
      <c r="M5" s="75">
        <f>((M4*Pop_Eurostat!M49)+(M45*Pop_Eurostat!M40+'CSI016 Figure 2'!M46*Pop_Eurostat!M41+'CSI016 Figure 2'!M47*Pop_Eurostat!M42))/(Pop_Eurostat!M49+Pop_Eurostat!M42+Pop_Eurostat!M41+Pop_Eurostat!M40)</f>
        <v>524.2070831614556</v>
      </c>
      <c r="N5" s="75">
        <f>((N4*Pop_Eurostat!N49)+(N45*Pop_Eurostat!N40+'CSI016 Figure 2'!N46*Pop_Eurostat!N41+'CSI016 Figure 2'!N47*Pop_Eurostat!N42))/(Pop_Eurostat!N49+Pop_Eurostat!N42+Pop_Eurostat!N41+Pop_Eurostat!N40)</f>
        <v>525.6475445110382</v>
      </c>
      <c r="O5" s="75">
        <f>((O4*Pop_Eurostat!O49)+(O45*Pop_Eurostat!O40+'CSI016 Figure 2'!O46*Pop_Eurostat!O41+'CSI016 Figure 2'!O47*Pop_Eurostat!O42))/(Pop_Eurostat!O49+Pop_Eurostat!O42+Pop_Eurostat!O41+Pop_Eurostat!O40)</f>
        <v>522.926635554201</v>
      </c>
      <c r="P5" s="75">
        <f>((P4*Pop_Eurostat!P49)+(P45*Pop_Eurostat!P40+'CSI016 Figure 2'!P46*Pop_Eurostat!P41+'CSI016 Figure 2'!P47*Pop_Eurostat!P42))/(Pop_Eurostat!P49+Pop_Eurostat!P42+Pop_Eurostat!P41+Pop_Eurostat!P40)</f>
        <v>514.4986737843508</v>
      </c>
      <c r="Q5" s="75">
        <f>((Q4*Pop_Eurostat!Q49)+(Q45*Pop_Eurostat!Q40+'CSI016 Figure 2'!Q46*Pop_Eurostat!Q41+'CSI016 Figure 2'!Q47*Pop_Eurostat!Q42))/(Pop_Eurostat!Q49+Pop_Eurostat!Q42+Pop_Eurostat!Q41+Pop_Eurostat!Q40)</f>
        <v>515.5669300154125</v>
      </c>
      <c r="R5" s="58"/>
      <c r="S5" s="58"/>
      <c r="T5" s="69"/>
      <c r="U5" s="69"/>
      <c r="V5" s="69"/>
      <c r="W5" s="69"/>
    </row>
    <row r="6" spans="1:23" ht="18">
      <c r="A6" s="74" t="s">
        <v>33</v>
      </c>
      <c r="B6" s="75">
        <f>B42</f>
        <v>441</v>
      </c>
      <c r="C6" s="75">
        <f aca="true" t="shared" si="0" ref="C6:O6">C42</f>
        <v>466</v>
      </c>
      <c r="D6" s="75">
        <f t="shared" si="0"/>
        <v>499</v>
      </c>
      <c r="E6" s="75">
        <f t="shared" si="0"/>
        <v>506</v>
      </c>
      <c r="F6" s="75">
        <f t="shared" si="0"/>
        <v>459</v>
      </c>
      <c r="G6" s="75">
        <f t="shared" si="0"/>
        <v>454</v>
      </c>
      <c r="H6" s="75">
        <f t="shared" si="0"/>
        <v>454</v>
      </c>
      <c r="I6" s="75">
        <f t="shared" si="0"/>
        <v>447</v>
      </c>
      <c r="J6" s="75">
        <f t="shared" si="0"/>
        <v>443</v>
      </c>
      <c r="K6" s="75">
        <f t="shared" si="0"/>
        <v>418</v>
      </c>
      <c r="L6" s="75">
        <f t="shared" si="0"/>
        <v>435</v>
      </c>
      <c r="M6" s="75">
        <f t="shared" si="0"/>
        <v>412</v>
      </c>
      <c r="N6" s="75">
        <f t="shared" si="0"/>
        <v>433</v>
      </c>
      <c r="O6" s="75">
        <f t="shared" si="0"/>
        <v>400</v>
      </c>
      <c r="P6" s="75">
        <f>P42</f>
        <v>419</v>
      </c>
      <c r="Q6" s="75">
        <f>Q42</f>
        <v>407</v>
      </c>
      <c r="R6" s="58"/>
      <c r="S6" s="58"/>
      <c r="T6" s="69"/>
      <c r="U6" s="69"/>
      <c r="V6" s="69"/>
      <c r="W6" s="69"/>
    </row>
    <row r="7" spans="1:23" ht="68.25" customHeight="1">
      <c r="A7" s="77" t="s">
        <v>79</v>
      </c>
      <c r="B7" s="75"/>
      <c r="C7" s="75"/>
      <c r="D7" s="75"/>
      <c r="E7" s="75"/>
      <c r="F7" s="75"/>
      <c r="G7" s="75"/>
      <c r="H7" s="75"/>
      <c r="I7" s="75"/>
      <c r="J7" s="75">
        <v>228.58007402018382</v>
      </c>
      <c r="K7" s="75">
        <v>251.11261276572796</v>
      </c>
      <c r="L7" s="75">
        <v>271.2313377111256</v>
      </c>
      <c r="M7" s="75">
        <v>271.89311049355456</v>
      </c>
      <c r="N7" s="75">
        <v>290.08449755006836</v>
      </c>
      <c r="O7" s="75">
        <v>327.4242789864076</v>
      </c>
      <c r="P7" s="75">
        <v>350.6996224203895</v>
      </c>
      <c r="Q7" s="75">
        <v>378.0805836805776</v>
      </c>
      <c r="R7" s="58"/>
      <c r="S7" s="58"/>
      <c r="T7" s="69"/>
      <c r="U7" s="69"/>
      <c r="V7" s="69"/>
      <c r="W7" s="69"/>
    </row>
    <row r="8" spans="1:23" ht="57.75" customHeight="1">
      <c r="A8" s="77" t="s">
        <v>78</v>
      </c>
      <c r="B8" s="75">
        <f>(SUM('Total MSW generation'!B3:B48)/(Pop_Eurostat!B49+Pop_Eurostat!B50+Pop_Eurostat!B39))*1000</f>
        <v>472.14850700897796</v>
      </c>
      <c r="C8" s="75">
        <f>(SUM('Total MSW generation'!C3:C48)/(Pop_Eurostat!C49+Pop_Eurostat!C50+Pop_Eurostat!C39))*1000</f>
        <v>484.7375086901528</v>
      </c>
      <c r="D8" s="75">
        <f>(SUM('Total MSW generation'!D3:D48)/(Pop_Eurostat!D49+Pop_Eurostat!D50+Pop_Eurostat!D39))*1000</f>
        <v>500.7603759895429</v>
      </c>
      <c r="E8" s="75">
        <f>(SUM('Total MSW generation'!E3:E48)/(Pop_Eurostat!E49+Pop_Eurostat!E50+Pop_Eurostat!E39))*1000</f>
        <v>500.041044156319</v>
      </c>
      <c r="F8" s="75">
        <f>(SUM('Total MSW generation'!F3:F48)/(Pop_Eurostat!F49+Pop_Eurostat!F50+Pop_Eurostat!F39))*1000</f>
        <v>506.4703809473343</v>
      </c>
      <c r="G8" s="75">
        <f>(SUM('Total MSW generation'!G3:G48)/(Pop_Eurostat!G49+Pop_Eurostat!G50+Pop_Eurostat!G39))*1000</f>
        <v>516.7242453125075</v>
      </c>
      <c r="H8" s="75">
        <f>(SUM('Total MSW generation'!H3:H48)/(Pop_Eurostat!H49+Pop_Eurostat!H50+Pop_Eurostat!H39))*1000</f>
        <v>513.3606225354158</v>
      </c>
      <c r="I8" s="75">
        <f>(SUM('Total MSW generation'!I3:I48)/(Pop_Eurostat!I49+Pop_Eurostat!I50+Pop_Eurostat!I39))*1000</f>
        <v>517.5221823387969</v>
      </c>
      <c r="J8" s="75">
        <f>1000*Pop_Eurostat!J54/SUM(Pop_Eurostat!J49:J52)</f>
        <v>500.24252815387473</v>
      </c>
      <c r="K8" s="75">
        <f>1000*Pop_Eurostat!K54/SUM(Pop_Eurostat!K49:K52)</f>
        <v>496.7419358811557</v>
      </c>
      <c r="L8" s="75">
        <f>1000*Pop_Eurostat!L54/SUM(Pop_Eurostat!L49:L52)</f>
        <v>501.6240939678403</v>
      </c>
      <c r="M8" s="75">
        <f>1000*Pop_Eurostat!M54/SUM(Pop_Eurostat!M49:M52)</f>
        <v>501.9609889406301</v>
      </c>
      <c r="N8" s="75">
        <f>1000*Pop_Eurostat!N54/SUM(Pop_Eurostat!N49:N52)</f>
        <v>505.622530284285</v>
      </c>
      <c r="O8" s="75">
        <f>1000*Pop_Eurostat!O54/SUM(Pop_Eurostat!O49:O52)</f>
        <v>500.946403029913</v>
      </c>
      <c r="P8" s="75">
        <f>1000*Pop_Eurostat!P54/SUM(Pop_Eurostat!P49:P52)</f>
        <v>496.01566708912475</v>
      </c>
      <c r="Q8" s="75">
        <f>1000*Pop_Eurostat!Q54/SUM(Pop_Eurostat!Q49:Q52)</f>
        <v>490.9150744933196</v>
      </c>
      <c r="R8" s="58"/>
      <c r="S8" s="58"/>
      <c r="T8" s="69"/>
      <c r="U8" s="69"/>
      <c r="V8" s="69"/>
      <c r="W8" s="69"/>
    </row>
    <row r="9" spans="1:31" ht="18">
      <c r="A9" s="78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9"/>
      <c r="P9" s="80"/>
      <c r="Q9" s="81"/>
      <c r="R9" s="70"/>
      <c r="S9" s="70"/>
      <c r="T9" s="70"/>
      <c r="U9" s="70"/>
      <c r="V9" s="70"/>
      <c r="W9" s="70"/>
      <c r="X9" s="1"/>
      <c r="Y9" s="1"/>
      <c r="Z9" s="1"/>
      <c r="AA9" s="1"/>
      <c r="AB9" s="1"/>
      <c r="AC9" s="1"/>
      <c r="AD9" s="1"/>
      <c r="AE9" s="1"/>
    </row>
    <row r="10" spans="1:31" ht="23.25" customHeight="1">
      <c r="A10" s="85" t="s">
        <v>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87"/>
      <c r="R10" s="70"/>
      <c r="S10" s="70"/>
      <c r="T10" s="70"/>
      <c r="U10" s="70"/>
      <c r="V10" s="70"/>
      <c r="W10" s="70"/>
      <c r="X10" s="1"/>
      <c r="Y10" s="1"/>
      <c r="Z10" s="1"/>
      <c r="AA10" s="1"/>
      <c r="AB10" s="1"/>
      <c r="AC10" s="1"/>
      <c r="AD10" s="1"/>
      <c r="AE10" s="1"/>
    </row>
    <row r="11" spans="1:31" ht="18">
      <c r="A11" s="74" t="s">
        <v>1</v>
      </c>
      <c r="B11" s="76">
        <v>437</v>
      </c>
      <c r="C11" s="76">
        <v>516</v>
      </c>
      <c r="D11" s="76">
        <v>532</v>
      </c>
      <c r="E11" s="76">
        <v>532</v>
      </c>
      <c r="F11" s="76">
        <v>563</v>
      </c>
      <c r="G11" s="76">
        <v>580</v>
      </c>
      <c r="H11" s="76">
        <v>576</v>
      </c>
      <c r="I11" s="76">
        <v>608</v>
      </c>
      <c r="J11" s="76">
        <v>607</v>
      </c>
      <c r="K11" s="76">
        <v>618</v>
      </c>
      <c r="L11" s="76">
        <v>618</v>
      </c>
      <c r="M11" s="76">
        <v>653</v>
      </c>
      <c r="N11" s="76">
        <v>596</v>
      </c>
      <c r="O11" s="76">
        <v>599</v>
      </c>
      <c r="P11" s="76">
        <v>591</v>
      </c>
      <c r="Q11" s="82">
        <v>591</v>
      </c>
      <c r="R11" s="71"/>
      <c r="S11" s="71"/>
      <c r="T11" s="71"/>
      <c r="U11" s="71"/>
      <c r="V11" s="71"/>
      <c r="W11" s="71"/>
      <c r="X11" s="2"/>
      <c r="Y11" s="2"/>
      <c r="Z11" s="2"/>
      <c r="AA11" s="2"/>
      <c r="AB11" s="2"/>
      <c r="AC11" s="2"/>
      <c r="AD11" s="2"/>
      <c r="AE11" s="1"/>
    </row>
    <row r="12" spans="1:31" ht="18">
      <c r="A12" s="74" t="s">
        <v>2</v>
      </c>
      <c r="B12" s="76">
        <v>451</v>
      </c>
      <c r="C12" s="76">
        <v>450</v>
      </c>
      <c r="D12" s="76">
        <v>463</v>
      </c>
      <c r="E12" s="76">
        <v>456</v>
      </c>
      <c r="F12" s="76">
        <v>463</v>
      </c>
      <c r="G12" s="76">
        <v>475</v>
      </c>
      <c r="H12" s="76">
        <v>470</v>
      </c>
      <c r="I12" s="76">
        <v>486</v>
      </c>
      <c r="J12" s="76">
        <v>467</v>
      </c>
      <c r="K12" s="76">
        <v>486</v>
      </c>
      <c r="L12" s="76">
        <v>479</v>
      </c>
      <c r="M12" s="76">
        <v>483</v>
      </c>
      <c r="N12" s="76">
        <v>495</v>
      </c>
      <c r="O12" s="76">
        <v>489</v>
      </c>
      <c r="P12" s="76">
        <v>489</v>
      </c>
      <c r="Q12" s="82">
        <v>466</v>
      </c>
      <c r="R12" s="71"/>
      <c r="S12" s="71"/>
      <c r="T12" s="71"/>
      <c r="U12" s="71"/>
      <c r="V12" s="71"/>
      <c r="W12" s="71"/>
      <c r="X12" s="2"/>
      <c r="Y12" s="2"/>
      <c r="Z12" s="2"/>
      <c r="AA12" s="2"/>
      <c r="AB12" s="2"/>
      <c r="AC12" s="2"/>
      <c r="AD12" s="2"/>
      <c r="AE12" s="1"/>
    </row>
    <row r="13" spans="1:31" ht="18">
      <c r="A13" s="74" t="s">
        <v>3</v>
      </c>
      <c r="B13" s="76">
        <v>565</v>
      </c>
      <c r="C13" s="76">
        <v>618</v>
      </c>
      <c r="D13" s="76">
        <v>587</v>
      </c>
      <c r="E13" s="76">
        <v>592</v>
      </c>
      <c r="F13" s="76">
        <v>626</v>
      </c>
      <c r="G13" s="76">
        <v>664</v>
      </c>
      <c r="H13" s="76">
        <v>657</v>
      </c>
      <c r="I13" s="76">
        <v>664</v>
      </c>
      <c r="J13" s="76">
        <v>671</v>
      </c>
      <c r="K13" s="76">
        <v>695</v>
      </c>
      <c r="L13" s="76">
        <v>736</v>
      </c>
      <c r="M13" s="76">
        <v>740</v>
      </c>
      <c r="N13" s="76">
        <v>790</v>
      </c>
      <c r="O13" s="76">
        <v>830</v>
      </c>
      <c r="P13" s="82">
        <v>762</v>
      </c>
      <c r="Q13" s="82">
        <v>673</v>
      </c>
      <c r="R13" s="71"/>
      <c r="S13" s="71"/>
      <c r="T13" s="71"/>
      <c r="U13" s="71"/>
      <c r="V13" s="71"/>
      <c r="W13" s="71"/>
      <c r="X13" s="2"/>
      <c r="Y13" s="2"/>
      <c r="Z13" s="2"/>
      <c r="AA13" s="2"/>
      <c r="AB13" s="2"/>
      <c r="AC13" s="2"/>
      <c r="AD13" s="2"/>
      <c r="AE13" s="1"/>
    </row>
    <row r="14" spans="1:31" ht="18">
      <c r="A14" s="74" t="s">
        <v>4</v>
      </c>
      <c r="B14" s="76">
        <v>413</v>
      </c>
      <c r="C14" s="76">
        <v>410</v>
      </c>
      <c r="D14" s="76">
        <v>447</v>
      </c>
      <c r="E14" s="76">
        <v>466</v>
      </c>
      <c r="F14" s="76">
        <v>484</v>
      </c>
      <c r="G14" s="76">
        <v>502</v>
      </c>
      <c r="H14" s="76">
        <v>465</v>
      </c>
      <c r="I14" s="76">
        <v>458</v>
      </c>
      <c r="J14" s="76">
        <v>466</v>
      </c>
      <c r="K14" s="76">
        <v>469</v>
      </c>
      <c r="L14" s="76">
        <v>478</v>
      </c>
      <c r="M14" s="76">
        <v>494</v>
      </c>
      <c r="N14" s="76">
        <v>506</v>
      </c>
      <c r="O14" s="76">
        <v>521</v>
      </c>
      <c r="P14" s="76">
        <v>480</v>
      </c>
      <c r="Q14" s="82">
        <v>470</v>
      </c>
      <c r="R14" s="71"/>
      <c r="S14" s="71"/>
      <c r="T14" s="71"/>
      <c r="U14" s="71"/>
      <c r="V14" s="71"/>
      <c r="W14" s="71"/>
      <c r="X14" s="2"/>
      <c r="Y14" s="2"/>
      <c r="Z14" s="2"/>
      <c r="AA14" s="2"/>
      <c r="AB14" s="2"/>
      <c r="AC14" s="2"/>
      <c r="AD14" s="2"/>
      <c r="AE14" s="1"/>
    </row>
    <row r="15" spans="1:31" ht="18">
      <c r="A15" s="74" t="s">
        <v>5</v>
      </c>
      <c r="B15" s="76">
        <v>475</v>
      </c>
      <c r="C15" s="76">
        <v>486</v>
      </c>
      <c r="D15" s="76">
        <v>496</v>
      </c>
      <c r="E15" s="76">
        <v>507</v>
      </c>
      <c r="F15" s="76">
        <v>507</v>
      </c>
      <c r="G15" s="76">
        <v>514</v>
      </c>
      <c r="H15" s="76">
        <v>526</v>
      </c>
      <c r="I15" s="76">
        <v>530</v>
      </c>
      <c r="J15" s="76">
        <v>506</v>
      </c>
      <c r="K15" s="76">
        <v>519</v>
      </c>
      <c r="L15" s="76">
        <v>530</v>
      </c>
      <c r="M15" s="76">
        <v>536</v>
      </c>
      <c r="N15" s="76">
        <v>543</v>
      </c>
      <c r="O15" s="76">
        <v>542</v>
      </c>
      <c r="P15" s="76">
        <v>535</v>
      </c>
      <c r="Q15" s="82">
        <v>532</v>
      </c>
      <c r="R15" s="71"/>
      <c r="S15" s="71"/>
      <c r="T15" s="71"/>
      <c r="U15" s="71"/>
      <c r="V15" s="71"/>
      <c r="W15" s="71"/>
      <c r="X15" s="2"/>
      <c r="Y15" s="2"/>
      <c r="Z15" s="2"/>
      <c r="AA15" s="2"/>
      <c r="AB15" s="2"/>
      <c r="AC15" s="2"/>
      <c r="AD15" s="2"/>
      <c r="AE15" s="1"/>
    </row>
    <row r="16" spans="1:31" ht="18">
      <c r="A16" s="74" t="s">
        <v>6</v>
      </c>
      <c r="B16" s="76">
        <v>623</v>
      </c>
      <c r="C16" s="76">
        <v>641</v>
      </c>
      <c r="D16" s="76">
        <v>658</v>
      </c>
      <c r="E16" s="76">
        <v>647</v>
      </c>
      <c r="F16" s="76">
        <v>638</v>
      </c>
      <c r="G16" s="76">
        <v>642</v>
      </c>
      <c r="H16" s="76">
        <v>632</v>
      </c>
      <c r="I16" s="76">
        <v>640</v>
      </c>
      <c r="J16" s="76">
        <v>601</v>
      </c>
      <c r="K16" s="76">
        <v>587</v>
      </c>
      <c r="L16" s="76">
        <v>565</v>
      </c>
      <c r="M16" s="76">
        <v>564</v>
      </c>
      <c r="N16" s="76">
        <v>582</v>
      </c>
      <c r="O16" s="76">
        <v>589</v>
      </c>
      <c r="P16" s="82">
        <v>592</v>
      </c>
      <c r="Q16" s="82">
        <v>583</v>
      </c>
      <c r="R16" s="71"/>
      <c r="S16" s="71"/>
      <c r="T16" s="71"/>
      <c r="U16" s="71"/>
      <c r="V16" s="71"/>
      <c r="W16" s="71"/>
      <c r="X16" s="2"/>
      <c r="Y16" s="2"/>
      <c r="Z16" s="2"/>
      <c r="AA16" s="2"/>
      <c r="AB16" s="2"/>
      <c r="AC16" s="2"/>
      <c r="AD16" s="2"/>
      <c r="AE16" s="1"/>
    </row>
    <row r="17" spans="1:31" ht="18">
      <c r="A17" s="74" t="s">
        <v>7</v>
      </c>
      <c r="B17" s="75">
        <v>302.0271495980113</v>
      </c>
      <c r="C17" s="75">
        <v>337.27773397331157</v>
      </c>
      <c r="D17" s="76">
        <v>362</v>
      </c>
      <c r="E17" s="76">
        <v>377</v>
      </c>
      <c r="F17" s="76">
        <v>392</v>
      </c>
      <c r="G17" s="76">
        <v>407</v>
      </c>
      <c r="H17" s="76">
        <v>416</v>
      </c>
      <c r="I17" s="76">
        <v>422</v>
      </c>
      <c r="J17" s="76">
        <v>427</v>
      </c>
      <c r="K17" s="76">
        <v>432</v>
      </c>
      <c r="L17" s="76">
        <v>437</v>
      </c>
      <c r="M17" s="76">
        <v>442</v>
      </c>
      <c r="N17" s="76">
        <v>447</v>
      </c>
      <c r="O17" s="76">
        <v>452</v>
      </c>
      <c r="P17" s="76">
        <v>457</v>
      </c>
      <c r="Q17" s="82">
        <v>457</v>
      </c>
      <c r="R17" s="71"/>
      <c r="S17" s="71"/>
      <c r="T17" s="71"/>
      <c r="U17" s="71"/>
      <c r="V17" s="71"/>
      <c r="W17" s="71"/>
      <c r="X17" s="2"/>
      <c r="Y17" s="2"/>
      <c r="Z17" s="2"/>
      <c r="AA17" s="2"/>
      <c r="AB17" s="2"/>
      <c r="AC17" s="2"/>
      <c r="AD17" s="2"/>
      <c r="AE17" s="1"/>
    </row>
    <row r="18" spans="1:31" ht="18">
      <c r="A18" s="74" t="s">
        <v>8</v>
      </c>
      <c r="B18" s="76">
        <v>512</v>
      </c>
      <c r="C18" s="76">
        <v>522</v>
      </c>
      <c r="D18" s="76">
        <v>544</v>
      </c>
      <c r="E18" s="76">
        <v>554</v>
      </c>
      <c r="F18" s="76">
        <v>577</v>
      </c>
      <c r="G18" s="76">
        <v>599</v>
      </c>
      <c r="H18" s="76">
        <v>699</v>
      </c>
      <c r="I18" s="76">
        <v>692</v>
      </c>
      <c r="J18" s="76">
        <v>730</v>
      </c>
      <c r="K18" s="76">
        <v>737</v>
      </c>
      <c r="L18" s="76">
        <v>731</v>
      </c>
      <c r="M18" s="76">
        <v>794</v>
      </c>
      <c r="N18" s="76">
        <v>780</v>
      </c>
      <c r="O18" s="76">
        <v>729</v>
      </c>
      <c r="P18" s="76">
        <v>662</v>
      </c>
      <c r="Q18" s="82">
        <v>636</v>
      </c>
      <c r="R18" s="71"/>
      <c r="S18" s="71"/>
      <c r="T18" s="71"/>
      <c r="U18" s="71"/>
      <c r="V18" s="71"/>
      <c r="W18" s="71"/>
      <c r="X18" s="2"/>
      <c r="Y18" s="2"/>
      <c r="Z18" s="2"/>
      <c r="AA18" s="2"/>
      <c r="AB18" s="2"/>
      <c r="AC18" s="2"/>
      <c r="AD18" s="2"/>
      <c r="AE18" s="1"/>
    </row>
    <row r="19" spans="1:31" ht="18">
      <c r="A19" s="74" t="s">
        <v>9</v>
      </c>
      <c r="B19" s="76">
        <v>454</v>
      </c>
      <c r="C19" s="76">
        <v>457</v>
      </c>
      <c r="D19" s="76">
        <v>468</v>
      </c>
      <c r="E19" s="76">
        <v>472</v>
      </c>
      <c r="F19" s="76">
        <v>498</v>
      </c>
      <c r="G19" s="76">
        <v>509</v>
      </c>
      <c r="H19" s="76">
        <v>516</v>
      </c>
      <c r="I19" s="76">
        <v>522</v>
      </c>
      <c r="J19" s="76">
        <v>521</v>
      </c>
      <c r="K19" s="76">
        <v>535</v>
      </c>
      <c r="L19" s="76">
        <v>540</v>
      </c>
      <c r="M19" s="76">
        <v>552</v>
      </c>
      <c r="N19" s="76">
        <v>548</v>
      </c>
      <c r="O19" s="76">
        <v>543</v>
      </c>
      <c r="P19" s="82">
        <v>533</v>
      </c>
      <c r="Q19" s="82">
        <v>531</v>
      </c>
      <c r="R19" s="71"/>
      <c r="S19" s="71"/>
      <c r="T19" s="71"/>
      <c r="U19" s="71"/>
      <c r="V19" s="71"/>
      <c r="W19" s="71"/>
      <c r="X19" s="2"/>
      <c r="Y19" s="2"/>
      <c r="Z19" s="2"/>
      <c r="AA19" s="2"/>
      <c r="AB19" s="2"/>
      <c r="AC19" s="2"/>
      <c r="AD19" s="2"/>
      <c r="AE19" s="1"/>
    </row>
    <row r="20" spans="1:31" ht="18">
      <c r="A20" s="74" t="s">
        <v>10</v>
      </c>
      <c r="B20" s="76">
        <v>587</v>
      </c>
      <c r="C20" s="76">
        <v>585</v>
      </c>
      <c r="D20" s="76">
        <v>604</v>
      </c>
      <c r="E20" s="76">
        <v>625</v>
      </c>
      <c r="F20" s="76">
        <v>646</v>
      </c>
      <c r="G20" s="76">
        <v>654</v>
      </c>
      <c r="H20" s="76">
        <v>646</v>
      </c>
      <c r="I20" s="76">
        <v>653</v>
      </c>
      <c r="J20" s="76">
        <v>678</v>
      </c>
      <c r="K20" s="76">
        <v>679</v>
      </c>
      <c r="L20" s="76">
        <v>672</v>
      </c>
      <c r="M20" s="76">
        <v>683</v>
      </c>
      <c r="N20" s="76">
        <v>695</v>
      </c>
      <c r="O20" s="76">
        <v>697</v>
      </c>
      <c r="P20" s="82">
        <v>679</v>
      </c>
      <c r="Q20" s="82">
        <v>678</v>
      </c>
      <c r="R20" s="69"/>
      <c r="S20" s="71"/>
      <c r="T20" s="71"/>
      <c r="U20" s="71"/>
      <c r="V20" s="71"/>
      <c r="W20" s="71"/>
      <c r="X20" s="2"/>
      <c r="Y20" s="2"/>
      <c r="Z20" s="2"/>
      <c r="AA20" s="2"/>
      <c r="AB20" s="2"/>
      <c r="AC20" s="2"/>
      <c r="AD20" s="2"/>
      <c r="AE20" s="1"/>
    </row>
    <row r="21" spans="1:31" ht="18">
      <c r="A21" s="74" t="s">
        <v>11</v>
      </c>
      <c r="B21" s="76">
        <v>548</v>
      </c>
      <c r="C21" s="76">
        <v>562</v>
      </c>
      <c r="D21" s="76">
        <v>588</v>
      </c>
      <c r="E21" s="76">
        <v>591</v>
      </c>
      <c r="F21" s="76">
        <v>597</v>
      </c>
      <c r="G21" s="76">
        <v>613</v>
      </c>
      <c r="H21" s="76">
        <v>613</v>
      </c>
      <c r="I21" s="76">
        <v>620</v>
      </c>
      <c r="J21" s="76">
        <v>609</v>
      </c>
      <c r="K21" s="76">
        <v>624</v>
      </c>
      <c r="L21" s="76">
        <v>624</v>
      </c>
      <c r="M21" s="76">
        <v>622</v>
      </c>
      <c r="N21" s="76">
        <v>629</v>
      </c>
      <c r="O21" s="76">
        <v>624</v>
      </c>
      <c r="P21" s="82">
        <v>612</v>
      </c>
      <c r="Q21" s="82">
        <v>595</v>
      </c>
      <c r="R21" s="69"/>
      <c r="S21" s="71"/>
      <c r="T21" s="71"/>
      <c r="U21" s="71"/>
      <c r="V21" s="71"/>
      <c r="W21" s="71"/>
      <c r="X21" s="2"/>
      <c r="Y21" s="2"/>
      <c r="Z21" s="2"/>
      <c r="AA21" s="2"/>
      <c r="AB21" s="2"/>
      <c r="AC21" s="2"/>
      <c r="AD21" s="2"/>
      <c r="AE21" s="1"/>
    </row>
    <row r="22" spans="1:31" ht="18">
      <c r="A22" s="74" t="s">
        <v>12</v>
      </c>
      <c r="B22" s="76">
        <v>384</v>
      </c>
      <c r="C22" s="76">
        <v>398</v>
      </c>
      <c r="D22" s="76">
        <v>404</v>
      </c>
      <c r="E22" s="76">
        <v>422</v>
      </c>
      <c r="F22" s="76">
        <v>441</v>
      </c>
      <c r="G22" s="76">
        <v>471</v>
      </c>
      <c r="H22" s="76">
        <v>471</v>
      </c>
      <c r="I22" s="76">
        <v>443</v>
      </c>
      <c r="J22" s="76">
        <v>449</v>
      </c>
      <c r="K22" s="76">
        <v>444</v>
      </c>
      <c r="L22" s="76">
        <v>450</v>
      </c>
      <c r="M22" s="76">
        <v>463</v>
      </c>
      <c r="N22" s="76">
        <v>468</v>
      </c>
      <c r="O22" s="76">
        <v>515</v>
      </c>
      <c r="P22" s="76">
        <v>517</v>
      </c>
      <c r="Q22" s="82">
        <v>514</v>
      </c>
      <c r="R22" s="71"/>
      <c r="S22" s="71"/>
      <c r="T22" s="71"/>
      <c r="U22" s="71"/>
      <c r="V22" s="71"/>
      <c r="W22" s="71"/>
      <c r="X22" s="2"/>
      <c r="Y22" s="2"/>
      <c r="Z22" s="2"/>
      <c r="AA22" s="2"/>
      <c r="AB22" s="2"/>
      <c r="AC22" s="2"/>
      <c r="AD22" s="2"/>
      <c r="AE22" s="1"/>
    </row>
    <row r="23" spans="1:31" ht="18">
      <c r="A23" s="74" t="s">
        <v>13</v>
      </c>
      <c r="B23" s="76">
        <v>510</v>
      </c>
      <c r="C23" s="76">
        <v>535</v>
      </c>
      <c r="D23" s="76">
        <v>560</v>
      </c>
      <c r="E23" s="76">
        <v>565</v>
      </c>
      <c r="F23" s="76">
        <v>613</v>
      </c>
      <c r="G23" s="76">
        <v>658</v>
      </c>
      <c r="H23" s="76">
        <v>654</v>
      </c>
      <c r="I23" s="76">
        <v>639</v>
      </c>
      <c r="J23" s="76">
        <v>649</v>
      </c>
      <c r="K23" s="76">
        <v>603</v>
      </c>
      <c r="L23" s="76">
        <v>592</v>
      </c>
      <c r="M23" s="76">
        <v>594</v>
      </c>
      <c r="N23" s="76">
        <v>583</v>
      </c>
      <c r="O23" s="76">
        <v>556</v>
      </c>
      <c r="P23" s="76">
        <v>547</v>
      </c>
      <c r="Q23" s="82">
        <v>535</v>
      </c>
      <c r="R23" s="71"/>
      <c r="S23" s="71"/>
      <c r="T23" s="71"/>
      <c r="U23" s="71"/>
      <c r="V23" s="71"/>
      <c r="W23" s="71"/>
      <c r="X23" s="2"/>
      <c r="Y23" s="2"/>
      <c r="Z23" s="2"/>
      <c r="AA23" s="2"/>
      <c r="AB23" s="2"/>
      <c r="AC23" s="2"/>
      <c r="AD23" s="2"/>
      <c r="AE23" s="1"/>
    </row>
    <row r="24" spans="1:31" ht="18">
      <c r="A24" s="74" t="s">
        <v>14</v>
      </c>
      <c r="B24" s="76">
        <v>386</v>
      </c>
      <c r="C24" s="76">
        <v>385</v>
      </c>
      <c r="D24" s="76">
        <v>416</v>
      </c>
      <c r="E24" s="76">
        <v>430</v>
      </c>
      <c r="F24" s="76">
        <v>428</v>
      </c>
      <c r="G24" s="76">
        <v>428</v>
      </c>
      <c r="H24" s="76">
        <v>442</v>
      </c>
      <c r="I24" s="76">
        <v>467</v>
      </c>
      <c r="J24" s="76">
        <v>470</v>
      </c>
      <c r="K24" s="76">
        <v>464</v>
      </c>
      <c r="L24" s="76">
        <v>481</v>
      </c>
      <c r="M24" s="76">
        <v>496</v>
      </c>
      <c r="N24" s="76">
        <v>516</v>
      </c>
      <c r="O24" s="76">
        <v>513</v>
      </c>
      <c r="P24" s="76">
        <v>482</v>
      </c>
      <c r="Q24" s="82">
        <v>465</v>
      </c>
      <c r="R24" s="71"/>
      <c r="S24" s="71"/>
      <c r="T24" s="71"/>
      <c r="U24" s="71"/>
      <c r="V24" s="71"/>
      <c r="W24" s="71"/>
      <c r="X24" s="2"/>
      <c r="Y24" s="2"/>
      <c r="Z24" s="2"/>
      <c r="AA24" s="2"/>
      <c r="AB24" s="2"/>
      <c r="AC24" s="2"/>
      <c r="AD24" s="2"/>
      <c r="AE24" s="1"/>
    </row>
    <row r="25" spans="1:31" ht="18">
      <c r="A25" s="74" t="s">
        <v>15</v>
      </c>
      <c r="B25" s="76">
        <v>498</v>
      </c>
      <c r="C25" s="76">
        <v>511</v>
      </c>
      <c r="D25" s="76">
        <v>532</v>
      </c>
      <c r="E25" s="76">
        <v>542</v>
      </c>
      <c r="F25" s="76">
        <v>569</v>
      </c>
      <c r="G25" s="76">
        <v>577</v>
      </c>
      <c r="H25" s="76">
        <v>591</v>
      </c>
      <c r="I25" s="76">
        <v>599</v>
      </c>
      <c r="J25" s="76">
        <v>592</v>
      </c>
      <c r="K25" s="76">
        <v>603</v>
      </c>
      <c r="L25" s="76">
        <v>583</v>
      </c>
      <c r="M25" s="76">
        <v>586</v>
      </c>
      <c r="N25" s="76">
        <v>570</v>
      </c>
      <c r="O25" s="76">
        <v>544</v>
      </c>
      <c r="P25" s="76">
        <v>526</v>
      </c>
      <c r="Q25" s="82">
        <v>521</v>
      </c>
      <c r="R25" s="71"/>
      <c r="S25" s="71"/>
      <c r="T25" s="71"/>
      <c r="U25" s="71"/>
      <c r="V25" s="71"/>
      <c r="W25" s="71"/>
      <c r="X25" s="2"/>
      <c r="Y25" s="2"/>
      <c r="Z25" s="2"/>
      <c r="AA25" s="2"/>
      <c r="AB25" s="2"/>
      <c r="AC25" s="2"/>
      <c r="AD25" s="2"/>
      <c r="AE25" s="1"/>
    </row>
    <row r="26" spans="1:31" ht="18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81"/>
      <c r="Q26" s="75"/>
      <c r="R26" s="70"/>
      <c r="S26" s="70"/>
      <c r="T26" s="70"/>
      <c r="U26" s="70"/>
      <c r="V26" s="70"/>
      <c r="W26" s="70"/>
      <c r="X26" s="1"/>
      <c r="Y26" s="1"/>
      <c r="Z26" s="1"/>
      <c r="AA26" s="1"/>
      <c r="AB26" s="1"/>
      <c r="AC26" s="1"/>
      <c r="AD26" s="1"/>
      <c r="AE26" s="1"/>
    </row>
    <row r="27" spans="1:31" ht="27.75" customHeight="1">
      <c r="A27" s="85" t="s">
        <v>37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  <c r="Q27" s="86"/>
      <c r="R27" s="71"/>
      <c r="S27" s="71"/>
      <c r="T27" s="71"/>
      <c r="U27" s="71"/>
      <c r="V27" s="71"/>
      <c r="W27" s="71"/>
      <c r="X27" s="2"/>
      <c r="Y27" s="2"/>
      <c r="Z27" s="2"/>
      <c r="AA27" s="2"/>
      <c r="AB27" s="2"/>
      <c r="AC27" s="2"/>
      <c r="AD27" s="2"/>
      <c r="AE27" s="1"/>
    </row>
    <row r="28" spans="1:31" ht="18">
      <c r="A28" s="74" t="s">
        <v>20</v>
      </c>
      <c r="B28" s="76">
        <v>694</v>
      </c>
      <c r="C28" s="76">
        <v>618</v>
      </c>
      <c r="D28" s="76">
        <v>579</v>
      </c>
      <c r="E28" s="76">
        <v>497</v>
      </c>
      <c r="F28" s="76">
        <v>504</v>
      </c>
      <c r="G28" s="76">
        <v>517</v>
      </c>
      <c r="H28" s="76">
        <v>499</v>
      </c>
      <c r="I28" s="76">
        <v>501</v>
      </c>
      <c r="J28" s="76">
        <v>501</v>
      </c>
      <c r="K28" s="76">
        <v>492</v>
      </c>
      <c r="L28" s="76">
        <v>475</v>
      </c>
      <c r="M28" s="76">
        <v>461</v>
      </c>
      <c r="N28" s="76">
        <v>433</v>
      </c>
      <c r="O28" s="76">
        <v>474</v>
      </c>
      <c r="P28" s="76">
        <v>470</v>
      </c>
      <c r="Q28" s="82">
        <v>410</v>
      </c>
      <c r="R28" s="71"/>
      <c r="S28" s="71"/>
      <c r="T28" s="71"/>
      <c r="U28" s="71"/>
      <c r="V28" s="71"/>
      <c r="W28" s="71"/>
      <c r="X28" s="2"/>
      <c r="Y28" s="2"/>
      <c r="Z28" s="2"/>
      <c r="AA28" s="2"/>
      <c r="AB28" s="2"/>
      <c r="AC28" s="2"/>
      <c r="AD28" s="2"/>
      <c r="AE28" s="1"/>
    </row>
    <row r="29" spans="1:31" ht="18">
      <c r="A29" s="74" t="s">
        <v>21</v>
      </c>
      <c r="B29" s="76">
        <v>595</v>
      </c>
      <c r="C29" s="76">
        <v>637</v>
      </c>
      <c r="D29" s="76">
        <v>646</v>
      </c>
      <c r="E29" s="76">
        <v>660</v>
      </c>
      <c r="F29" s="76">
        <v>666</v>
      </c>
      <c r="G29" s="76">
        <v>677</v>
      </c>
      <c r="H29" s="76">
        <v>699</v>
      </c>
      <c r="I29" s="76">
        <v>704</v>
      </c>
      <c r="J29" s="76">
        <v>716</v>
      </c>
      <c r="K29" s="76">
        <v>730</v>
      </c>
      <c r="L29" s="76">
        <v>730</v>
      </c>
      <c r="M29" s="76">
        <v>739</v>
      </c>
      <c r="N29" s="76">
        <v>748</v>
      </c>
      <c r="O29" s="76">
        <v>767</v>
      </c>
      <c r="P29" s="76">
        <v>775</v>
      </c>
      <c r="Q29" s="82">
        <v>760</v>
      </c>
      <c r="R29" s="71"/>
      <c r="S29" s="71"/>
      <c r="T29" s="71"/>
      <c r="U29" s="71"/>
      <c r="V29" s="71"/>
      <c r="W29" s="71"/>
      <c r="X29" s="2"/>
      <c r="Y29" s="2"/>
      <c r="Z29" s="2"/>
      <c r="AA29" s="2"/>
      <c r="AB29" s="2"/>
      <c r="AC29" s="2"/>
      <c r="AD29" s="2"/>
      <c r="AE29" s="1"/>
    </row>
    <row r="30" spans="1:31" ht="18">
      <c r="A30" s="74" t="s">
        <v>22</v>
      </c>
      <c r="B30" s="76">
        <v>302</v>
      </c>
      <c r="C30" s="76">
        <v>310</v>
      </c>
      <c r="D30" s="76">
        <v>318</v>
      </c>
      <c r="E30" s="76">
        <v>293</v>
      </c>
      <c r="F30" s="76">
        <v>327</v>
      </c>
      <c r="G30" s="76">
        <v>334</v>
      </c>
      <c r="H30" s="76">
        <v>273</v>
      </c>
      <c r="I30" s="76">
        <v>279</v>
      </c>
      <c r="J30" s="76">
        <v>280</v>
      </c>
      <c r="K30" s="76">
        <v>278</v>
      </c>
      <c r="L30" s="76">
        <v>289</v>
      </c>
      <c r="M30" s="76">
        <v>296</v>
      </c>
      <c r="N30" s="76">
        <v>293</v>
      </c>
      <c r="O30" s="76">
        <v>305</v>
      </c>
      <c r="P30" s="82">
        <v>316</v>
      </c>
      <c r="Q30" s="82">
        <v>317</v>
      </c>
      <c r="R30" s="70"/>
      <c r="S30" s="70"/>
      <c r="T30" s="70"/>
      <c r="U30" s="70"/>
      <c r="V30" s="70"/>
      <c r="W30" s="70"/>
      <c r="X30" s="1"/>
      <c r="Y30" s="1"/>
      <c r="Z30" s="1"/>
      <c r="AA30" s="1"/>
      <c r="AB30" s="1"/>
      <c r="AC30" s="1"/>
      <c r="AD30" s="1"/>
      <c r="AE30" s="1"/>
    </row>
    <row r="31" spans="1:31" ht="18">
      <c r="A31" s="74" t="s">
        <v>23</v>
      </c>
      <c r="B31" s="76">
        <v>371</v>
      </c>
      <c r="C31" s="76">
        <v>399</v>
      </c>
      <c r="D31" s="76">
        <v>424</v>
      </c>
      <c r="E31" s="76">
        <v>402</v>
      </c>
      <c r="F31" s="76">
        <v>414</v>
      </c>
      <c r="G31" s="76">
        <v>462</v>
      </c>
      <c r="H31" s="76">
        <v>373</v>
      </c>
      <c r="I31" s="76">
        <v>407</v>
      </c>
      <c r="J31" s="76">
        <v>419</v>
      </c>
      <c r="K31" s="76">
        <v>449</v>
      </c>
      <c r="L31" s="76">
        <v>436</v>
      </c>
      <c r="M31" s="76">
        <v>399</v>
      </c>
      <c r="N31" s="76">
        <v>449</v>
      </c>
      <c r="O31" s="76">
        <v>391</v>
      </c>
      <c r="P31" s="76">
        <v>346</v>
      </c>
      <c r="Q31" s="82">
        <v>311</v>
      </c>
      <c r="R31" s="70"/>
      <c r="S31" s="70"/>
      <c r="T31" s="70"/>
      <c r="U31" s="70"/>
      <c r="V31" s="70"/>
      <c r="W31" s="70"/>
      <c r="X31" s="1"/>
      <c r="Y31" s="1"/>
      <c r="Z31" s="1"/>
      <c r="AA31" s="1"/>
      <c r="AB31" s="1"/>
      <c r="AC31" s="1"/>
      <c r="AD31" s="1"/>
      <c r="AE31" s="1"/>
    </row>
    <row r="32" spans="1:31" ht="18">
      <c r="A32" s="74" t="s">
        <v>24</v>
      </c>
      <c r="B32" s="76">
        <v>460</v>
      </c>
      <c r="C32" s="76">
        <v>469</v>
      </c>
      <c r="D32" s="76">
        <v>487</v>
      </c>
      <c r="E32" s="76">
        <v>485</v>
      </c>
      <c r="F32" s="76">
        <v>483</v>
      </c>
      <c r="G32" s="76">
        <v>446</v>
      </c>
      <c r="H32" s="76">
        <v>452</v>
      </c>
      <c r="I32" s="76">
        <v>457</v>
      </c>
      <c r="J32" s="76">
        <v>464</v>
      </c>
      <c r="K32" s="76">
        <v>454</v>
      </c>
      <c r="L32" s="76">
        <v>461</v>
      </c>
      <c r="M32" s="76">
        <v>468</v>
      </c>
      <c r="N32" s="76">
        <v>457</v>
      </c>
      <c r="O32" s="76">
        <v>454</v>
      </c>
      <c r="P32" s="76">
        <v>430</v>
      </c>
      <c r="Q32" s="82">
        <v>413</v>
      </c>
      <c r="R32" s="70"/>
      <c r="S32" s="70"/>
      <c r="T32" s="70"/>
      <c r="U32" s="70"/>
      <c r="V32" s="70"/>
      <c r="W32" s="70"/>
      <c r="X32" s="1"/>
      <c r="Y32" s="1"/>
      <c r="Z32" s="1"/>
      <c r="AA32" s="1"/>
      <c r="AB32" s="1"/>
      <c r="AC32" s="1"/>
      <c r="AD32" s="1"/>
      <c r="AE32" s="1"/>
    </row>
    <row r="33" spans="1:31" ht="18">
      <c r="A33" s="74" t="s">
        <v>25</v>
      </c>
      <c r="B33" s="76">
        <v>264</v>
      </c>
      <c r="C33" s="76">
        <v>265</v>
      </c>
      <c r="D33" s="76">
        <v>255</v>
      </c>
      <c r="E33" s="76">
        <v>248</v>
      </c>
      <c r="F33" s="76">
        <v>256</v>
      </c>
      <c r="G33" s="76">
        <v>271</v>
      </c>
      <c r="H33" s="76">
        <v>303</v>
      </c>
      <c r="I33" s="76">
        <v>339</v>
      </c>
      <c r="J33" s="76">
        <v>299</v>
      </c>
      <c r="K33" s="76">
        <v>311</v>
      </c>
      <c r="L33" s="76">
        <v>311</v>
      </c>
      <c r="M33" s="76">
        <v>412</v>
      </c>
      <c r="N33" s="76">
        <v>378</v>
      </c>
      <c r="O33" s="76">
        <v>332</v>
      </c>
      <c r="P33" s="82">
        <v>334</v>
      </c>
      <c r="Q33" s="82">
        <v>304</v>
      </c>
      <c r="R33" s="70"/>
      <c r="S33" s="70"/>
      <c r="T33" s="70"/>
      <c r="U33" s="70"/>
      <c r="V33" s="70"/>
      <c r="W33" s="70"/>
      <c r="X33" s="1"/>
      <c r="Y33" s="1"/>
      <c r="Z33" s="1"/>
      <c r="AA33" s="1"/>
      <c r="AB33" s="1"/>
      <c r="AC33" s="1"/>
      <c r="AD33" s="1"/>
      <c r="AE33" s="1"/>
    </row>
    <row r="34" spans="1:31" ht="18">
      <c r="A34" s="74" t="s">
        <v>26</v>
      </c>
      <c r="B34" s="75">
        <v>426</v>
      </c>
      <c r="C34" s="75">
        <v>401</v>
      </c>
      <c r="D34" s="76">
        <v>422</v>
      </c>
      <c r="E34" s="76">
        <v>445</v>
      </c>
      <c r="F34" s="76">
        <v>351</v>
      </c>
      <c r="G34" s="76">
        <v>365</v>
      </c>
      <c r="H34" s="76">
        <v>377</v>
      </c>
      <c r="I34" s="76">
        <v>402</v>
      </c>
      <c r="J34" s="76">
        <v>384</v>
      </c>
      <c r="K34" s="76">
        <v>367</v>
      </c>
      <c r="L34" s="76">
        <v>377</v>
      </c>
      <c r="M34" s="76">
        <v>391</v>
      </c>
      <c r="N34" s="76">
        <v>401</v>
      </c>
      <c r="O34" s="76">
        <v>408</v>
      </c>
      <c r="P34" s="76">
        <v>361</v>
      </c>
      <c r="Q34" s="82">
        <v>381</v>
      </c>
      <c r="R34" s="70"/>
      <c r="S34" s="70"/>
      <c r="T34" s="70"/>
      <c r="U34" s="70"/>
      <c r="V34" s="70"/>
      <c r="W34" s="70"/>
      <c r="X34" s="1"/>
      <c r="Y34" s="1"/>
      <c r="Z34" s="1"/>
      <c r="AA34" s="1"/>
      <c r="AB34" s="1"/>
      <c r="AC34" s="1"/>
      <c r="AD34" s="1"/>
      <c r="AE34" s="1"/>
    </row>
    <row r="35" spans="1:23" ht="18">
      <c r="A35" s="74" t="s">
        <v>27</v>
      </c>
      <c r="B35" s="76">
        <v>395</v>
      </c>
      <c r="C35" s="76">
        <v>395</v>
      </c>
      <c r="D35" s="76">
        <v>444</v>
      </c>
      <c r="E35" s="76">
        <v>469</v>
      </c>
      <c r="F35" s="76">
        <v>476</v>
      </c>
      <c r="G35" s="76">
        <v>546</v>
      </c>
      <c r="H35" s="76">
        <v>540</v>
      </c>
      <c r="I35" s="76">
        <v>541</v>
      </c>
      <c r="J35" s="76">
        <v>580</v>
      </c>
      <c r="K35" s="76">
        <v>622</v>
      </c>
      <c r="L35" s="76">
        <v>623</v>
      </c>
      <c r="M35" s="76">
        <v>622</v>
      </c>
      <c r="N35" s="76">
        <v>650</v>
      </c>
      <c r="O35" s="76">
        <v>670</v>
      </c>
      <c r="P35" s="76">
        <v>647</v>
      </c>
      <c r="Q35" s="82">
        <v>591</v>
      </c>
      <c r="R35" s="70"/>
      <c r="S35" s="69"/>
      <c r="T35" s="69"/>
      <c r="U35" s="69"/>
      <c r="V35" s="69"/>
      <c r="W35" s="69"/>
    </row>
    <row r="36" spans="1:23" ht="18">
      <c r="A36" s="74" t="s">
        <v>28</v>
      </c>
      <c r="B36" s="76">
        <v>285</v>
      </c>
      <c r="C36" s="76">
        <v>301</v>
      </c>
      <c r="D36" s="76">
        <v>315</v>
      </c>
      <c r="E36" s="76">
        <v>306</v>
      </c>
      <c r="F36" s="76">
        <v>319</v>
      </c>
      <c r="G36" s="76">
        <v>318</v>
      </c>
      <c r="H36" s="76">
        <v>290</v>
      </c>
      <c r="I36" s="76">
        <v>275</v>
      </c>
      <c r="J36" s="76">
        <v>260</v>
      </c>
      <c r="K36" s="76">
        <v>256</v>
      </c>
      <c r="L36" s="76">
        <v>319</v>
      </c>
      <c r="M36" s="76">
        <v>321</v>
      </c>
      <c r="N36" s="76">
        <v>322</v>
      </c>
      <c r="O36" s="76">
        <v>320</v>
      </c>
      <c r="P36" s="82">
        <v>316</v>
      </c>
      <c r="Q36" s="82">
        <v>315</v>
      </c>
      <c r="R36" s="70"/>
      <c r="S36" s="69"/>
      <c r="T36" s="69"/>
      <c r="U36" s="69"/>
      <c r="V36" s="69"/>
      <c r="W36" s="69"/>
    </row>
    <row r="37" spans="1:23" ht="18">
      <c r="A37" s="74" t="s">
        <v>29</v>
      </c>
      <c r="B37" s="76">
        <v>342</v>
      </c>
      <c r="C37" s="76">
        <v>326</v>
      </c>
      <c r="D37" s="76">
        <v>326</v>
      </c>
      <c r="E37" s="76">
        <v>278</v>
      </c>
      <c r="F37" s="76">
        <v>314</v>
      </c>
      <c r="G37" s="76">
        <v>355</v>
      </c>
      <c r="H37" s="76">
        <v>341</v>
      </c>
      <c r="I37" s="76">
        <v>384</v>
      </c>
      <c r="J37" s="76">
        <v>350</v>
      </c>
      <c r="K37" s="76">
        <v>345</v>
      </c>
      <c r="L37" s="76">
        <v>378</v>
      </c>
      <c r="M37" s="76">
        <v>389</v>
      </c>
      <c r="N37" s="76">
        <v>379</v>
      </c>
      <c r="O37" s="76">
        <v>392</v>
      </c>
      <c r="P37" s="82">
        <v>362</v>
      </c>
      <c r="Q37" s="82">
        <v>365</v>
      </c>
      <c r="R37" s="70"/>
      <c r="S37" s="69"/>
      <c r="T37" s="69"/>
      <c r="U37" s="69"/>
      <c r="V37" s="69"/>
      <c r="W37" s="69"/>
    </row>
    <row r="38" spans="1:23" ht="18">
      <c r="A38" s="74" t="s">
        <v>30</v>
      </c>
      <c r="B38" s="76">
        <v>295</v>
      </c>
      <c r="C38" s="76">
        <v>275</v>
      </c>
      <c r="D38" s="76">
        <v>274</v>
      </c>
      <c r="E38" s="76">
        <v>259</v>
      </c>
      <c r="F38" s="76">
        <v>261</v>
      </c>
      <c r="G38" s="76">
        <v>254</v>
      </c>
      <c r="H38" s="76">
        <v>239</v>
      </c>
      <c r="I38" s="76">
        <v>283</v>
      </c>
      <c r="J38" s="76">
        <v>297</v>
      </c>
      <c r="K38" s="76">
        <v>274</v>
      </c>
      <c r="L38" s="76">
        <v>289</v>
      </c>
      <c r="M38" s="76">
        <v>301</v>
      </c>
      <c r="N38" s="76">
        <v>309</v>
      </c>
      <c r="O38" s="76">
        <v>328</v>
      </c>
      <c r="P38" s="82">
        <v>322</v>
      </c>
      <c r="Q38" s="82">
        <v>333</v>
      </c>
      <c r="R38" s="70"/>
      <c r="S38" s="69"/>
      <c r="T38" s="69"/>
      <c r="U38" s="69"/>
      <c r="V38" s="69"/>
      <c r="W38" s="69"/>
    </row>
    <row r="39" spans="1:23" ht="18">
      <c r="A39" s="74" t="s">
        <v>31</v>
      </c>
      <c r="B39" s="76">
        <v>596</v>
      </c>
      <c r="C39" s="76">
        <v>591</v>
      </c>
      <c r="D39" s="76">
        <v>589</v>
      </c>
      <c r="E39" s="76">
        <v>585</v>
      </c>
      <c r="F39" s="76">
        <v>550</v>
      </c>
      <c r="G39" s="76">
        <v>513</v>
      </c>
      <c r="H39" s="76">
        <v>478</v>
      </c>
      <c r="I39" s="76">
        <v>407</v>
      </c>
      <c r="J39" s="76">
        <v>418</v>
      </c>
      <c r="K39" s="76">
        <v>417</v>
      </c>
      <c r="L39" s="76">
        <v>422</v>
      </c>
      <c r="M39" s="76">
        <v>431</v>
      </c>
      <c r="N39" s="76">
        <v>439</v>
      </c>
      <c r="O39" s="76">
        <v>457</v>
      </c>
      <c r="P39" s="76">
        <v>448</v>
      </c>
      <c r="Q39" s="82">
        <v>422</v>
      </c>
      <c r="R39" s="70"/>
      <c r="S39" s="69"/>
      <c r="T39" s="69"/>
      <c r="U39" s="69"/>
      <c r="V39" s="69"/>
      <c r="W39" s="69"/>
    </row>
    <row r="40" spans="1:23" ht="18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81"/>
      <c r="Q40" s="81"/>
      <c r="R40" s="70"/>
      <c r="S40" s="69"/>
      <c r="T40" s="69"/>
      <c r="U40" s="69"/>
      <c r="V40" s="69"/>
      <c r="W40" s="69"/>
    </row>
    <row r="41" spans="1:23" ht="24.75" customHeight="1">
      <c r="A41" s="85" t="s">
        <v>40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7"/>
      <c r="Q41" s="87"/>
      <c r="R41" s="69"/>
      <c r="S41" s="69"/>
      <c r="T41" s="69"/>
      <c r="U41" s="69"/>
      <c r="V41" s="69"/>
      <c r="W41" s="69"/>
    </row>
    <row r="42" spans="1:23" ht="18">
      <c r="A42" s="74" t="s">
        <v>33</v>
      </c>
      <c r="B42" s="76">
        <v>441</v>
      </c>
      <c r="C42" s="76">
        <v>466</v>
      </c>
      <c r="D42" s="76">
        <v>499</v>
      </c>
      <c r="E42" s="76">
        <v>506</v>
      </c>
      <c r="F42" s="76">
        <v>459</v>
      </c>
      <c r="G42" s="76">
        <v>454</v>
      </c>
      <c r="H42" s="76">
        <v>454</v>
      </c>
      <c r="I42" s="76">
        <v>447</v>
      </c>
      <c r="J42" s="76">
        <v>443</v>
      </c>
      <c r="K42" s="76">
        <v>418</v>
      </c>
      <c r="L42" s="76">
        <v>435</v>
      </c>
      <c r="M42" s="76">
        <v>412</v>
      </c>
      <c r="N42" s="76">
        <v>433</v>
      </c>
      <c r="O42" s="76">
        <v>400</v>
      </c>
      <c r="P42" s="82">
        <v>419</v>
      </c>
      <c r="Q42" s="82">
        <v>407</v>
      </c>
      <c r="R42" s="69"/>
      <c r="S42" s="69"/>
      <c r="T42" s="69"/>
      <c r="U42" s="69"/>
      <c r="V42" s="69"/>
      <c r="W42" s="69"/>
    </row>
    <row r="43" spans="1:23" ht="18">
      <c r="A43" s="83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81"/>
      <c r="Q43" s="81"/>
      <c r="R43" s="69"/>
      <c r="S43" s="69"/>
      <c r="T43" s="69"/>
      <c r="U43" s="69"/>
      <c r="V43" s="69"/>
      <c r="W43" s="69"/>
    </row>
    <row r="44" spans="1:23" ht="25.5" customHeight="1">
      <c r="A44" s="85" t="s">
        <v>16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7"/>
      <c r="Q44" s="87"/>
      <c r="R44" s="69"/>
      <c r="S44" s="69"/>
      <c r="T44" s="69"/>
      <c r="U44" s="69"/>
      <c r="V44" s="69"/>
      <c r="W44" s="69"/>
    </row>
    <row r="45" spans="1:23" ht="18">
      <c r="A45" s="74" t="s">
        <v>17</v>
      </c>
      <c r="B45" s="76">
        <v>426</v>
      </c>
      <c r="C45" s="76">
        <v>435</v>
      </c>
      <c r="D45" s="76">
        <v>443</v>
      </c>
      <c r="E45" s="76">
        <v>449</v>
      </c>
      <c r="F45" s="76">
        <v>454</v>
      </c>
      <c r="G45" s="76">
        <v>462</v>
      </c>
      <c r="H45" s="76">
        <v>467</v>
      </c>
      <c r="I45" s="76">
        <v>476</v>
      </c>
      <c r="J45" s="76">
        <v>484</v>
      </c>
      <c r="K45" s="76">
        <v>503</v>
      </c>
      <c r="L45" s="76">
        <v>516</v>
      </c>
      <c r="M45" s="76">
        <v>563</v>
      </c>
      <c r="N45" s="76">
        <v>558</v>
      </c>
      <c r="O45" s="76">
        <v>551</v>
      </c>
      <c r="P45" s="76">
        <v>556</v>
      </c>
      <c r="Q45" s="82">
        <v>572</v>
      </c>
      <c r="R45" s="69"/>
      <c r="S45" s="69"/>
      <c r="T45" s="69"/>
      <c r="U45" s="69"/>
      <c r="V45" s="69"/>
      <c r="W45" s="69"/>
    </row>
    <row r="46" spans="1:23" ht="18">
      <c r="A46" s="74" t="s">
        <v>18</v>
      </c>
      <c r="B46" s="76">
        <v>624</v>
      </c>
      <c r="C46" s="76">
        <v>630</v>
      </c>
      <c r="D46" s="76">
        <v>618</v>
      </c>
      <c r="E46" s="76">
        <v>645</v>
      </c>
      <c r="F46" s="76">
        <v>594</v>
      </c>
      <c r="G46" s="76">
        <v>613</v>
      </c>
      <c r="H46" s="76">
        <v>361</v>
      </c>
      <c r="I46" s="76">
        <v>392</v>
      </c>
      <c r="J46" s="76">
        <v>402</v>
      </c>
      <c r="K46" s="76">
        <v>414</v>
      </c>
      <c r="L46" s="76">
        <v>426</v>
      </c>
      <c r="M46" s="76">
        <v>459</v>
      </c>
      <c r="N46" s="76">
        <v>491</v>
      </c>
      <c r="O46" s="76">
        <v>487</v>
      </c>
      <c r="P46" s="76">
        <v>470</v>
      </c>
      <c r="Q46" s="82">
        <v>469</v>
      </c>
      <c r="R46" s="69"/>
      <c r="S46" s="69"/>
      <c r="T46" s="69"/>
      <c r="U46" s="69"/>
      <c r="V46" s="69"/>
      <c r="W46" s="69"/>
    </row>
    <row r="47" spans="1:23" ht="18">
      <c r="A47" s="74" t="s">
        <v>19</v>
      </c>
      <c r="B47" s="76">
        <v>600</v>
      </c>
      <c r="C47" s="76">
        <v>603</v>
      </c>
      <c r="D47" s="76">
        <v>608</v>
      </c>
      <c r="E47" s="76">
        <v>612</v>
      </c>
      <c r="F47" s="76">
        <v>635</v>
      </c>
      <c r="G47" s="76">
        <v>655</v>
      </c>
      <c r="H47" s="76">
        <v>660</v>
      </c>
      <c r="I47" s="76">
        <v>675</v>
      </c>
      <c r="J47" s="76">
        <v>667</v>
      </c>
      <c r="K47" s="76">
        <v>660</v>
      </c>
      <c r="L47" s="76">
        <v>661</v>
      </c>
      <c r="M47" s="76">
        <v>709</v>
      </c>
      <c r="N47" s="76">
        <v>720</v>
      </c>
      <c r="O47" s="76">
        <v>735</v>
      </c>
      <c r="P47" s="82">
        <v>702</v>
      </c>
      <c r="Q47" s="82">
        <v>707</v>
      </c>
      <c r="R47" s="69"/>
      <c r="S47" s="69"/>
      <c r="T47" s="69"/>
      <c r="U47" s="69"/>
      <c r="V47" s="69"/>
      <c r="W47" s="69"/>
    </row>
    <row r="48" spans="1:23" ht="18">
      <c r="A48" s="8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81"/>
      <c r="Q48" s="81"/>
      <c r="R48" s="69"/>
      <c r="S48" s="69"/>
      <c r="T48" s="69"/>
      <c r="U48" s="69"/>
      <c r="V48" s="69"/>
      <c r="W48" s="69"/>
    </row>
    <row r="49" spans="1:23" ht="28.5" customHeight="1">
      <c r="A49" s="85" t="s">
        <v>69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7"/>
      <c r="Q49" s="87"/>
      <c r="R49" s="69"/>
      <c r="S49" s="69"/>
      <c r="T49" s="69"/>
      <c r="U49" s="69"/>
      <c r="V49" s="69"/>
      <c r="W49" s="69"/>
    </row>
    <row r="50" spans="1:23" ht="18">
      <c r="A50" s="74" t="s">
        <v>34</v>
      </c>
      <c r="B50" s="76"/>
      <c r="C50" s="76"/>
      <c r="D50" s="76"/>
      <c r="E50" s="76"/>
      <c r="F50" s="76"/>
      <c r="G50" s="76"/>
      <c r="H50" s="76"/>
      <c r="I50" s="76"/>
      <c r="J50" s="76">
        <v>184.09758927420395</v>
      </c>
      <c r="K50" s="76">
        <v>199.51915371053053</v>
      </c>
      <c r="L50" s="76">
        <v>198.53269537480065</v>
      </c>
      <c r="M50" s="76">
        <v>229.50335016353878</v>
      </c>
      <c r="N50" s="76">
        <v>229.2491911438178</v>
      </c>
      <c r="O50" s="76">
        <v>240.48990536277603</v>
      </c>
      <c r="P50" s="76">
        <v>266.8712232693572</v>
      </c>
      <c r="Q50" s="82"/>
      <c r="R50" s="69"/>
      <c r="S50" s="69"/>
      <c r="T50" s="69"/>
      <c r="U50" s="69"/>
      <c r="V50" s="69"/>
      <c r="W50" s="69"/>
    </row>
    <row r="51" spans="1:23" ht="18">
      <c r="A51" s="74" t="s">
        <v>35</v>
      </c>
      <c r="B51" s="76"/>
      <c r="C51" s="76"/>
      <c r="D51" s="76"/>
      <c r="E51" s="76"/>
      <c r="F51" s="76"/>
      <c r="G51" s="76"/>
      <c r="H51" s="76"/>
      <c r="I51" s="76"/>
      <c r="J51" s="76">
        <v>235.91257828810024</v>
      </c>
      <c r="K51" s="76">
        <v>254.12044508068715</v>
      </c>
      <c r="L51" s="76">
        <v>261.8309045016914</v>
      </c>
      <c r="M51" s="76">
        <v>255.42583918813426</v>
      </c>
      <c r="N51" s="76">
        <v>317.1056741280583</v>
      </c>
      <c r="O51" s="76">
        <v>355.8049744096256</v>
      </c>
      <c r="P51" s="76">
        <v>388</v>
      </c>
      <c r="Q51" s="82">
        <v>403</v>
      </c>
      <c r="R51" s="71"/>
      <c r="S51" s="69"/>
      <c r="T51" s="69"/>
      <c r="U51" s="69"/>
      <c r="V51" s="69"/>
      <c r="W51" s="69"/>
    </row>
    <row r="52" spans="1:23" ht="18">
      <c r="A52" s="74" t="s">
        <v>32</v>
      </c>
      <c r="B52" s="76"/>
      <c r="C52" s="76"/>
      <c r="D52" s="76"/>
      <c r="E52" s="76"/>
      <c r="F52" s="76"/>
      <c r="G52" s="76"/>
      <c r="H52" s="76"/>
      <c r="I52" s="76"/>
      <c r="J52" s="76">
        <v>267.64072129650765</v>
      </c>
      <c r="K52" s="76">
        <v>295.2563640459563</v>
      </c>
      <c r="L52" s="76">
        <v>326.2901846015309</v>
      </c>
      <c r="M52" s="76">
        <v>372.5461711711712</v>
      </c>
      <c r="N52" s="76">
        <v>387.4429666366096</v>
      </c>
      <c r="O52" s="76">
        <v>403.3177717636446</v>
      </c>
      <c r="P52" s="82">
        <v>393</v>
      </c>
      <c r="Q52" s="82">
        <v>369</v>
      </c>
      <c r="R52" s="71"/>
      <c r="S52" s="69"/>
      <c r="T52" s="69"/>
      <c r="U52" s="69"/>
      <c r="V52" s="69"/>
      <c r="W52" s="69"/>
    </row>
    <row r="53" spans="1:23" ht="18">
      <c r="A53" s="74" t="s">
        <v>71</v>
      </c>
      <c r="B53" s="76"/>
      <c r="C53" s="76"/>
      <c r="D53" s="76"/>
      <c r="E53" s="76"/>
      <c r="F53" s="76"/>
      <c r="G53" s="76"/>
      <c r="H53" s="76"/>
      <c r="I53" s="76"/>
      <c r="J53" s="76">
        <v>197.3795709697233</v>
      </c>
      <c r="K53" s="76">
        <v>228.3203191879921</v>
      </c>
      <c r="L53" s="76">
        <v>281</v>
      </c>
      <c r="M53" s="76">
        <v>289</v>
      </c>
      <c r="N53" s="76">
        <v>298</v>
      </c>
      <c r="O53" s="76">
        <v>348.6075026698937</v>
      </c>
      <c r="P53" s="76">
        <v>354.01875776270305</v>
      </c>
      <c r="Q53" s="82">
        <v>351</v>
      </c>
      <c r="R53" s="71"/>
      <c r="S53" s="69"/>
      <c r="T53" s="69"/>
      <c r="U53" s="69"/>
      <c r="V53" s="69"/>
      <c r="W53" s="69"/>
    </row>
    <row r="54" spans="1:23" ht="32.25" customHeight="1">
      <c r="A54" s="77" t="s">
        <v>103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>
        <v>155.22107243650046</v>
      </c>
      <c r="O54" s="76">
        <v>163.0283325592197</v>
      </c>
      <c r="P54" s="76">
        <v>185.6946354883081</v>
      </c>
      <c r="Q54" s="82"/>
      <c r="R54" s="71"/>
      <c r="S54" s="69"/>
      <c r="T54" s="69"/>
      <c r="U54" s="69"/>
      <c r="V54" s="69"/>
      <c r="W54" s="69"/>
    </row>
    <row r="55" spans="1:23" ht="18">
      <c r="A55" s="74" t="s">
        <v>39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82">
        <v>290.3592041612896</v>
      </c>
      <c r="Q55" s="82"/>
      <c r="R55" s="71"/>
      <c r="S55" s="69"/>
      <c r="T55" s="69"/>
      <c r="U55" s="69"/>
      <c r="V55" s="69"/>
      <c r="W55" s="69"/>
    </row>
    <row r="56" spans="1:23" ht="18">
      <c r="A56" s="74" t="s">
        <v>36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>
        <v>233.41886178216785</v>
      </c>
      <c r="N56" s="76">
        <v>280.4278054871458</v>
      </c>
      <c r="O56" s="76">
        <v>346.9282968596051</v>
      </c>
      <c r="P56" s="76">
        <v>359.25001164489106</v>
      </c>
      <c r="Q56" s="82"/>
      <c r="R56" s="69"/>
      <c r="S56" s="69"/>
      <c r="T56" s="69"/>
      <c r="U56" s="69"/>
      <c r="V56" s="69"/>
      <c r="W56" s="69"/>
    </row>
    <row r="57" spans="1:23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72"/>
      <c r="Q57" s="69"/>
      <c r="R57" s="69"/>
      <c r="S57" s="69"/>
      <c r="T57" s="69"/>
      <c r="U57" s="69"/>
      <c r="V57" s="69"/>
      <c r="W57" s="69"/>
    </row>
    <row r="58" spans="1:23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2"/>
      <c r="Q58" s="69"/>
      <c r="R58" s="69"/>
      <c r="S58" s="69"/>
      <c r="T58" s="69"/>
      <c r="U58" s="69"/>
      <c r="V58" s="69"/>
      <c r="W58" s="69"/>
    </row>
    <row r="59" spans="1:23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72"/>
      <c r="Q59" s="69"/>
      <c r="R59" s="69"/>
      <c r="S59" s="69"/>
      <c r="T59" s="69"/>
      <c r="U59" s="69"/>
      <c r="V59" s="69"/>
      <c r="W59" s="69"/>
    </row>
    <row r="60" spans="1:23" ht="19.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3"/>
      <c r="P60" s="72"/>
      <c r="Q60" s="69"/>
      <c r="R60" s="69"/>
      <c r="S60" s="69"/>
      <c r="T60" s="69"/>
      <c r="U60" s="69"/>
      <c r="V60" s="69"/>
      <c r="W60" s="69"/>
    </row>
    <row r="65" spans="4:16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8"/>
    </row>
    <row r="66" spans="4:16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8"/>
    </row>
    <row r="67" spans="4:16" ht="12.75">
      <c r="D67" s="1"/>
      <c r="E67" s="1"/>
      <c r="F67" s="19"/>
      <c r="G67" s="1"/>
      <c r="H67" s="20"/>
      <c r="I67" s="20"/>
      <c r="J67" s="20"/>
      <c r="K67" s="20"/>
      <c r="L67" s="20"/>
      <c r="M67" s="1"/>
      <c r="N67" s="1"/>
      <c r="O67" s="1"/>
      <c r="P67" s="18"/>
    </row>
    <row r="68" spans="4:16" ht="12.75">
      <c r="D68" s="1"/>
      <c r="E68" s="1"/>
      <c r="F68" s="1"/>
      <c r="G68" s="15"/>
      <c r="H68" s="15"/>
      <c r="I68" s="15"/>
      <c r="J68" s="15"/>
      <c r="K68" s="15"/>
      <c r="L68" s="15"/>
      <c r="M68" s="15"/>
      <c r="N68" s="1"/>
      <c r="O68" s="1"/>
      <c r="P68" s="18"/>
    </row>
    <row r="69" spans="4:16" ht="12.75">
      <c r="D69" s="1"/>
      <c r="E69" s="1"/>
      <c r="F69" s="1"/>
      <c r="G69" s="15"/>
      <c r="H69" s="15"/>
      <c r="I69" s="15"/>
      <c r="J69" s="15"/>
      <c r="K69" s="15"/>
      <c r="L69" s="16"/>
      <c r="M69" s="15"/>
      <c r="N69" s="1"/>
      <c r="O69" s="1"/>
      <c r="P69" s="18"/>
    </row>
    <row r="70" spans="4:16" ht="12.75">
      <c r="D70" s="1"/>
      <c r="E70" s="1"/>
      <c r="F70" s="1"/>
      <c r="G70" s="15"/>
      <c r="H70" s="15"/>
      <c r="I70" s="15"/>
      <c r="J70" s="15"/>
      <c r="K70" s="15"/>
      <c r="L70" s="16"/>
      <c r="M70" s="15"/>
      <c r="N70" s="1"/>
      <c r="O70" s="1"/>
      <c r="P70" s="18"/>
    </row>
    <row r="71" spans="4:16" ht="12.75">
      <c r="D71" s="1"/>
      <c r="E71" s="1"/>
      <c r="F71" s="1"/>
      <c r="G71" s="15"/>
      <c r="H71" s="15"/>
      <c r="I71" s="15"/>
      <c r="J71" s="15"/>
      <c r="K71" s="15"/>
      <c r="L71" s="15"/>
      <c r="M71" s="15"/>
      <c r="N71" s="1"/>
      <c r="O71" s="1"/>
      <c r="P71" s="18"/>
    </row>
    <row r="72" spans="4:16" ht="12.75">
      <c r="D72" s="1"/>
      <c r="E72" s="1"/>
      <c r="F72" s="21"/>
      <c r="G72" s="15"/>
      <c r="H72" s="15"/>
      <c r="I72" s="15"/>
      <c r="J72" s="15"/>
      <c r="K72" s="15"/>
      <c r="L72" s="15"/>
      <c r="M72" s="15"/>
      <c r="N72" s="1"/>
      <c r="O72" s="1"/>
      <c r="P72" s="18"/>
    </row>
    <row r="73" spans="4:16" ht="12.75">
      <c r="D73" s="1"/>
      <c r="E73" s="1"/>
      <c r="F73" s="1"/>
      <c r="G73" s="17"/>
      <c r="H73" s="15"/>
      <c r="I73" s="15"/>
      <c r="J73" s="15"/>
      <c r="K73" s="15"/>
      <c r="L73" s="15"/>
      <c r="M73" s="16"/>
      <c r="N73" s="1"/>
      <c r="O73" s="1"/>
      <c r="P73" s="18"/>
    </row>
    <row r="74" spans="4:16" ht="12.75">
      <c r="D74" s="1"/>
      <c r="E74" s="1"/>
      <c r="F74" s="1"/>
      <c r="G74" s="15"/>
      <c r="H74" s="15"/>
      <c r="I74" s="15"/>
      <c r="J74" s="15"/>
      <c r="K74" s="15"/>
      <c r="L74" s="16"/>
      <c r="M74" s="15"/>
      <c r="N74" s="1"/>
      <c r="O74" s="1"/>
      <c r="P74" s="18"/>
    </row>
    <row r="75" spans="4:16" ht="15">
      <c r="D75" s="1"/>
      <c r="E75" s="1"/>
      <c r="F75" s="22"/>
      <c r="G75" s="23"/>
      <c r="H75" s="23"/>
      <c r="I75" s="23"/>
      <c r="J75" s="23"/>
      <c r="K75" s="23"/>
      <c r="L75" s="23"/>
      <c r="M75" s="23"/>
      <c r="N75" s="1"/>
      <c r="O75" s="1"/>
      <c r="P75" s="18"/>
    </row>
    <row r="76" spans="4:16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8"/>
    </row>
    <row r="77" spans="4:16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8"/>
    </row>
    <row r="78" spans="4:16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8"/>
    </row>
    <row r="79" spans="4:16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8"/>
    </row>
  </sheetData>
  <sheetProtection/>
  <printOptions/>
  <pageMargins left="0.75" right="0.75" top="1" bottom="1" header="0" footer="0"/>
  <pageSetup fitToHeight="1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="70" zoomScaleNormal="70" zoomScalePageLayoutView="0" workbookViewId="0" topLeftCell="A1">
      <selection activeCell="Q47" sqref="Q47"/>
    </sheetView>
  </sheetViews>
  <sheetFormatPr defaultColWidth="9.00390625" defaultRowHeight="12.75"/>
  <cols>
    <col min="1" max="1" width="46.75390625" style="1" customWidth="1"/>
    <col min="2" max="2" width="10.875" style="0" customWidth="1"/>
    <col min="3" max="12" width="10.125" style="0" customWidth="1"/>
    <col min="13" max="16" width="10.125" style="0" bestFit="1" customWidth="1"/>
    <col min="17" max="17" width="10.375" style="0" customWidth="1"/>
  </cols>
  <sheetData>
    <row r="1" spans="1:17" ht="12.75">
      <c r="A1" s="1" t="s">
        <v>67</v>
      </c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I1">
        <v>2002</v>
      </c>
      <c r="J1">
        <v>2003</v>
      </c>
      <c r="K1">
        <v>2004</v>
      </c>
      <c r="L1">
        <v>2005</v>
      </c>
      <c r="M1">
        <v>2006</v>
      </c>
      <c r="N1">
        <v>2007</v>
      </c>
      <c r="O1">
        <v>2008</v>
      </c>
      <c r="P1">
        <v>2009</v>
      </c>
      <c r="Q1">
        <v>2010</v>
      </c>
    </row>
    <row r="2" ht="14.25">
      <c r="A2" s="3" t="s">
        <v>0</v>
      </c>
    </row>
    <row r="3" spans="1:17" ht="14.25">
      <c r="A3" s="4" t="s">
        <v>1</v>
      </c>
      <c r="B3" s="7">
        <f>'CSI016 Figure 2'!B11*Pop_Eurostat!B28/1000</f>
        <v>3473397.486</v>
      </c>
      <c r="C3" s="7">
        <f>'CSI016 Figure 2'!C11*Pop_Eurostat!C28/1000</f>
        <v>4106852.772</v>
      </c>
      <c r="D3" s="7">
        <f>'CSI016 Figure 2'!D11*Pop_Eurostat!D28/1000</f>
        <v>4238997.812</v>
      </c>
      <c r="E3" s="7">
        <f>'CSI016 Figure 2'!E11*Pop_Eurostat!E28/1000</f>
        <v>4243651.748</v>
      </c>
      <c r="F3" s="7">
        <f>'CSI016 Figure 2'!F11*Pop_Eurostat!F28/1000</f>
        <v>4499678.412</v>
      </c>
      <c r="G3" s="7">
        <f>'CSI016 Figure 2'!G11*Pop_Eurostat!G28/1000</f>
        <v>4646708.28</v>
      </c>
      <c r="H3" s="7">
        <f>'CSI016 Figure 2'!H11*Pop_Eurostat!H28/1000</f>
        <v>4632360.768</v>
      </c>
      <c r="I3" s="7">
        <f>'CSI016 Figure 2'!I11*Pop_Eurostat!I28/1000</f>
        <v>4913829.856</v>
      </c>
      <c r="J3" s="7">
        <f>'CSI016 Figure 2'!J11*Pop_Eurostat!J28/1000</f>
        <v>4929703.761</v>
      </c>
      <c r="K3" s="7">
        <f>'CSI016 Figure 2'!K11*Pop_Eurostat!K28/1000</f>
        <v>5050274.988</v>
      </c>
      <c r="L3" s="7">
        <f>'CSI016 Figure 2'!L11*Pop_Eurostat!L28/1000</f>
        <v>5084798.322</v>
      </c>
      <c r="M3" s="7">
        <f>'CSI016 Figure 2'!M11*Pop_Eurostat!M28/1000</f>
        <v>5399422.573</v>
      </c>
      <c r="N3" s="7">
        <f>'CSI016 Figure 2'!N11*Pop_Eurostat!N28/1000</f>
        <v>4947269.648</v>
      </c>
      <c r="O3" s="7">
        <f>'CSI016 Figure 2'!O11*Pop_Eurostat!O28/1000</f>
        <v>4993818.674</v>
      </c>
      <c r="P3" s="7">
        <f>'CSI016 Figure 2'!P11*Pop_Eurostat!P28/1000</f>
        <v>4943877.525</v>
      </c>
      <c r="Q3" s="7">
        <f>'CSI016 Figure 2'!Q11*Pop_Eurostat!Q28/1000</f>
        <v>4958354.661</v>
      </c>
    </row>
    <row r="4" spans="1:17" ht="14.25">
      <c r="A4" s="4" t="s">
        <v>2</v>
      </c>
      <c r="B4" s="7">
        <f>'CSI016 Figure 2'!B12*Pop_Eurostat!B10/1000</f>
        <v>4571701.761</v>
      </c>
      <c r="C4" s="7">
        <f>'CSI016 Figure 2'!C12*Pop_Eurostat!C10/1000</f>
        <v>4570486.65</v>
      </c>
      <c r="D4" s="7">
        <f>'CSI016 Figure 2'!D12*Pop_Eurostat!D10/1000</f>
        <v>4713916.435</v>
      </c>
      <c r="E4" s="7">
        <f>'CSI016 Figure 2'!E12*Pop_Eurostat!E10/1000</f>
        <v>4652571.648</v>
      </c>
      <c r="F4" s="7">
        <f>'CSI016 Figure 2'!F12*Pop_Eurostat!F10/1000</f>
        <v>4734831.997</v>
      </c>
      <c r="G4" s="7">
        <f>'CSI016 Figure 2'!G12*Pop_Eurostat!G10/1000</f>
        <v>4869343.75</v>
      </c>
      <c r="H4" s="7">
        <f>'CSI016 Figure 2'!H12*Pop_Eurostat!H10/1000</f>
        <v>4834687.9</v>
      </c>
      <c r="I4" s="7">
        <f>'CSI016 Figure 2'!I12*Pop_Eurostat!I10/1000</f>
        <v>5021733.51</v>
      </c>
      <c r="J4" s="7">
        <f>'CSI016 Figure 2'!J12*Pop_Eurostat!J10/1000</f>
        <v>4845654.111</v>
      </c>
      <c r="K4" s="7">
        <f>'CSI016 Figure 2'!K12*Pop_Eurostat!K10/1000</f>
        <v>5064672.582</v>
      </c>
      <c r="L4" s="7">
        <f>'CSI016 Figure 2'!L12*Pop_Eurostat!L10/1000</f>
        <v>5019257.543</v>
      </c>
      <c r="M4" s="7">
        <f>'CSI016 Figure 2'!M12*Pop_Eurostat!M10/1000</f>
        <v>5094663.714</v>
      </c>
      <c r="N4" s="7">
        <f>'CSI016 Figure 2'!N12*Pop_Eurostat!N10/1000</f>
        <v>5259721.5</v>
      </c>
      <c r="O4" s="7">
        <f>'CSI016 Figure 2'!O12*Pop_Eurostat!O10/1000</f>
        <v>5237176.797</v>
      </c>
      <c r="P4" s="7">
        <f>'CSI016 Figure 2'!P12*Pop_Eurostat!P10/1000</f>
        <v>5279485.077</v>
      </c>
      <c r="Q4" s="7">
        <f>'CSI016 Figure 2'!Q12*Pop_Eurostat!Q10/1000</f>
        <v>5077343.076</v>
      </c>
    </row>
    <row r="5" spans="1:17" ht="14.25">
      <c r="A5" s="4" t="s">
        <v>3</v>
      </c>
      <c r="B5" s="7">
        <f>'CSI016 Figure 2'!B13*Pop_Eurostat!B13/1000</f>
        <v>2956855.745</v>
      </c>
      <c r="C5" s="7">
        <f>'CSI016 Figure 2'!C13*Pop_Eurostat!C13/1000</f>
        <v>3252579.732</v>
      </c>
      <c r="D5" s="7">
        <f>'CSI016 Figure 2'!D13*Pop_Eurostat!D13/1000</f>
        <v>3102289.717</v>
      </c>
      <c r="E5" s="7">
        <f>'CSI016 Figure 2'!E13*Pop_Eurostat!E13/1000</f>
        <v>3140097.648</v>
      </c>
      <c r="F5" s="7">
        <f>'CSI016 Figure 2'!F13*Pop_Eurostat!F13/1000</f>
        <v>3331446.174</v>
      </c>
      <c r="G5" s="7">
        <f>'CSI016 Figure 2'!G13*Pop_Eurostat!G13/1000</f>
        <v>3545505.024</v>
      </c>
      <c r="H5" s="7">
        <f>'CSI016 Figure 2'!H13*Pop_Eurostat!H13/1000</f>
        <v>3520720.431</v>
      </c>
      <c r="I5" s="7">
        <f>'CSI016 Figure 2'!I13*Pop_Eurostat!I13/1000</f>
        <v>3569618.184</v>
      </c>
      <c r="J5" s="7">
        <f>'CSI016 Figure 2'!J13*Pop_Eurostat!J13/1000</f>
        <v>3617075.154</v>
      </c>
      <c r="K5" s="7">
        <f>'CSI016 Figure 2'!K13*Pop_Eurostat!K13/1000</f>
        <v>3756143.485</v>
      </c>
      <c r="L5" s="7">
        <f>'CSI016 Figure 2'!L13*Pop_Eurostat!L13/1000</f>
        <v>3988701.952</v>
      </c>
      <c r="M5" s="7">
        <f>'CSI016 Figure 2'!M13*Pop_Eurostat!M13/1000</f>
        <v>4023581.28</v>
      </c>
      <c r="N5" s="7">
        <f>'CSI016 Figure 2'!N13*Pop_Eurostat!N13/1000</f>
        <v>4314536.02</v>
      </c>
      <c r="O5" s="7">
        <f>'CSI016 Figure 2'!O13*Pop_Eurostat!O13/1000</f>
        <v>4559705.43</v>
      </c>
      <c r="P5" s="7">
        <f>'CSI016 Figure 2'!P13*Pop_Eurostat!P13/1000</f>
        <v>4208598.39</v>
      </c>
      <c r="Q5" s="7">
        <f>'CSI016 Figure 2'!Q13*Pop_Eurostat!Q13/1000</f>
        <v>3730700.124</v>
      </c>
    </row>
    <row r="6" spans="1:17" ht="14.25">
      <c r="A6" s="4" t="s">
        <v>4</v>
      </c>
      <c r="B6" s="7">
        <f>'CSI016 Figure 2'!B14*Pop_Eurostat!B34/1000</f>
        <v>2109517.27</v>
      </c>
      <c r="C6" s="7">
        <f>'CSI016 Figure 2'!C14*Pop_Eurostat!C34/1000</f>
        <v>2101074.93</v>
      </c>
      <c r="D6" s="7">
        <f>'CSI016 Figure 2'!D14*Pop_Eurostat!D34/1000</f>
        <v>2297506.245</v>
      </c>
      <c r="E6" s="7">
        <f>'CSI016 Figure 2'!E14*Pop_Eurostat!E34/1000</f>
        <v>2401530.068</v>
      </c>
      <c r="F6" s="7">
        <f>'CSI016 Figure 2'!F14*Pop_Eurostat!F34/1000</f>
        <v>2500089.416</v>
      </c>
      <c r="G6" s="7">
        <f>'CSI016 Figure 2'!G14*Pop_Eurostat!G34/1000</f>
        <v>2598456.918</v>
      </c>
      <c r="H6" s="7">
        <f>'CSI016 Figure 2'!H14*Pop_Eurostat!H34/1000</f>
        <v>2412423.72</v>
      </c>
      <c r="I6" s="7">
        <f>'CSI016 Figure 2'!I14*Pop_Eurostat!I34/1000</f>
        <v>2381873.884</v>
      </c>
      <c r="J6" s="7">
        <f>'CSI016 Figure 2'!J14*Pop_Eurostat!J34/1000</f>
        <v>2429264.524</v>
      </c>
      <c r="K6" s="7">
        <f>'CSI016 Figure 2'!K14*Pop_Eurostat!K34/1000</f>
        <v>2452012.668</v>
      </c>
      <c r="L6" s="7">
        <f>'CSI016 Figure 2'!L14*Pop_Eurostat!L34/1000</f>
        <v>2507633.888</v>
      </c>
      <c r="M6" s="7">
        <f>'CSI016 Figure 2'!M14*Pop_Eurostat!M34/1000</f>
        <v>2601536.392</v>
      </c>
      <c r="N6" s="7">
        <f>'CSI016 Figure 2'!N14*Pop_Eurostat!N34/1000</f>
        <v>2676092.32</v>
      </c>
      <c r="O6" s="7">
        <f>'CSI016 Figure 2'!O14*Pop_Eurostat!O34/1000</f>
        <v>2768280.879</v>
      </c>
      <c r="P6" s="7">
        <f>'CSI016 Figure 2'!P14*Pop_Eurostat!P34/1000</f>
        <v>2562658.08</v>
      </c>
      <c r="Q6" s="7">
        <f>'CSI016 Figure 2'!Q14*Pop_Eurostat!Q34/1000</f>
        <v>2520775.44</v>
      </c>
    </row>
    <row r="7" spans="1:17" ht="14.25">
      <c r="A7" s="4" t="s">
        <v>5</v>
      </c>
      <c r="B7" s="7">
        <f>'CSI016 Figure 2'!B15*Pop_Eurostat!B19/1000</f>
        <v>28223891.05</v>
      </c>
      <c r="C7" s="7">
        <f>'CSI016 Figure 2'!C15*Pop_Eurostat!C19/1000</f>
        <v>28977430.212</v>
      </c>
      <c r="D7" s="7">
        <f>'CSI016 Figure 2'!D15*Pop_Eurostat!D19/1000</f>
        <v>29675994.96</v>
      </c>
      <c r="E7" s="7">
        <f>'CSI016 Figure 2'!E15*Pop_Eurostat!E19/1000</f>
        <v>30443681.463</v>
      </c>
      <c r="F7" s="7">
        <f>'CSI016 Figure 2'!F15*Pop_Eurostat!F19/1000</f>
        <v>30598351.446</v>
      </c>
      <c r="G7" s="7">
        <f>'CSI016 Figure 2'!G15*Pop_Eurostat!G19/1000</f>
        <v>31231754.866</v>
      </c>
      <c r="H7" s="7">
        <f>'CSI016 Figure 2'!H15*Pop_Eurostat!H19/1000</f>
        <v>32192081.576</v>
      </c>
      <c r="I7" s="7">
        <f>'CSI016 Figure 2'!I15*Pop_Eurostat!I19/1000</f>
        <v>32671352.86</v>
      </c>
      <c r="J7" s="7">
        <f>'CSI016 Figure 2'!J15*Pop_Eurostat!J19/1000</f>
        <v>31411551.49</v>
      </c>
      <c r="K7" s="7">
        <f>'CSI016 Figure 2'!K15*Pop_Eurostat!K19/1000</f>
        <v>32454396.564</v>
      </c>
      <c r="L7" s="7">
        <f>'CSI016 Figure 2'!L15*Pop_Eurostat!L19/1000</f>
        <v>33390664.09</v>
      </c>
      <c r="M7" s="7">
        <f>'CSI016 Figure 2'!M15*Pop_Eurostat!M19/1000</f>
        <v>34002419.6</v>
      </c>
      <c r="N7" s="7">
        <f>'CSI016 Figure 2'!N15*Pop_Eurostat!N19/1000</f>
        <v>34657588.047</v>
      </c>
      <c r="O7" s="7">
        <f>'CSI016 Figure 2'!O15*Pop_Eurostat!O19/1000</f>
        <v>34784860.82</v>
      </c>
      <c r="P7" s="7">
        <f>'CSI016 Figure 2'!P15*Pop_Eurostat!P19/1000</f>
        <v>34519463.67</v>
      </c>
      <c r="Q7" s="7">
        <f>'CSI016 Figure 2'!Q15*Pop_Eurostat!Q19/1000</f>
        <v>34511614.06</v>
      </c>
    </row>
    <row r="8" spans="1:17" ht="14.25">
      <c r="A8" s="4" t="s">
        <v>6</v>
      </c>
      <c r="B8" s="7">
        <f>'CSI016 Figure 2'!B16*Pop_Eurostat!B14/1000</f>
        <v>50885425.773</v>
      </c>
      <c r="C8" s="7">
        <f>'CSI016 Figure 2'!C16*Pop_Eurostat!C14/1000</f>
        <v>52507406.671</v>
      </c>
      <c r="D8" s="7">
        <f>'CSI016 Figure 2'!D16*Pop_Eurostat!D14/1000</f>
        <v>53978879.318</v>
      </c>
      <c r="E8" s="7">
        <f>'CSI016 Figure 2'!E16*Pop_Eurostat!E14/1000</f>
        <v>53084535.165</v>
      </c>
      <c r="F8" s="7">
        <f>'CSI016 Figure 2'!F16*Pop_Eurostat!F14/1000</f>
        <v>52379955.034</v>
      </c>
      <c r="G8" s="7">
        <f>'CSI016 Figure 2'!G16*Pop_Eurostat!G14/1000</f>
        <v>52779788.136</v>
      </c>
      <c r="H8" s="7">
        <f>'CSI016 Figure 2'!H16*Pop_Eurostat!H14/1000</f>
        <v>52045152.6</v>
      </c>
      <c r="I8" s="7">
        <f>'CSI016 Figure 2'!I16*Pop_Eurostat!I14/1000</f>
        <v>52792636.8</v>
      </c>
      <c r="J8" s="7">
        <f>'CSI016 Figure 2'!J16*Pop_Eurostat!J14/1000</f>
        <v>49603039.776</v>
      </c>
      <c r="K8" s="7">
        <f>'CSI016 Figure 2'!K16*Pop_Eurostat!K14/1000</f>
        <v>48437044.62</v>
      </c>
      <c r="L8" s="7">
        <f>'CSI016 Figure 2'!L16*Pop_Eurostat!L14/1000</f>
        <v>46595223.43</v>
      </c>
      <c r="M8" s="7">
        <f>'CSI016 Figure 2'!M16*Pop_Eurostat!M14/1000</f>
        <v>46460318.364</v>
      </c>
      <c r="N8" s="7">
        <f>'CSI016 Figure 2'!N16*Pop_Eurostat!N14/1000</f>
        <v>47879028.504</v>
      </c>
      <c r="O8" s="7">
        <f>'CSI016 Figure 2'!O16*Pop_Eurostat!O14/1000</f>
        <v>48362847.133</v>
      </c>
      <c r="P8" s="7">
        <f>'CSI016 Figure 2'!P16*Pop_Eurostat!P14/1000</f>
        <v>48486165.744</v>
      </c>
      <c r="Q8" s="7">
        <f>'CSI016 Figure 2'!Q16*Pop_Eurostat!Q14/1000</f>
        <v>47675950.19</v>
      </c>
    </row>
    <row r="9" spans="1:17" ht="14.25">
      <c r="A9" s="4" t="s">
        <v>7</v>
      </c>
      <c r="B9" s="7">
        <f>'CSI016 Figure 2'!B17*Pop_Eurostat!B17/1000</f>
        <v>3211872.989277847</v>
      </c>
      <c r="C9" s="7">
        <f>'CSI016 Figure 2'!C17*Pop_Eurostat!C17/1000</f>
        <v>3611965.6021681707</v>
      </c>
      <c r="D9" s="7">
        <f>'CSI016 Figure 2'!D17*Pop_Eurostat!D17/1000</f>
        <v>3901094.448</v>
      </c>
      <c r="E9" s="7">
        <f>'CSI016 Figure 2'!E17*Pop_Eurostat!E17/1000</f>
        <v>4084749.76</v>
      </c>
      <c r="F9" s="7">
        <f>'CSI016 Figure 2'!F17*Pop_Eurostat!F17/1000</f>
        <v>4265971.36</v>
      </c>
      <c r="G9" s="7">
        <f>'CSI016 Figure 2'!G17*Pop_Eurostat!G17/1000</f>
        <v>4443415.174</v>
      </c>
      <c r="H9" s="7">
        <f>'CSI016 Figure 2'!H17*Pop_Eurostat!H17/1000</f>
        <v>4555182.112</v>
      </c>
      <c r="I9" s="7">
        <f>'CSI016 Figure 2'!I17*Pop_Eurostat!I17/1000</f>
        <v>4636743.146</v>
      </c>
      <c r="J9" s="7">
        <f>'CSI016 Figure 2'!J17*Pop_Eurostat!J17/1000</f>
        <v>4707040.478</v>
      </c>
      <c r="K9" s="7">
        <f>'CSI016 Figure 2'!K17*Pop_Eurostat!K17/1000</f>
        <v>4778654.832</v>
      </c>
      <c r="L9" s="7">
        <f>'CSI016 Figure 2'!L17*Pop_Eurostat!L17/1000</f>
        <v>4852432.705</v>
      </c>
      <c r="M9" s="7">
        <f>'CSI016 Figure 2'!M17*Pop_Eurostat!M17/1000</f>
        <v>4927619.32</v>
      </c>
      <c r="N9" s="7">
        <f>'CSI016 Figure 2'!N17*Pop_Eurostat!N17/1000</f>
        <v>5003165.061</v>
      </c>
      <c r="O9" s="7">
        <f>'CSI016 Figure 2'!O17*Pop_Eurostat!O17/1000</f>
        <v>5079166.488</v>
      </c>
      <c r="P9" s="7">
        <f>'CSI016 Figure 2'!P17*Pop_Eurostat!P17/1000</f>
        <v>5156221.32</v>
      </c>
      <c r="Q9" s="7">
        <f>'CSI016 Figure 2'!Q17*Pop_Eurostat!Q17/1000</f>
        <v>5171187.156</v>
      </c>
    </row>
    <row r="10" spans="1:17" ht="14.25">
      <c r="A10" s="4" t="s">
        <v>8</v>
      </c>
      <c r="B10" s="7">
        <f>'CSI016 Figure 2'!B18*Pop_Eurostat!B16/1000</f>
        <v>1847726.592</v>
      </c>
      <c r="C10" s="7">
        <f>'CSI016 Figure 2'!C18*Pop_Eurostat!C16/1000</f>
        <v>1898780.22</v>
      </c>
      <c r="D10" s="7">
        <f>'CSI016 Figure 2'!D18*Pop_Eurostat!D16/1000</f>
        <v>1998749.024</v>
      </c>
      <c r="E10" s="7">
        <f>'CSI016 Figure 2'!E18*Pop_Eurostat!E16/1000</f>
        <v>2056833.584</v>
      </c>
      <c r="F10" s="7">
        <f>'CSI016 Figure 2'!F18*Pop_Eurostat!F16/1000</f>
        <v>2166511.522</v>
      </c>
      <c r="G10" s="7">
        <f>'CSI016 Figure 2'!G18*Pop_Eurostat!G16/1000</f>
        <v>2279299.226</v>
      </c>
      <c r="H10" s="7">
        <f>'CSI016 Figure 2'!H18*Pop_Eurostat!H16/1000</f>
        <v>2702503.857</v>
      </c>
      <c r="I10" s="7">
        <f>'CSI016 Figure 2'!I18*Pop_Eurostat!I16/1000</f>
        <v>2720907.324</v>
      </c>
      <c r="J10" s="7">
        <f>'CSI016 Figure 2'!J18*Pop_Eurostat!J16/1000</f>
        <v>2917460.33</v>
      </c>
      <c r="K10" s="7">
        <f>'CSI016 Figure 2'!K18*Pop_Eurostat!K16/1000</f>
        <v>2999783.094</v>
      </c>
      <c r="L10" s="7">
        <f>'CSI016 Figure 2'!L18*Pop_Eurostat!L16/1000</f>
        <v>3040897.134</v>
      </c>
      <c r="M10" s="7">
        <f>'CSI016 Figure 2'!M18*Pop_Eurostat!M16/1000</f>
        <v>3382710.754</v>
      </c>
      <c r="N10" s="7">
        <f>'CSI016 Figure 2'!N18*Pop_Eurostat!N16/1000</f>
        <v>3398406.18</v>
      </c>
      <c r="O10" s="7">
        <f>'CSI016 Figure 2'!O18*Pop_Eurostat!O16/1000</f>
        <v>3226322.907</v>
      </c>
      <c r="P10" s="7">
        <f>'CSI016 Figure 2'!P18*Pop_Eurostat!P16/1000</f>
        <v>2951819.604</v>
      </c>
      <c r="Q10" s="7">
        <f>'CSI016 Figure 2'!Q18*Pop_Eurostat!Q16/1000</f>
        <v>2845690.416</v>
      </c>
    </row>
    <row r="11" spans="1:17" ht="14.25">
      <c r="A11" s="4" t="s">
        <v>9</v>
      </c>
      <c r="B11" s="7">
        <f>'CSI016 Figure 2'!B19*Pop_Eurostat!B20/1000</f>
        <v>25807313.562</v>
      </c>
      <c r="C11" s="7">
        <f>'CSI016 Figure 2'!C19*Pop_Eurostat!C20/1000</f>
        <v>25985148.417</v>
      </c>
      <c r="D11" s="7">
        <f>'CSI016 Figure 2'!D19*Pop_Eurostat!D20/1000</f>
        <v>26624694.096</v>
      </c>
      <c r="E11" s="7">
        <f>'CSI016 Figure 2'!E19*Pop_Eurostat!E20/1000</f>
        <v>26859983.168</v>
      </c>
      <c r="F11" s="7">
        <f>'CSI016 Figure 2'!F19*Pop_Eurostat!F20/1000</f>
        <v>28344325.866</v>
      </c>
      <c r="G11" s="7">
        <f>'CSI016 Figure 2'!G19*Pop_Eurostat!G20/1000</f>
        <v>28983532.972</v>
      </c>
      <c r="H11" s="7">
        <f>'CSI016 Figure 2'!H19*Pop_Eurostat!H20/1000</f>
        <v>29400243.972</v>
      </c>
      <c r="I11" s="7">
        <f>'CSI016 Figure 2'!I19*Pop_Eurostat!I20/1000</f>
        <v>29836165.932</v>
      </c>
      <c r="J11" s="7">
        <f>'CSI016 Figure 2'!J19*Pop_Eurostat!J20/1000</f>
        <v>30012026.818</v>
      </c>
      <c r="K11" s="7">
        <f>'CSI016 Figure 2'!K19*Pop_Eurostat!K20/1000</f>
        <v>31123790.85</v>
      </c>
      <c r="L11" s="7">
        <f>'CSI016 Figure 2'!L19*Pop_Eurostat!L20/1000</f>
        <v>31647803.22</v>
      </c>
      <c r="M11" s="7">
        <f>'CSI016 Figure 2'!M19*Pop_Eurostat!M20/1000</f>
        <v>32535707.448</v>
      </c>
      <c r="N11" s="7">
        <f>'CSI016 Figure 2'!N19*Pop_Eurostat!N20/1000</f>
        <v>32537658.372</v>
      </c>
      <c r="O11" s="7">
        <f>'CSI016 Figure 2'!O19*Pop_Eurostat!O20/1000</f>
        <v>32488873.197</v>
      </c>
      <c r="P11" s="7">
        <f>'CSI016 Figure 2'!P19*Pop_Eurostat!P20/1000</f>
        <v>32082708.034</v>
      </c>
      <c r="Q11" s="7">
        <f>'CSI016 Figure 2'!Q19*Pop_Eurostat!Q20/1000</f>
        <v>32116677.435</v>
      </c>
    </row>
    <row r="12" spans="1:17" ht="14.25">
      <c r="A12" s="4" t="s">
        <v>10</v>
      </c>
      <c r="B12" s="7">
        <f>'CSI016 Figure 2'!B20*Pop_Eurostat!B24/1000</f>
        <v>239862.875</v>
      </c>
      <c r="C12" s="7">
        <f>'CSI016 Figure 2'!C20*Pop_Eurostat!C24/1000</f>
        <v>242321.625</v>
      </c>
      <c r="D12" s="7">
        <f>'CSI016 Figure 2'!D20*Pop_Eurostat!D24/1000</f>
        <v>253347.8</v>
      </c>
      <c r="E12" s="7">
        <f>'CSI016 Figure 2'!E20*Pop_Eurostat!E24/1000</f>
        <v>265437.5</v>
      </c>
      <c r="F12" s="7">
        <f>'CSI016 Figure 2'!F20*Pop_Eurostat!F24/1000</f>
        <v>278086.85</v>
      </c>
      <c r="G12" s="7">
        <f>'CSI016 Figure 2'!G20*Pop_Eurostat!G24/1000</f>
        <v>285340.2</v>
      </c>
      <c r="H12" s="7">
        <f>'CSI016 Figure 2'!H20*Pop_Eurostat!H24/1000</f>
        <v>285225.15</v>
      </c>
      <c r="I12" s="7">
        <f>'CSI016 Figure 2'!I20*Pop_Eurostat!I24/1000</f>
        <v>291352.275</v>
      </c>
      <c r="J12" s="7">
        <f>'CSI016 Figure 2'!J20*Pop_Eurostat!J24/1000</f>
        <v>306205.14</v>
      </c>
      <c r="K12" s="7">
        <f>'CSI016 Figure 2'!K20*Pop_Eurostat!K24/1000</f>
        <v>311046.505</v>
      </c>
      <c r="L12" s="7">
        <f>'CSI016 Figure 2'!L20*Pop_Eurostat!L24/1000</f>
        <v>312586.176</v>
      </c>
      <c r="M12" s="7">
        <f>'CSI016 Figure 2'!M20*Pop_Eurostat!M24/1000</f>
        <v>322811.071</v>
      </c>
      <c r="N12" s="7">
        <f>'CSI016 Figure 2'!N20*Pop_Eurostat!N24/1000</f>
        <v>333595.135</v>
      </c>
      <c r="O12" s="7">
        <f>'CSI016 Figure 2'!O20*Pop_Eurostat!O24/1000</f>
        <v>340589.05</v>
      </c>
      <c r="P12" s="7">
        <f>'CSI016 Figure 2'!P20*Pop_Eurostat!P24/1000</f>
        <v>337994.657</v>
      </c>
      <c r="Q12" s="7">
        <f>'CSI016 Figure 2'!Q20*Pop_Eurostat!Q24/1000</f>
        <v>343714.134</v>
      </c>
    </row>
    <row r="13" spans="1:17" ht="14.25">
      <c r="A13" s="4" t="s">
        <v>11</v>
      </c>
      <c r="B13" s="7">
        <f>'CSI016 Figure 2'!B21*Pop_Eurostat!B27/1000</f>
        <v>8471535.288</v>
      </c>
      <c r="C13" s="7">
        <f>'CSI016 Figure 2'!C21*Pop_Eurostat!C27/1000</f>
        <v>8728139.876</v>
      </c>
      <c r="D13" s="7">
        <f>'CSI016 Figure 2'!D21*Pop_Eurostat!D27/1000</f>
        <v>9179062.2</v>
      </c>
      <c r="E13" s="7">
        <f>'CSI016 Figure 2'!E21*Pop_Eurostat!E27/1000</f>
        <v>9282960.519</v>
      </c>
      <c r="F13" s="7">
        <f>'CSI016 Figure 2'!F21*Pop_Eurostat!F27/1000</f>
        <v>9439816.536</v>
      </c>
      <c r="G13" s="7">
        <f>'CSI016 Figure 2'!G21*Pop_Eurostat!G27/1000</f>
        <v>9762339.469</v>
      </c>
      <c r="H13" s="7">
        <f>'CSI016 Figure 2'!H21*Pop_Eurostat!H27/1000</f>
        <v>9836308.34</v>
      </c>
      <c r="I13" s="7">
        <f>'CSI016 Figure 2'!I21*Pop_Eurostat!I27/1000</f>
        <v>10012335.98</v>
      </c>
      <c r="J13" s="7">
        <f>'CSI016 Figure 2'!J21*Pop_Eurostat!J27/1000</f>
        <v>9881208.918</v>
      </c>
      <c r="K13" s="7">
        <f>'CSI016 Figure 2'!K21*Pop_Eurostat!K27/1000</f>
        <v>10159830.096</v>
      </c>
      <c r="L13" s="7">
        <f>'CSI016 Figure 2'!L21*Pop_Eurostat!L27/1000</f>
        <v>10183597.632</v>
      </c>
      <c r="M13" s="7">
        <f>'CSI016 Figure 2'!M21*Pop_Eurostat!M27/1000</f>
        <v>10167274.822</v>
      </c>
      <c r="N13" s="7">
        <f>'CSI016 Figure 2'!N21*Pop_Eurostat!N27/1000</f>
        <v>10304086.784</v>
      </c>
      <c r="O13" s="7">
        <f>'CSI016 Figure 2'!O21*Pop_Eurostat!O27/1000</f>
        <v>10262050.032</v>
      </c>
      <c r="P13" s="7">
        <f>'CSI016 Figure 2'!P21*Pop_Eurostat!P27/1000</f>
        <v>10116597.456</v>
      </c>
      <c r="Q13" s="7">
        <f>'CSI016 Figure 2'!Q21*Pop_Eurostat!Q27/1000</f>
        <v>9886159.43</v>
      </c>
    </row>
    <row r="14" spans="1:17" ht="14.25">
      <c r="A14" s="4" t="s">
        <v>12</v>
      </c>
      <c r="B14" s="7">
        <f>'CSI016 Figure 2'!B22*Pop_Eurostat!B30/1000</f>
        <v>3851664.384</v>
      </c>
      <c r="C14" s="7">
        <f>'CSI016 Figure 2'!C22*Pop_Eurostat!C30/1000</f>
        <v>4003028.678</v>
      </c>
      <c r="D14" s="7">
        <f>'CSI016 Figure 2'!D22*Pop_Eurostat!D30/1000</f>
        <v>4076812.48</v>
      </c>
      <c r="E14" s="7">
        <f>'CSI016 Figure 2'!E22*Pop_Eurostat!E30/1000</f>
        <v>4274560.38</v>
      </c>
      <c r="F14" s="7">
        <f>'CSI016 Figure 2'!F22*Pop_Eurostat!F30/1000</f>
        <v>4485829.509</v>
      </c>
      <c r="G14" s="7">
        <f>'CSI016 Figure 2'!G22*Pop_Eurostat!G30/1000</f>
        <v>4816368.756</v>
      </c>
      <c r="H14" s="7">
        <f>'CSI016 Figure 2'!H22*Pop_Eurostat!H30/1000</f>
        <v>4848002.529</v>
      </c>
      <c r="I14" s="7">
        <f>'CSI016 Figure 2'!I22*Pop_Eurostat!I30/1000</f>
        <v>4593202.529</v>
      </c>
      <c r="J14" s="7">
        <f>'CSI016 Figure 2'!J22*Pop_Eurostat!J30/1000</f>
        <v>4688042.675</v>
      </c>
      <c r="K14" s="7">
        <f>'CSI016 Figure 2'!K22*Pop_Eurostat!K30/1000</f>
        <v>4662874.68</v>
      </c>
      <c r="L14" s="7">
        <f>'CSI016 Figure 2'!L22*Pop_Eurostat!L30/1000</f>
        <v>4747240.8</v>
      </c>
      <c r="M14" s="7">
        <f>'CSI016 Figure 2'!M22*Pop_Eurostat!M30/1000</f>
        <v>4900551.272</v>
      </c>
      <c r="N14" s="7">
        <f>'CSI016 Figure 2'!N22*Pop_Eurostat!N30/1000</f>
        <v>4964700.78</v>
      </c>
      <c r="O14" s="7">
        <f>'CSI016 Figure 2'!O22*Pop_Eurostat!O30/1000</f>
        <v>5470542.695</v>
      </c>
      <c r="P14" s="7">
        <f>'CSI016 Figure 2'!P22*Pop_Eurostat!P30/1000</f>
        <v>5496993.194</v>
      </c>
      <c r="Q14" s="7">
        <f>'CSI016 Figure 2'!Q22*Pop_Eurostat!Q30/1000</f>
        <v>5467595.844</v>
      </c>
    </row>
    <row r="15" spans="1:17" ht="14.25">
      <c r="A15" s="4" t="s">
        <v>13</v>
      </c>
      <c r="B15" s="7">
        <f>'CSI016 Figure 2'!B23*Pop_Eurostat!B18/1000</f>
        <v>20087378.67</v>
      </c>
      <c r="C15" s="7">
        <f>'CSI016 Figure 2'!C23*Pop_Eurostat!C18/1000</f>
        <v>21120829.51</v>
      </c>
      <c r="D15" s="7">
        <f>'CSI016 Figure 2'!D23*Pop_Eurostat!D18/1000</f>
        <v>22166151.28</v>
      </c>
      <c r="E15" s="7">
        <f>'CSI016 Figure 2'!E23*Pop_Eurostat!E18/1000</f>
        <v>22442426.02</v>
      </c>
      <c r="F15" s="7">
        <f>'CSI016 Figure 2'!F23*Pop_Eurostat!F18/1000</f>
        <v>24474802.284</v>
      </c>
      <c r="G15" s="7">
        <f>'CSI016 Figure 2'!G23*Pop_Eurostat!G18/1000</f>
        <v>26493196.128</v>
      </c>
      <c r="H15" s="7">
        <f>'CSI016 Figure 2'!H23*Pop_Eurostat!H18/1000</f>
        <v>26631196.536</v>
      </c>
      <c r="I15" s="7">
        <f>'CSI016 Figure 2'!I23*Pop_Eurostat!I18/1000</f>
        <v>26399628.747</v>
      </c>
      <c r="J15" s="7">
        <f>'CSI016 Figure 2'!J23*Pop_Eurostat!J18/1000</f>
        <v>27260934.778</v>
      </c>
      <c r="K15" s="7">
        <f>'CSI016 Figure 2'!K23*Pop_Eurostat!K18/1000</f>
        <v>25743088.467</v>
      </c>
      <c r="L15" s="7">
        <f>'CSI016 Figure 2'!L23*Pop_Eurostat!L18/1000</f>
        <v>25691700.656</v>
      </c>
      <c r="M15" s="7">
        <f>'CSI016 Figure 2'!M23*Pop_Eurostat!M18/1000</f>
        <v>26205165.954</v>
      </c>
      <c r="N15" s="7">
        <f>'CSI016 Figure 2'!N23*Pop_Eurostat!N18/1000</f>
        <v>26164424.935</v>
      </c>
      <c r="O15" s="7">
        <f>'CSI016 Figure 2'!O23*Pop_Eurostat!O18/1000</f>
        <v>25328978.096</v>
      </c>
      <c r="P15" s="7">
        <f>'CSI016 Figure 2'!P23*Pop_Eurostat!P18/1000</f>
        <v>25112000.918</v>
      </c>
      <c r="Q15" s="7">
        <f>'CSI016 Figure 2'!Q23*Pop_Eurostat!Q18/1000</f>
        <v>24647969.485</v>
      </c>
    </row>
    <row r="16" spans="1:17" ht="14.25">
      <c r="A16" s="4" t="s">
        <v>14</v>
      </c>
      <c r="B16" s="7">
        <f>'CSI016 Figure 2'!B24*Pop_Eurostat!B35/1000</f>
        <v>3407198.454</v>
      </c>
      <c r="C16" s="7">
        <f>'CSI016 Figure 2'!C24*Pop_Eurostat!C35/1000</f>
        <v>3403784.23</v>
      </c>
      <c r="D16" s="7">
        <f>'CSI016 Figure 2'!D24*Pop_Eurostat!D35/1000</f>
        <v>3679961.792</v>
      </c>
      <c r="E16" s="7">
        <f>'CSI016 Figure 2'!E24*Pop_Eurostat!E35/1000</f>
        <v>3805918.82</v>
      </c>
      <c r="F16" s="7">
        <f>'CSI016 Figure 2'!F24*Pop_Eurostat!F35/1000</f>
        <v>3791170.072</v>
      </c>
      <c r="G16" s="7">
        <f>'CSI016 Figure 2'!G24*Pop_Eurostat!G35/1000</f>
        <v>3797262.652</v>
      </c>
      <c r="H16" s="7">
        <f>'CSI016 Figure 2'!H24*Pop_Eurostat!H35/1000</f>
        <v>3932014.32</v>
      </c>
      <c r="I16" s="7">
        <f>'CSI016 Figure 2'!I24*Pop_Eurostat!I35/1000</f>
        <v>4167955.386</v>
      </c>
      <c r="J16" s="7">
        <f>'CSI016 Figure 2'!J24*Pop_Eurostat!J35/1000</f>
        <v>4210367.63</v>
      </c>
      <c r="K16" s="7">
        <f>'CSI016 Figure 2'!K24*Pop_Eurostat!K35/1000</f>
        <v>4172998.384</v>
      </c>
      <c r="L16" s="7">
        <f>'CSI016 Figure 2'!L24*Pop_Eurostat!L35/1000</f>
        <v>4343224.132</v>
      </c>
      <c r="M16" s="7">
        <f>'CSI016 Figure 2'!M24*Pop_Eurostat!M35/1000</f>
        <v>4503930.48</v>
      </c>
      <c r="N16" s="7">
        <f>'CSI016 Figure 2'!N24*Pop_Eurostat!N35/1000</f>
        <v>4720415.472</v>
      </c>
      <c r="O16" s="7">
        <f>'CSI016 Figure 2'!O24*Pop_Eurostat!O35/1000</f>
        <v>4729673.781</v>
      </c>
      <c r="P16" s="7">
        <f>'CSI016 Figure 2'!P24*Pop_Eurostat!P35/1000</f>
        <v>4481884.23</v>
      </c>
      <c r="Q16" s="7">
        <f>'CSI016 Figure 2'!Q24*Pop_Eurostat!Q35/1000</f>
        <v>4360828.59</v>
      </c>
    </row>
    <row r="17" spans="1:17" ht="14.25">
      <c r="A17" s="4" t="s">
        <v>15</v>
      </c>
      <c r="B17" s="7">
        <f>'CSI016 Figure 2'!B25*Pop_Eurostat!B36/1000</f>
        <v>28893476.94</v>
      </c>
      <c r="C17" s="7">
        <f>'CSI016 Figure 2'!C25*Pop_Eurostat!C36/1000</f>
        <v>29723311.45</v>
      </c>
      <c r="D17" s="7">
        <f>'CSI016 Figure 2'!D25*Pop_Eurostat!D36/1000</f>
        <v>31024619.528</v>
      </c>
      <c r="E17" s="7">
        <f>'CSI016 Figure 2'!E25*Pop_Eurostat!E36/1000</f>
        <v>31700030.422</v>
      </c>
      <c r="F17" s="7">
        <f>'CSI016 Figure 2'!F25*Pop_Eurostat!F36/1000</f>
        <v>33390323.154</v>
      </c>
      <c r="G17" s="7">
        <f>'CSI016 Figure 2'!G25*Pop_Eurostat!G36/1000</f>
        <v>33980980.578</v>
      </c>
      <c r="H17" s="7">
        <f>'CSI016 Figure 2'!H25*Pop_Eurostat!H36/1000</f>
        <v>34932804.36</v>
      </c>
      <c r="I17" s="7">
        <f>'CSI016 Figure 2'!I25*Pop_Eurostat!I36/1000</f>
        <v>35536159.591</v>
      </c>
      <c r="J17" s="7">
        <f>'CSI016 Figure 2'!J25*Pop_Eurostat!J36/1000</f>
        <v>35263225.328</v>
      </c>
      <c r="K17" s="7">
        <f>'CSI016 Figure 2'!K25*Pop_Eurostat!K36/1000</f>
        <v>36100323.198</v>
      </c>
      <c r="L17" s="7">
        <f>'CSI016 Figure 2'!L25*Pop_Eurostat!L36/1000</f>
        <v>35110770.981</v>
      </c>
      <c r="M17" s="7">
        <f>'CSI016 Figure 2'!M25*Pop_Eurostat!M36/1000</f>
        <v>35509040.352</v>
      </c>
      <c r="N17" s="7">
        <f>'CSI016 Figure 2'!N25*Pop_Eurostat!N36/1000</f>
        <v>34762389.93</v>
      </c>
      <c r="O17" s="7">
        <f>'CSI016 Figure 2'!O25*Pop_Eurostat!O36/1000</f>
        <v>33398075.424</v>
      </c>
      <c r="P17" s="7">
        <f>'CSI016 Figure 2'!P25*Pop_Eurostat!P36/1000</f>
        <v>32512600.202</v>
      </c>
      <c r="Q17" s="7">
        <f>'CSI016 Figure 2'!Q25*Pop_Eurostat!Q36/1000</f>
        <v>32438911.506</v>
      </c>
    </row>
    <row r="18" ht="14.25">
      <c r="A18" s="4"/>
    </row>
    <row r="19" ht="14.25">
      <c r="A19" s="3" t="s">
        <v>37</v>
      </c>
    </row>
    <row r="20" spans="1:17" ht="14.25">
      <c r="A20" s="4" t="s">
        <v>20</v>
      </c>
      <c r="B20" s="7">
        <f>'CSI016 Figure 2'!B28*Pop_Eurostat!B11/1000</f>
        <v>5833810.498</v>
      </c>
      <c r="C20" s="7">
        <f>'CSI016 Figure 2'!C28*Pop_Eurostat!C11/1000</f>
        <v>5168226.468</v>
      </c>
      <c r="D20" s="7">
        <f>'CSI016 Figure 2'!D28*Pop_Eurostat!D11/1000</f>
        <v>4812687.372</v>
      </c>
      <c r="E20" s="7">
        <f>'CSI016 Figure 2'!E28*Pop_Eurostat!E11/1000</f>
        <v>4103622.642</v>
      </c>
      <c r="F20" s="7">
        <f>'CSI016 Figure 2'!F28*Pop_Eurostat!F11/1000</f>
        <v>4138154.496</v>
      </c>
      <c r="G20" s="7">
        <f>'CSI016 Figure 2'!G28*Pop_Eurostat!G11/1000</f>
        <v>4223978.924</v>
      </c>
      <c r="H20" s="7">
        <f>'CSI016 Figure 2'!H28*Pop_Eurostat!H11/1000</f>
        <v>4002120.718</v>
      </c>
      <c r="I20" s="7">
        <f>'CSI016 Figure 2'!I28*Pop_Eurostat!I11/1000</f>
        <v>3942102.468</v>
      </c>
      <c r="J20" s="7">
        <f>'CSI016 Figure 2'!J28*Pop_Eurostat!J11/1000</f>
        <v>3919602.057</v>
      </c>
      <c r="K20" s="7">
        <f>'CSI016 Figure 2'!K28*Pop_Eurostat!K11/1000</f>
        <v>3828331.212</v>
      </c>
      <c r="L20" s="7">
        <f>'CSI016 Figure 2'!L28*Pop_Eurostat!L11/1000</f>
        <v>3676452.5</v>
      </c>
      <c r="M20" s="7">
        <f>'CSI016 Figure 2'!M28*Pop_Eurostat!M11/1000</f>
        <v>3549248.22</v>
      </c>
      <c r="N20" s="7">
        <f>'CSI016 Figure 2'!N28*Pop_Eurostat!N11/1000</f>
        <v>3316677.812</v>
      </c>
      <c r="O20" s="7">
        <f>'CSI016 Figure 2'!O28*Pop_Eurostat!O11/1000</f>
        <v>3613489.23</v>
      </c>
      <c r="P20" s="7">
        <f>'CSI016 Figure 2'!P28*Pop_Eurostat!P11/1000</f>
        <v>3565011.57</v>
      </c>
      <c r="Q20" s="7">
        <f>'CSI016 Figure 2'!Q28*Pop_Eurostat!Q11/1000</f>
        <v>3089058.49</v>
      </c>
    </row>
    <row r="21" spans="1:17" ht="14.25">
      <c r="A21" s="4" t="s">
        <v>21</v>
      </c>
      <c r="B21" s="7">
        <f>'CSI016 Figure 2'!B29*Pop_Eurostat!B21/1000</f>
        <v>387265.27</v>
      </c>
      <c r="C21" s="7">
        <f>'CSI016 Figure 2'!C29*Pop_Eurostat!C21/1000</f>
        <v>421262.751</v>
      </c>
      <c r="D21" s="7">
        <f>'CSI016 Figure 2'!D29*Pop_Eurostat!D21/1000</f>
        <v>433313.544</v>
      </c>
      <c r="E21" s="7">
        <f>'CSI016 Figure 2'!E29*Pop_Eurostat!E21/1000</f>
        <v>448165.74</v>
      </c>
      <c r="F21" s="7">
        <f>'CSI016 Figure 2'!F29*Pop_Eurostat!F21/1000</f>
        <v>457328.88</v>
      </c>
      <c r="G21" s="7">
        <f>'CSI016 Figure 2'!G29*Pop_Eurostat!G21/1000</f>
        <v>469853.571</v>
      </c>
      <c r="H21" s="7">
        <f>'CSI016 Figure 2'!H29*Pop_Eurostat!H21/1000</f>
        <v>490379.256</v>
      </c>
      <c r="I21" s="7">
        <f>'CSI016 Figure 2'!I29*Pop_Eurostat!I21/1000</f>
        <v>500077.952</v>
      </c>
      <c r="J21" s="7">
        <f>'CSI016 Figure 2'!J29*Pop_Eurostat!J21/1000</f>
        <v>517490.432</v>
      </c>
      <c r="K21" s="7">
        <f>'CSI016 Figure 2'!K29*Pop_Eurostat!K21/1000</f>
        <v>540032.83</v>
      </c>
      <c r="L21" s="7">
        <f>'CSI016 Figure 2'!L29*Pop_Eurostat!L21/1000</f>
        <v>553190.35</v>
      </c>
      <c r="M21" s="7">
        <f>'CSI016 Figure 2'!M29*Pop_Eurostat!M21/1000</f>
        <v>570913.711</v>
      </c>
      <c r="N21" s="7">
        <f>'CSI016 Figure 2'!N29*Pop_Eurostat!N21/1000</f>
        <v>586414.796</v>
      </c>
      <c r="O21" s="7">
        <f>'CSI016 Figure 2'!O29*Pop_Eurostat!O21/1000</f>
        <v>608286.224</v>
      </c>
      <c r="P21" s="7">
        <f>'CSI016 Figure 2'!P29*Pop_Eurostat!P21/1000</f>
        <v>620008.525</v>
      </c>
      <c r="Q21" s="7">
        <f>'CSI016 Figure 2'!Q29*Pop_Eurostat!Q21/1000</f>
        <v>630378.96</v>
      </c>
    </row>
    <row r="22" spans="1:17" ht="14.25">
      <c r="A22" s="4" t="s">
        <v>22</v>
      </c>
      <c r="B22" s="7">
        <f>'CSI016 Figure 2'!B30*Pop_Eurostat!B12/1000</f>
        <v>3118830.406</v>
      </c>
      <c r="C22" s="7">
        <f>'CSI016 Figure 2'!C30*Pop_Eurostat!C12/1000</f>
        <v>3197724.71</v>
      </c>
      <c r="D22" s="7">
        <f>'CSI016 Figure 2'!D30*Pop_Eurostat!D12/1000</f>
        <v>3276713.658</v>
      </c>
      <c r="E22" s="7">
        <f>'CSI016 Figure 2'!E30*Pop_Eurostat!E12/1000</f>
        <v>3016251.289</v>
      </c>
      <c r="F22" s="7">
        <f>'CSI016 Figure 2'!F30*Pop_Eurostat!F12/1000</f>
        <v>3362822.22</v>
      </c>
      <c r="G22" s="7">
        <f>'CSI016 Figure 2'!G30*Pop_Eurostat!G12/1000</f>
        <v>3430955.548</v>
      </c>
      <c r="H22" s="7">
        <f>'CSI016 Figure 2'!H30*Pop_Eurostat!H12/1000</f>
        <v>2794562.043</v>
      </c>
      <c r="I22" s="7">
        <f>'CSI016 Figure 2'!I30*Pop_Eurostat!I12/1000</f>
        <v>2847153.987</v>
      </c>
      <c r="J22" s="7">
        <f>'CSI016 Figure 2'!J30*Pop_Eurostat!J12/1000</f>
        <v>2858061.36</v>
      </c>
      <c r="K22" s="7">
        <f>'CSI016 Figure 2'!K30*Pop_Eurostat!K12/1000</f>
        <v>2840052.448</v>
      </c>
      <c r="L22" s="7">
        <f>'CSI016 Figure 2'!L30*Pop_Eurostat!L12/1000</f>
        <v>2958154.292</v>
      </c>
      <c r="M22" s="7">
        <f>'CSI016 Figure 2'!M30*Pop_Eurostat!M12/1000</f>
        <v>3039663.664</v>
      </c>
      <c r="N22" s="7">
        <f>'CSI016 Figure 2'!N30*Pop_Eurostat!N12/1000</f>
        <v>3027908.88</v>
      </c>
      <c r="O22" s="7">
        <f>'CSI016 Figure 2'!O30*Pop_Eurostat!O12/1000</f>
        <v>3179422.48</v>
      </c>
      <c r="P22" s="7">
        <f>'CSI016 Figure 2'!P30*Pop_Eurostat!P12/1000</f>
        <v>3313948.248</v>
      </c>
      <c r="Q22" s="7">
        <f>'CSI016 Figure 2'!Q30*Pop_Eurostat!Q12/1000</f>
        <v>3334774.064</v>
      </c>
    </row>
    <row r="23" spans="1:17" ht="14.25">
      <c r="A23" s="4" t="s">
        <v>23</v>
      </c>
      <c r="B23" s="7">
        <f>'CSI016 Figure 2'!B31*Pop_Eurostat!B15/1000</f>
        <v>532991.214</v>
      </c>
      <c r="C23" s="7">
        <f>'CSI016 Figure 2'!C31*Pop_Eurostat!C15/1000</f>
        <v>564822.006</v>
      </c>
      <c r="D23" s="7">
        <f>'CSI016 Figure 2'!D31*Pop_Eurostat!D15/1000</f>
        <v>593402.84</v>
      </c>
      <c r="E23" s="7">
        <f>'CSI016 Figure 2'!E31*Pop_Eurostat!E15/1000</f>
        <v>557234.712</v>
      </c>
      <c r="F23" s="7">
        <f>'CSI016 Figure 2'!F31*Pop_Eurostat!F15/1000</f>
        <v>569520.756</v>
      </c>
      <c r="G23" s="7">
        <f>'CSI016 Figure 2'!G31*Pop_Eurostat!G15/1000</f>
        <v>632715.93</v>
      </c>
      <c r="H23" s="7">
        <f>'CSI016 Figure 2'!H31*Pop_Eurostat!H15/1000</f>
        <v>508809.673</v>
      </c>
      <c r="I23" s="7">
        <f>'CSI016 Figure 2'!I31*Pop_Eurostat!I15/1000</f>
        <v>552968.108</v>
      </c>
      <c r="J23" s="7">
        <f>'CSI016 Figure 2'!J31*Pop_Eurostat!J15/1000</f>
        <v>567140.383</v>
      </c>
      <c r="K23" s="7">
        <f>'CSI016 Figure 2'!K31*Pop_Eurostat!K15/1000</f>
        <v>605831.21</v>
      </c>
      <c r="L23" s="7">
        <f>'CSI016 Figure 2'!L31*Pop_Eurostat!L15/1000</f>
        <v>586898.292</v>
      </c>
      <c r="M23" s="7">
        <f>'CSI016 Figure 2'!M31*Pop_Eurostat!M15/1000</f>
        <v>536075.253</v>
      </c>
      <c r="N23" s="7">
        <f>'CSI016 Figure 2'!N31*Pop_Eurostat!N15/1000</f>
        <v>602410.728</v>
      </c>
      <c r="O23" s="7">
        <f>'CSI016 Figure 2'!O31*Pop_Eurostat!O15/1000</f>
        <v>524203.925</v>
      </c>
      <c r="P23" s="7">
        <f>'CSI016 Figure 2'!P31*Pop_Eurostat!P15/1000</f>
        <v>463733.766</v>
      </c>
      <c r="Q23" s="7">
        <f>'CSI016 Figure 2'!Q31*Pop_Eurostat!Q15/1000</f>
        <v>416790.071</v>
      </c>
    </row>
    <row r="24" spans="1:17" ht="14.25">
      <c r="A24" s="4" t="s">
        <v>24</v>
      </c>
      <c r="B24" s="7">
        <f>'CSI016 Figure 2'!B32*Pop_Eurostat!B25/1000</f>
        <v>4751323.9</v>
      </c>
      <c r="C24" s="7">
        <f>'CSI016 Figure 2'!C32*Pop_Eurostat!C25/1000</f>
        <v>4835970.622</v>
      </c>
      <c r="D24" s="7">
        <f>'CSI016 Figure 2'!D32*Pop_Eurostat!D25/1000</f>
        <v>5011466.682</v>
      </c>
      <c r="E24" s="7">
        <f>'CSI016 Figure 2'!E32*Pop_Eurostat!E25/1000</f>
        <v>4979286.45</v>
      </c>
      <c r="F24" s="7">
        <f>'CSI016 Figure 2'!F32*Pop_Eurostat!F25/1000</f>
        <v>4944726.99</v>
      </c>
      <c r="G24" s="7">
        <f>'CSI016 Figure 2'!G32*Pop_Eurostat!G25/1000</f>
        <v>4554093.066</v>
      </c>
      <c r="H24" s="7">
        <f>'CSI016 Figure 2'!H32*Pop_Eurostat!H25/1000</f>
        <v>4604784.352</v>
      </c>
      <c r="I24" s="7">
        <f>'CSI016 Figure 2'!I32*Pop_Eurostat!I25/1000</f>
        <v>4642483.856</v>
      </c>
      <c r="J24" s="7">
        <f>'CSI016 Figure 2'!J32*Pop_Eurostat!J25/1000</f>
        <v>4700112.128</v>
      </c>
      <c r="K24" s="7">
        <f>'CSI016 Figure 2'!K32*Pop_Eurostat!K25/1000</f>
        <v>4588644.284</v>
      </c>
      <c r="L24" s="7">
        <f>'CSI016 Figure 2'!L32*Pop_Eurostat!L25/1000</f>
        <v>4650136.965</v>
      </c>
      <c r="M24" s="7">
        <f>'CSI016 Figure 2'!M32*Pop_Eurostat!M25/1000</f>
        <v>4713401.16</v>
      </c>
      <c r="N24" s="7">
        <f>'CSI016 Figure 2'!N32*Pop_Eurostat!N25/1000</f>
        <v>4595491.46</v>
      </c>
      <c r="O24" s="7">
        <f>'CSI016 Figure 2'!O32*Pop_Eurostat!O25/1000</f>
        <v>4557337.352</v>
      </c>
      <c r="P24" s="7">
        <f>'CSI016 Figure 2'!P32*Pop_Eurostat!P25/1000</f>
        <v>4309739.5</v>
      </c>
      <c r="Q24" s="7">
        <f>'CSI016 Figure 2'!Q32*Pop_Eurostat!Q25/1000</f>
        <v>4130009.499</v>
      </c>
    </row>
    <row r="25" spans="1:17" ht="14.25">
      <c r="A25" s="4" t="s">
        <v>25</v>
      </c>
      <c r="B25" s="7">
        <f>'CSI016 Figure 2'!B33*Pop_Eurostat!B22/1000</f>
        <v>656054.784</v>
      </c>
      <c r="C25" s="7">
        <f>'CSI016 Figure 2'!C33*Pop_Eurostat!C22/1000</f>
        <v>651163.83</v>
      </c>
      <c r="D25" s="7">
        <f>'CSI016 Figure 2'!D33*Pop_Eurostat!D22/1000</f>
        <v>620377.005</v>
      </c>
      <c r="E25" s="7">
        <f>'CSI016 Figure 2'!E33*Pop_Eurostat!E22/1000</f>
        <v>597684.712</v>
      </c>
      <c r="F25" s="7">
        <f>'CSI016 Figure 2'!F33*Pop_Eurostat!F22/1000</f>
        <v>611963.392</v>
      </c>
      <c r="G25" s="7">
        <f>'CSI016 Figure 2'!G33*Pop_Eurostat!G22/1000</f>
        <v>643078.935</v>
      </c>
      <c r="H25" s="7">
        <f>'CSI016 Figure 2'!H33*Pop_Eurostat!H22/1000</f>
        <v>713568.333</v>
      </c>
      <c r="I25" s="7">
        <f>'CSI016 Figure 2'!I33*Pop_Eurostat!I22/1000</f>
        <v>792793.536</v>
      </c>
      <c r="J25" s="7">
        <f>'CSI016 Figure 2'!J33*Pop_Eurostat!J22/1000</f>
        <v>695277.258</v>
      </c>
      <c r="K25" s="7">
        <f>'CSI016 Figure 2'!K33*Pop_Eurostat!K22/1000</f>
        <v>719286.709</v>
      </c>
      <c r="L25" s="7">
        <f>'CSI016 Figure 2'!L33*Pop_Eurostat!L22/1000</f>
        <v>715459.232</v>
      </c>
      <c r="M25" s="7">
        <f>'CSI016 Figure 2'!M33*Pop_Eurostat!M22/1000</f>
        <v>942634.576</v>
      </c>
      <c r="N25" s="7">
        <f>'CSI016 Figure 2'!N33*Pop_Eurostat!N22/1000</f>
        <v>860365.8</v>
      </c>
      <c r="O25" s="7">
        <f>'CSI016 Figure 2'!O33*Pop_Eurostat!O22/1000</f>
        <v>752343.208</v>
      </c>
      <c r="P25" s="7">
        <f>'CSI016 Figure 2'!P33*Pop_Eurostat!P22/1000</f>
        <v>753114.556</v>
      </c>
      <c r="Q25" s="7">
        <f>'CSI016 Figure 2'!Q33*Pop_Eurostat!Q22/1000</f>
        <v>680658.432</v>
      </c>
    </row>
    <row r="26" spans="1:17" ht="14.25">
      <c r="A26" s="4" t="s">
        <v>26</v>
      </c>
      <c r="B26" s="7">
        <f>'CSI016 Figure 2'!B34*Pop_Eurostat!B23/1000</f>
        <v>1545997.452</v>
      </c>
      <c r="C26" s="7">
        <f>'CSI016 Figure 2'!C34*Pop_Eurostat!C23/1000</f>
        <v>1444246.813</v>
      </c>
      <c r="D26" s="7">
        <f>'CSI016 Figure 2'!D34*Pop_Eurostat!D23/1000</f>
        <v>1508707.814</v>
      </c>
      <c r="E26" s="7">
        <f>'CSI016 Figure 2'!E34*Pop_Eurostat!E23/1000</f>
        <v>1579452.295</v>
      </c>
      <c r="F26" s="7">
        <f>'CSI016 Figure 2'!F34*Pop_Eurostat!F23/1000</f>
        <v>1237007.538</v>
      </c>
      <c r="G26" s="7">
        <f>'CSI016 Figure 2'!G34*Pop_Eurostat!G23/1000</f>
        <v>1277330.64</v>
      </c>
      <c r="H26" s="7">
        <f>'CSI016 Figure 2'!H34*Pop_Eurostat!H23/1000</f>
        <v>1312447.084</v>
      </c>
      <c r="I26" s="7">
        <f>'CSI016 Figure 2'!I34*Pop_Eurostat!I23/1000</f>
        <v>1394566.14</v>
      </c>
      <c r="J26" s="7">
        <f>'CSI016 Figure 2'!J34*Pop_Eurostat!J23/1000</f>
        <v>1326414.72</v>
      </c>
      <c r="K26" s="7">
        <f>'CSI016 Figure 2'!K34*Pop_Eurostat!K23/1000</f>
        <v>1260861.897</v>
      </c>
      <c r="L26" s="7">
        <f>'CSI016 Figure 2'!L34*Pop_Eurostat!L23/1000</f>
        <v>1287192.608</v>
      </c>
      <c r="M26" s="7">
        <f>'CSI016 Figure 2'!M34*Pop_Eurostat!M23/1000</f>
        <v>1327086.062</v>
      </c>
      <c r="N26" s="7">
        <f>'CSI016 Figure 2'!N34*Pop_Eurostat!N23/1000</f>
        <v>1353622.818</v>
      </c>
      <c r="O26" s="7">
        <f>'CSI016 Figure 2'!O34*Pop_Eurostat!O23/1000</f>
        <v>1370110.92</v>
      </c>
      <c r="P26" s="7">
        <f>'CSI016 Figure 2'!P34*Pop_Eurostat!P23/1000</f>
        <v>1205543.616</v>
      </c>
      <c r="Q26" s="7">
        <f>'CSI016 Figure 2'!Q34*Pop_Eurostat!Q23/1000</f>
        <v>1252278.42</v>
      </c>
    </row>
    <row r="27" spans="1:17" ht="14.25">
      <c r="A27" s="4" t="s">
        <v>27</v>
      </c>
      <c r="B27" s="7">
        <f>'CSI016 Figure 2'!B35*Pop_Eurostat!B26/1000</f>
        <v>146321.035</v>
      </c>
      <c r="C27" s="7">
        <f>'CSI016 Figure 2'!C35*Pop_Eurostat!C26/1000</f>
        <v>147211.365</v>
      </c>
      <c r="D27" s="7">
        <f>'CSI016 Figure 2'!D35*Pop_Eurostat!D26/1000</f>
        <v>166604.784</v>
      </c>
      <c r="E27" s="7">
        <f>'CSI016 Figure 2'!E35*Pop_Eurostat!E26/1000</f>
        <v>177055.004</v>
      </c>
      <c r="F27" s="7">
        <f>'CSI016 Figure 2'!F35*Pop_Eurostat!F26/1000</f>
        <v>180575.36</v>
      </c>
      <c r="G27" s="7">
        <f>'CSI016 Figure 2'!G35*Pop_Eurostat!G26/1000</f>
        <v>208224.198</v>
      </c>
      <c r="H27" s="7">
        <f>'CSI016 Figure 2'!H35*Pop_Eurostat!H26/1000</f>
        <v>212235.12</v>
      </c>
      <c r="I27" s="7">
        <f>'CSI016 Figure 2'!I35*Pop_Eurostat!I26/1000</f>
        <v>214219.229</v>
      </c>
      <c r="J27" s="7">
        <f>'CSI016 Figure 2'!J35*Pop_Eurostat!J26/1000</f>
        <v>231177.56</v>
      </c>
      <c r="K27" s="7">
        <f>'CSI016 Figure 2'!K35*Pop_Eurostat!K26/1000</f>
        <v>249588.696</v>
      </c>
      <c r="L27" s="7">
        <f>'CSI016 Figure 2'!L35*Pop_Eurostat!L26/1000</f>
        <v>251590.451</v>
      </c>
      <c r="M27" s="7">
        <f>'CSI016 Figure 2'!M35*Pop_Eurostat!M26/1000</f>
        <v>252785.776</v>
      </c>
      <c r="N27" s="7">
        <f>'CSI016 Figure 2'!N35*Pop_Eurostat!N26/1000</f>
        <v>265882.5</v>
      </c>
      <c r="O27" s="7">
        <f>'CSI016 Figure 2'!O35*Pop_Eurostat!O26/1000</f>
        <v>276006.5</v>
      </c>
      <c r="P27" s="7">
        <f>'CSI016 Figure 2'!P35*Pop_Eurostat!P26/1000</f>
        <v>267852.177</v>
      </c>
      <c r="Q27" s="7">
        <f>'CSI016 Figure 2'!Q35*Pop_Eurostat!Q26/1000</f>
        <v>245853.045</v>
      </c>
    </row>
    <row r="28" spans="1:17" ht="14.25">
      <c r="A28" s="4" t="s">
        <v>28</v>
      </c>
      <c r="B28" s="7">
        <f>'CSI016 Figure 2'!B36*Pop_Eurostat!B29/1000</f>
        <v>10999574.43</v>
      </c>
      <c r="C28" s="7">
        <f>'CSI016 Figure 2'!C36*Pop_Eurostat!C29/1000</f>
        <v>11625935.37</v>
      </c>
      <c r="D28" s="7">
        <f>'CSI016 Figure 2'!D36*Pop_Eurostat!D29/1000</f>
        <v>12174642.9</v>
      </c>
      <c r="E28" s="7">
        <f>'CSI016 Figure 2'!E36*Pop_Eurostat!E29/1000</f>
        <v>11831025.186</v>
      </c>
      <c r="F28" s="7">
        <f>'CSI016 Figure 2'!F36*Pop_Eurostat!F29/1000</f>
        <v>12332626.449</v>
      </c>
      <c r="G28" s="7">
        <f>'CSI016 Figure 2'!G36*Pop_Eurostat!G29/1000</f>
        <v>12228294.726</v>
      </c>
      <c r="H28" s="7">
        <f>'CSI016 Figure 2'!H36*Pop_Eurostat!H29/1000</f>
        <v>11091942.04</v>
      </c>
      <c r="I28" s="7">
        <f>'CSI016 Figure 2'!I36*Pop_Eurostat!I29/1000</f>
        <v>10513350.1</v>
      </c>
      <c r="J28" s="7">
        <f>'CSI016 Figure 2'!J36*Pop_Eurostat!J29/1000</f>
        <v>9933188.2</v>
      </c>
      <c r="K28" s="7">
        <f>'CSI016 Figure 2'!K36*Pop_Eurostat!K29/1000</f>
        <v>9774648.832</v>
      </c>
      <c r="L28" s="7">
        <f>'CSI016 Figure 2'!L36*Pop_Eurostat!L29/1000</f>
        <v>12174776.955</v>
      </c>
      <c r="M28" s="7">
        <f>'CSI016 Figure 2'!M36*Pop_Eurostat!M29/1000</f>
        <v>12243346.707</v>
      </c>
      <c r="N28" s="7">
        <f>'CSI016 Figure 2'!N36*Pop_Eurostat!N29/1000</f>
        <v>12274820.32</v>
      </c>
      <c r="O28" s="7">
        <f>'CSI016 Figure 2'!O36*Pop_Eurostat!O29/1000</f>
        <v>12200242.88</v>
      </c>
      <c r="P28" s="7">
        <f>'CSI016 Figure 2'!P36*Pop_Eurostat!P29/1000</f>
        <v>12055906.548</v>
      </c>
      <c r="Q28" s="7">
        <f>'CSI016 Figure 2'!Q36*Pop_Eurostat!Q29/1000</f>
        <v>12027860.145</v>
      </c>
    </row>
    <row r="29" spans="1:17" ht="14.25">
      <c r="A29" s="4" t="s">
        <v>29</v>
      </c>
      <c r="B29" s="7">
        <f>'CSI016 Figure 2'!B37*Pop_Eurostat!B31/1000</f>
        <v>7758020.34</v>
      </c>
      <c r="C29" s="7">
        <f>'CSI016 Figure 2'!C37*Pop_Eurostat!C31/1000</f>
        <v>7373795.304</v>
      </c>
      <c r="D29" s="7">
        <f>'CSI016 Figure 2'!D37*Pop_Eurostat!D31/1000</f>
        <v>7352596.828</v>
      </c>
      <c r="E29" s="7">
        <f>'CSI016 Figure 2'!E37*Pop_Eurostat!E31/1000</f>
        <v>6257041.632</v>
      </c>
      <c r="F29" s="7">
        <f>'CSI016 Figure 2'!F37*Pop_Eurostat!F31/1000</f>
        <v>7056220.56</v>
      </c>
      <c r="G29" s="7">
        <f>'CSI016 Figure 2'!G37*Pop_Eurostat!G31/1000</f>
        <v>7967254.705</v>
      </c>
      <c r="H29" s="7">
        <f>'CSI016 Figure 2'!H37*Pop_Eurostat!H31/1000</f>
        <v>7547001.77</v>
      </c>
      <c r="I29" s="7">
        <f>'CSI016 Figure 2'!I37*Pop_Eurostat!I31/1000</f>
        <v>8372401.536</v>
      </c>
      <c r="J29" s="7">
        <f>'CSI016 Figure 2'!J37*Pop_Eurostat!J31/1000</f>
        <v>7609704.55</v>
      </c>
      <c r="K29" s="7">
        <f>'CSI016 Figure 2'!K37*Pop_Eurostat!K31/1000</f>
        <v>7481287.05</v>
      </c>
      <c r="L29" s="7">
        <f>'CSI016 Figure 2'!L37*Pop_Eurostat!L31/1000</f>
        <v>8177792.238</v>
      </c>
      <c r="M29" s="7">
        <f>'CSI016 Figure 2'!M37*Pop_Eurostat!M31/1000</f>
        <v>8397602.074</v>
      </c>
      <c r="N29" s="7">
        <f>'CSI016 Figure 2'!N37*Pop_Eurostat!N31/1000</f>
        <v>8166264.867</v>
      </c>
      <c r="O29" s="7">
        <f>'CSI016 Figure 2'!O37*Pop_Eurostat!O31/1000</f>
        <v>8433339.824</v>
      </c>
      <c r="P29" s="7">
        <f>'CSI016 Figure 2'!P37*Pop_Eurostat!P31/1000</f>
        <v>7775905.162</v>
      </c>
      <c r="Q29" s="7">
        <f>'CSI016 Figure 2'!Q37*Pop_Eurostat!Q31/1000</f>
        <v>7824870.365</v>
      </c>
    </row>
    <row r="30" spans="1:17" ht="14.25">
      <c r="A30" s="4" t="s">
        <v>30</v>
      </c>
      <c r="B30" s="7">
        <f>'CSI016 Figure 2'!B38*Pop_Eurostat!B33/1000</f>
        <v>1581789.705</v>
      </c>
      <c r="C30" s="7">
        <f>'CSI016 Figure 2'!C38*Pop_Eurostat!C33/1000</f>
        <v>1477674.275</v>
      </c>
      <c r="D30" s="7">
        <f>'CSI016 Figure 2'!D38*Pop_Eurostat!D33/1000</f>
        <v>1475021.734</v>
      </c>
      <c r="E30" s="7">
        <f>'CSI016 Figure 2'!E38*Pop_Eurostat!E33/1000</f>
        <v>1396143.644</v>
      </c>
      <c r="F30" s="7">
        <f>'CSI016 Figure 2'!F38*Pop_Eurostat!F33/1000</f>
        <v>1408361.22</v>
      </c>
      <c r="G30" s="7">
        <f>'CSI016 Figure 2'!G38*Pop_Eurostat!G33/1000</f>
        <v>1368734.88</v>
      </c>
      <c r="H30" s="7">
        <f>'CSI016 Figure 2'!H38*Pop_Eurostat!H33/1000</f>
        <v>1285549.213</v>
      </c>
      <c r="I30" s="7">
        <f>'CSI016 Figure 2'!I38*Pop_Eurostat!I33/1000</f>
        <v>1522272.848</v>
      </c>
      <c r="J30" s="7">
        <f>'CSI016 Figure 2'!J38*Pop_Eurostat!J33/1000</f>
        <v>1597743.279</v>
      </c>
      <c r="K30" s="7">
        <f>'CSI016 Figure 2'!K38*Pop_Eurostat!K33/1000</f>
        <v>1474788.012</v>
      </c>
      <c r="L30" s="7">
        <f>'CSI016 Figure 2'!L38*Pop_Eurostat!L33/1000</f>
        <v>1556843.289</v>
      </c>
      <c r="M30" s="7">
        <f>'CSI016 Figure 2'!M38*Pop_Eurostat!M33/1000</f>
        <v>1622814.109</v>
      </c>
      <c r="N30" s="7">
        <f>'CSI016 Figure 2'!N38*Pop_Eurostat!N33/1000</f>
        <v>1667771.262</v>
      </c>
      <c r="O30" s="7">
        <f>'CSI016 Figure 2'!O38*Pop_Eurostat!O33/1000</f>
        <v>1773373.328</v>
      </c>
      <c r="P30" s="7">
        <f>'CSI016 Figure 2'!P38*Pop_Eurostat!P33/1000</f>
        <v>1744785.98</v>
      </c>
      <c r="Q30" s="7">
        <f>'CSI016 Figure 2'!Q38*Pop_Eurostat!Q33/1000</f>
        <v>1808222.967</v>
      </c>
    </row>
    <row r="31" spans="1:17" ht="14.25">
      <c r="A31" s="4" t="s">
        <v>31</v>
      </c>
      <c r="B31" s="7">
        <f>'CSI016 Figure 2'!B39*Pop_Eurostat!B32/1000</f>
        <v>1185963.712</v>
      </c>
      <c r="C31" s="7">
        <f>'CSI016 Figure 2'!C39*Pop_Eurostat!C32/1000</f>
        <v>1175279.148</v>
      </c>
      <c r="D31" s="7">
        <f>'CSI016 Figure 2'!D39*Pop_Eurostat!D32/1000</f>
        <v>1169728.084</v>
      </c>
      <c r="E31" s="7">
        <f>'CSI016 Figure 2'!E39*Pop_Eurostat!E32/1000</f>
        <v>1159252.965</v>
      </c>
      <c r="F31" s="7">
        <f>'CSI016 Figure 2'!F39*Pop_Eurostat!F32/1000</f>
        <v>1090674.75</v>
      </c>
      <c r="G31" s="7">
        <f>'CSI016 Figure 2'!G39*Pop_Eurostat!G32/1000</f>
        <v>1020318.525</v>
      </c>
      <c r="H31" s="7">
        <f>'CSI016 Figure 2'!H39*Pop_Eurostat!H32/1000</f>
        <v>952204.68</v>
      </c>
      <c r="I31" s="7">
        <f>'CSI016 Figure 2'!I39*Pop_Eurostat!I32/1000</f>
        <v>811773.71</v>
      </c>
      <c r="J31" s="7">
        <f>'CSI016 Figure 2'!J39*Pop_Eurostat!J32/1000</f>
        <v>834216.394</v>
      </c>
      <c r="K31" s="7">
        <f>'CSI016 Figure 2'!K39*Pop_Eurostat!K32/1000</f>
        <v>832754.004</v>
      </c>
      <c r="L31" s="7">
        <f>'CSI016 Figure 2'!L39*Pop_Eurostat!L32/1000</f>
        <v>844200.028</v>
      </c>
      <c r="M31" s="7">
        <f>'CSI016 Figure 2'!M39*Pop_Eurostat!M32/1000</f>
        <v>864960.108</v>
      </c>
      <c r="N31" s="7">
        <f>'CSI016 Figure 2'!N39*Pop_Eurostat!N32/1000</f>
        <v>885955.558</v>
      </c>
      <c r="O31" s="7">
        <f>'CSI016 Figure 2'!O39*Pop_Eurostat!O32/1000</f>
        <v>923741.412</v>
      </c>
      <c r="P31" s="7">
        <f>'CSI016 Figure 2'!P39*Pop_Eurostat!P32/1000</f>
        <v>913771.712</v>
      </c>
      <c r="Q31" s="7">
        <f>'CSI016 Figure 2'!Q39*Pop_Eurostat!Q32/1000</f>
        <v>864502.026</v>
      </c>
    </row>
    <row r="32" spans="1:15" ht="14.25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4.25">
      <c r="A33" s="3" t="s">
        <v>40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7" ht="14.25">
      <c r="A34" s="4" t="s">
        <v>33</v>
      </c>
      <c r="B34" s="7">
        <f>'CSI016 Figure 2'!B42*Pop_Eurostat!B39/1000</f>
        <v>27240835.041</v>
      </c>
      <c r="C34" s="7">
        <f>'CSI016 Figure 2'!C42*Pop_Eurostat!C39/1000</f>
        <v>29316590.774</v>
      </c>
      <c r="D34" s="7">
        <f>'CSI016 Figure 2'!D42*Pop_Eurostat!D39/1000</f>
        <v>31967520.832</v>
      </c>
      <c r="E34" s="7">
        <f>'CSI016 Figure 2'!E42*Pop_Eurostat!E39/1000</f>
        <v>32998344.214</v>
      </c>
      <c r="F34" s="7">
        <f>'CSI016 Figure 2'!F42*Pop_Eurostat!F39/1000</f>
        <v>30449139.246</v>
      </c>
      <c r="G34" s="7">
        <f>'CSI016 Figure 2'!G42*Pop_Eurostat!G39/1000</f>
        <v>30596196.362</v>
      </c>
      <c r="H34" s="7">
        <f>'CSI016 Figure 2'!H42*Pop_Eurostat!H39/1000</f>
        <v>31038538.55</v>
      </c>
      <c r="I34" s="7">
        <f>'CSI016 Figure 2'!I42*Pop_Eurostat!I39/1000</f>
        <v>30978909.456</v>
      </c>
      <c r="J34" s="7">
        <f>'CSI016 Figure 2'!J42*Pop_Eurostat!J39/1000</f>
        <v>31112340.974</v>
      </c>
      <c r="K34" s="7">
        <f>'CSI016 Figure 2'!K42*Pop_Eurostat!K39/1000</f>
        <v>29741121.762</v>
      </c>
      <c r="L34" s="7">
        <f>'CSI016 Figure 2'!L42*Pop_Eurostat!L39/1000</f>
        <v>31348271.52</v>
      </c>
      <c r="M34" s="7">
        <f>'CSI016 Figure 2'!M42*Pop_Eurostat!M39/1000</f>
        <v>30064247.288</v>
      </c>
      <c r="N34" s="7">
        <f>'CSI016 Figure 2'!N42*Pop_Eurostat!N39/1000</f>
        <v>30369648.348</v>
      </c>
      <c r="O34" s="7">
        <f>'CSI016 Figure 2'!O42*Pop_Eurostat!O39/1000</f>
        <v>28420671.2</v>
      </c>
      <c r="P34" s="7">
        <f>'CSI016 Figure 2'!P42*Pop_Eurostat!P39/1000</f>
        <v>30184427.314</v>
      </c>
      <c r="Q34" s="7">
        <f>'CSI016 Figure 2'!Q42*Pop_Eurostat!Q39/1000</f>
        <v>29768855.05</v>
      </c>
    </row>
    <row r="35" spans="1:15" ht="14.25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4.25">
      <c r="A36" s="3" t="s">
        <v>16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7" ht="14.25">
      <c r="A37" s="4" t="s">
        <v>17</v>
      </c>
      <c r="B37" s="7">
        <f>'CSI016 Figure 2'!B45*Pop_Eurostat!B40/1000</f>
        <v>113941.368</v>
      </c>
      <c r="C37" s="7">
        <f>'CSI016 Figure 2'!C45*Pop_Eurostat!C40/1000</f>
        <v>116978.46</v>
      </c>
      <c r="D37" s="7">
        <f>'CSI016 Figure 2'!D45*Pop_Eurostat!D40/1000</f>
        <v>120109.704</v>
      </c>
      <c r="E37" s="7">
        <f>'CSI016 Figure 2'!E45*Pop_Eurostat!E40/1000</f>
        <v>123047.103</v>
      </c>
      <c r="F37" s="7">
        <f>'CSI016 Figure 2'!F45*Pop_Eurostat!F40/1000</f>
        <v>125930.974</v>
      </c>
      <c r="G37" s="7">
        <f>'CSI016 Figure 2'!G45*Pop_Eurostat!G40/1000</f>
        <v>129916.71</v>
      </c>
      <c r="H37" s="7">
        <f>'CSI016 Figure 2'!H45*Pop_Eurostat!H40/1000</f>
        <v>133080.056</v>
      </c>
      <c r="I37" s="7">
        <f>'CSI016 Figure 2'!I45*Pop_Eurostat!I40/1000</f>
        <v>136860.948</v>
      </c>
      <c r="J37" s="7">
        <f>'CSI016 Figure 2'!J45*Pop_Eurostat!J40/1000</f>
        <v>140128.164</v>
      </c>
      <c r="K37" s="7">
        <f>'CSI016 Figure 2'!K45*Pop_Eurostat!K40/1000</f>
        <v>146913.222</v>
      </c>
      <c r="L37" s="7">
        <f>'CSI016 Figure 2'!L45*Pop_Eurostat!L40/1000</f>
        <v>153114.744</v>
      </c>
      <c r="M37" s="7">
        <f>'CSI016 Figure 2'!M45*Pop_Eurostat!M40/1000</f>
        <v>171029.266</v>
      </c>
      <c r="N37" s="7">
        <f>'CSI016 Figure 2'!N45*Pop_Eurostat!N40/1000</f>
        <v>173853.828</v>
      </c>
      <c r="O37" s="7">
        <f>'CSI016 Figure 2'!O45*Pop_Eurostat!O40/1000</f>
        <v>174895.114</v>
      </c>
      <c r="P37" s="7">
        <f>'CSI016 Figure 2'!P45*Pop_Eurostat!P40/1000</f>
        <v>177085.444</v>
      </c>
      <c r="Q37" s="7">
        <f>'CSI016 Figure 2'!Q45*Pop_Eurostat!Q40/1000</f>
        <v>181919.452</v>
      </c>
    </row>
    <row r="38" spans="1:17" ht="14.25">
      <c r="A38" s="4" t="s">
        <v>18</v>
      </c>
      <c r="B38" s="7">
        <f>'CSI016 Figure 2'!B46*Pop_Eurostat!B41/1000</f>
        <v>2720130.816</v>
      </c>
      <c r="C38" s="7">
        <f>'CSI016 Figure 2'!C46*Pop_Eurostat!C41/1000</f>
        <v>2760241.68</v>
      </c>
      <c r="D38" s="7">
        <f>'CSI016 Figure 2'!D46*Pop_Eurostat!D41/1000</f>
        <v>2722387.026</v>
      </c>
      <c r="E38" s="7">
        <f>'CSI016 Figure 2'!E46*Pop_Eurostat!E41/1000</f>
        <v>2858294.28</v>
      </c>
      <c r="F38" s="7">
        <f>'CSI016 Figure 2'!F46*Pop_Eurostat!F41/1000</f>
        <v>2650376.322</v>
      </c>
      <c r="G38" s="7">
        <f>'CSI016 Figure 2'!G46*Pop_Eurostat!G41/1000</f>
        <v>2752962.771</v>
      </c>
      <c r="H38" s="7">
        <f>'CSI016 Figure 2'!H46*Pop_Eurostat!H41/1000</f>
        <v>1629464.111</v>
      </c>
      <c r="I38" s="7">
        <f>'CSI016 Figure 2'!I46*Pop_Eurostat!I41/1000</f>
        <v>1778958.328</v>
      </c>
      <c r="J38" s="7">
        <f>'CSI016 Figure 2'!J46*Pop_Eurostat!J41/1000</f>
        <v>1835071.71</v>
      </c>
      <c r="K38" s="7">
        <f>'CSI016 Figure 2'!K46*Pop_Eurostat!K41/1000</f>
        <v>1901050.74</v>
      </c>
      <c r="L38" s="7">
        <f>'CSI016 Figure 2'!L46*Pop_Eurostat!L41/1000</f>
        <v>1969521.966</v>
      </c>
      <c r="M38" s="7">
        <f>'CSI016 Figure 2'!M46*Pop_Eurostat!M41/1000</f>
        <v>2139250.743</v>
      </c>
      <c r="N38" s="7">
        <f>'CSI016 Figure 2'!N46*Pop_Eurostat!N41/1000</f>
        <v>2312194.123</v>
      </c>
      <c r="O38" s="7">
        <f>'CSI016 Figure 2'!O46*Pop_Eurostat!O41/1000</f>
        <v>2322119.244</v>
      </c>
      <c r="P38" s="7">
        <f>'CSI016 Figure 2'!P46*Pop_Eurostat!P41/1000</f>
        <v>2269501.22</v>
      </c>
      <c r="Q38" s="7">
        <f>'CSI016 Figure 2'!Q46*Pop_Eurostat!Q41/1000</f>
        <v>2293059.188</v>
      </c>
    </row>
    <row r="39" spans="1:17" ht="14.25">
      <c r="A39" s="4" t="s">
        <v>19</v>
      </c>
      <c r="B39" s="7">
        <f>'CSI016 Figure 2'!B47*Pop_Eurostat!B42/1000</f>
        <v>4224412.2</v>
      </c>
      <c r="C39" s="7">
        <f>'CSI016 Figure 2'!C47*Pop_Eurostat!C42/1000</f>
        <v>4264325.55</v>
      </c>
      <c r="D39" s="7">
        <f>'CSI016 Figure 2'!D47*Pop_Eurostat!D42/1000</f>
        <v>4310054.848</v>
      </c>
      <c r="E39" s="7">
        <f>'CSI016 Figure 2'!E47*Pop_Eurostat!E42/1000</f>
        <v>4351320.612</v>
      </c>
      <c r="F39" s="7">
        <f>'CSI016 Figure 2'!F47*Pop_Eurostat!F42/1000</f>
        <v>4536434.285</v>
      </c>
      <c r="G39" s="7">
        <f>'CSI016 Figure 2'!G47*Pop_Eurostat!G42/1000</f>
        <v>4705683.75</v>
      </c>
      <c r="H39" s="7">
        <f>'CSI016 Figure 2'!H47*Pop_Eurostat!H42/1000</f>
        <v>4771703.64</v>
      </c>
      <c r="I39" s="7">
        <f>'CSI016 Figure 2'!I47*Pop_Eurostat!I42/1000</f>
        <v>4917208.275</v>
      </c>
      <c r="J39" s="7">
        <f>'CSI016 Figure 2'!J47*Pop_Eurostat!J42/1000</f>
        <v>4895113.667</v>
      </c>
      <c r="K39" s="7">
        <f>'CSI016 Figure 2'!K47*Pop_Eurostat!K42/1000</f>
        <v>4877152.5</v>
      </c>
      <c r="L39" s="7">
        <f>'CSI016 Figure 2'!L47*Pop_Eurostat!L42/1000</f>
        <v>4915933.015</v>
      </c>
      <c r="M39" s="7">
        <f>'CSI016 Figure 2'!M47*Pop_Eurostat!M42/1000</f>
        <v>5306109.206</v>
      </c>
      <c r="N39" s="7">
        <f>'CSI016 Figure 2'!N47*Pop_Eurostat!N42/1000</f>
        <v>5436804.24</v>
      </c>
      <c r="O39" s="7">
        <f>'CSI016 Figure 2'!O47*Pop_Eurostat!O42/1000</f>
        <v>5621041.125</v>
      </c>
      <c r="P39" s="7">
        <f>'CSI016 Figure 2'!P47*Pop_Eurostat!P42/1000</f>
        <v>5436169.362</v>
      </c>
      <c r="Q39" s="7">
        <f>'CSI016 Figure 2'!Q47*Pop_Eurostat!Q42/1000</f>
        <v>5532210.663</v>
      </c>
    </row>
    <row r="40" spans="1:15" ht="14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4.25">
      <c r="A41" s="3" t="s">
        <v>38</v>
      </c>
      <c r="B41" s="7"/>
      <c r="C41" s="7"/>
      <c r="D41" s="7"/>
      <c r="E41" s="7"/>
      <c r="F41" s="7"/>
      <c r="G41" s="7"/>
      <c r="I41" s="7"/>
      <c r="J41" s="7"/>
      <c r="K41" s="7"/>
      <c r="L41" s="7"/>
      <c r="M41" s="7"/>
      <c r="N41" s="7"/>
      <c r="O41" s="7"/>
    </row>
    <row r="42" spans="1:17" ht="14.25">
      <c r="A42" s="4" t="s">
        <v>34</v>
      </c>
      <c r="B42" s="25"/>
      <c r="C42" s="25"/>
      <c r="D42" s="25"/>
      <c r="E42" s="25"/>
      <c r="F42" s="25"/>
      <c r="G42" s="25"/>
      <c r="H42" s="25"/>
      <c r="I42" s="25"/>
      <c r="J42" s="7">
        <f>'CSI016 Figure 2'!J50*Pop_Eurostat!J43/1000</f>
        <v>572757.9763342787</v>
      </c>
      <c r="K42" s="7">
        <f>'CSI016 Figure 2'!K50*Pop_Eurostat!K43/1000</f>
        <v>623948.667671101</v>
      </c>
      <c r="L42" s="7">
        <f>'CSI016 Figure 2'!L50*Pop_Eurostat!L43/1000</f>
        <v>623801.4422966507</v>
      </c>
      <c r="M42" s="7">
        <f>'CSI016 Figure 2'!M50*Pop_Eurostat!M43/1000</f>
        <v>723138.4339766917</v>
      </c>
      <c r="N42" s="7">
        <f>'CSI016 Figure 2'!N50*Pop_Eurostat!N43/1000</f>
        <v>724734.1794322146</v>
      </c>
      <c r="O42" s="7">
        <f>'CSI016 Figure 2'!O50*Pop_Eurostat!O43/1000</f>
        <v>764126.8535419558</v>
      </c>
      <c r="P42" s="29">
        <v>852360</v>
      </c>
      <c r="Q42" s="29"/>
    </row>
    <row r="43" spans="1:17" ht="14.25">
      <c r="A43" s="4" t="s">
        <v>35</v>
      </c>
      <c r="B43" s="30"/>
      <c r="C43" s="30"/>
      <c r="D43" s="30"/>
      <c r="E43" s="30"/>
      <c r="F43" s="30"/>
      <c r="G43" s="30"/>
      <c r="H43" s="30"/>
      <c r="I43" s="30"/>
      <c r="J43" s="7">
        <f>'CSI016 Figure 2'!J51*Pop_Eurostat!J44/1000</f>
        <v>904460.9874723384</v>
      </c>
      <c r="K43" s="7">
        <f>'CSI016 Figure 2'!K51*Pop_Eurostat!K44/1000</f>
        <v>975815.6478578214</v>
      </c>
      <c r="L43" s="7">
        <f>'CSI016 Figure 2'!L51*Pop_Eurostat!L44/1000</f>
        <v>1006109.0771600589</v>
      </c>
      <c r="M43" s="7">
        <f>'CSI016 Figure 2'!M51*Pop_Eurostat!M44/1000</f>
        <v>981686.8122302889</v>
      </c>
      <c r="N43" s="7">
        <f>'CSI016 Figure 2'!N51*Pop_Eurostat!N44/1000</f>
        <v>1218932.6481624155</v>
      </c>
      <c r="O43" s="7">
        <f>'CSI016 Figure 2'!O51*Pop_Eurostat!O44/1000</f>
        <v>1367686.5688425968</v>
      </c>
      <c r="P43" s="7">
        <f>'CSI016 Figure 2'!P51*Pop_Eurostat!P44/1000</f>
        <v>1491480.536</v>
      </c>
      <c r="Q43" s="7">
        <f>'CSI016 Figure 2'!Q51*Pop_Eurostat!Q44/1000</f>
        <v>1548922.037</v>
      </c>
    </row>
    <row r="44" spans="1:17" ht="14.25">
      <c r="A44" s="4" t="s">
        <v>32</v>
      </c>
      <c r="B44" s="30"/>
      <c r="C44" s="30"/>
      <c r="D44" s="30"/>
      <c r="E44" s="30"/>
      <c r="F44" s="30"/>
      <c r="G44" s="30"/>
      <c r="H44" s="30"/>
      <c r="I44" s="30"/>
      <c r="J44" s="7">
        <f>'CSI016 Figure 2'!J52*Pop_Eurostat!J37/1000</f>
        <v>1188924.050131477</v>
      </c>
      <c r="K44" s="7">
        <f>'CSI016 Figure 2'!K52*Pop_Eurostat!K37/1000</f>
        <v>1311769.9935415632</v>
      </c>
      <c r="L44" s="7">
        <f>'CSI016 Figure 2'!L52*Pop_Eurostat!L37/1000</f>
        <v>1449835.5222271502</v>
      </c>
      <c r="M44" s="7">
        <f>'CSI016 Figure 2'!M52*Pop_Eurostat!M37/1000</f>
        <v>1654872.8176587839</v>
      </c>
      <c r="N44" s="7">
        <f>'CSI016 Figure 2'!N52*Pop_Eurostat!N37/1000</f>
        <v>1719789.5891659153</v>
      </c>
      <c r="O44" s="7">
        <f>'CSI016 Figure 2'!O52*Pop_Eurostat!O37/1000</f>
        <v>1789008.3364273796</v>
      </c>
      <c r="P44" s="7">
        <f>'CSI016 Figure 2'!P52*Pop_Eurostat!P37/1000</f>
        <v>1741147.986</v>
      </c>
      <c r="Q44" s="7">
        <f>'CSI016 Figure 2'!Q52*Pop_Eurostat!Q37/1000</f>
        <v>1630589.598</v>
      </c>
    </row>
    <row r="45" spans="1:17" ht="14.25">
      <c r="A45" s="4" t="s">
        <v>71</v>
      </c>
      <c r="B45" s="30"/>
      <c r="C45" s="30"/>
      <c r="D45" s="30"/>
      <c r="E45" s="30"/>
      <c r="F45" s="30"/>
      <c r="G45" s="30"/>
      <c r="H45" s="30"/>
      <c r="I45" s="30"/>
      <c r="J45" s="7">
        <f>'CSI016 Figure 2'!J53*Pop_Eurostat!J38/1000</f>
        <v>400043.58519301895</v>
      </c>
      <c r="K45" s="7">
        <f>'CSI016 Figure 2'!K53*Pop_Eurostat!K38/1000</f>
        <v>464071.09484363825</v>
      </c>
      <c r="L45" s="7">
        <f>'CSI016 Figure 2'!L53*Pop_Eurostat!L38/1000</f>
        <v>572356.255</v>
      </c>
      <c r="M45" s="7">
        <f>'CSI016 Figure 2'!M53*Pop_Eurostat!M38/1000</f>
        <v>589625.892</v>
      </c>
      <c r="N45" s="7">
        <f>'CSI016 Figure 2'!N53*Pop_Eurostat!N38/1000</f>
        <v>608980.582</v>
      </c>
      <c r="O45" s="7">
        <f>'CSI016 Figure 2'!O53*Pop_Eurostat!O38/1000</f>
        <v>713564</v>
      </c>
      <c r="P45" s="7">
        <f>'CSI016 Figure 2'!P53*Pop_Eurostat!P38/1000</f>
        <v>725976</v>
      </c>
      <c r="Q45" s="7">
        <f>'CSI016 Figure 2'!Q53*Pop_Eurostat!Q38/1000</f>
        <v>721306.053</v>
      </c>
    </row>
    <row r="46" spans="1:17" ht="14.25">
      <c r="A46" s="4" t="s">
        <v>72</v>
      </c>
      <c r="B46" s="30"/>
      <c r="C46" s="30"/>
      <c r="D46" s="30"/>
      <c r="E46" s="30"/>
      <c r="F46" s="30"/>
      <c r="G46" s="30"/>
      <c r="H46" s="30"/>
      <c r="I46" s="30"/>
      <c r="J46" s="1"/>
      <c r="K46" s="1"/>
      <c r="L46" s="1"/>
      <c r="M46" s="1"/>
      <c r="N46" s="7">
        <f>'CSI016 Figure 2'!N54*Pop_Eurostat!N47/1000</f>
        <v>332161.2982126058</v>
      </c>
      <c r="O46" s="7">
        <f>'CSI016 Figure 2'!O54*Pop_Eurostat!O47/1000</f>
        <v>353268.21319089644</v>
      </c>
      <c r="P46" s="7">
        <f>'CSI016 Figure 2'!P54*Pop_Eurostat!P47/1000</f>
        <v>407487.75103163684</v>
      </c>
      <c r="Q46" s="7"/>
    </row>
    <row r="47" spans="1:17" ht="14.25">
      <c r="A47" s="4" t="s">
        <v>39</v>
      </c>
      <c r="B47" s="30"/>
      <c r="C47" s="30"/>
      <c r="D47" s="30"/>
      <c r="E47" s="30"/>
      <c r="F47" s="30"/>
      <c r="G47" s="30"/>
      <c r="H47" s="30"/>
      <c r="I47" s="30"/>
      <c r="J47" s="1"/>
      <c r="K47" s="24"/>
      <c r="L47" s="24"/>
      <c r="M47" s="24"/>
      <c r="N47" s="24"/>
      <c r="O47" s="24"/>
      <c r="P47" s="7">
        <f>'CSI016 Figure 2'!P55*Pop_Eurostat!P45/1000</f>
        <v>183371.12892238755</v>
      </c>
      <c r="Q47" s="24"/>
    </row>
    <row r="48" spans="1:17" ht="14.25">
      <c r="A48" s="4" t="s">
        <v>36</v>
      </c>
      <c r="B48" s="30"/>
      <c r="C48" s="30"/>
      <c r="D48" s="30"/>
      <c r="E48" s="30"/>
      <c r="F48" s="30"/>
      <c r="G48" s="30"/>
      <c r="H48" s="30"/>
      <c r="I48" s="30"/>
      <c r="J48" s="25"/>
      <c r="K48" s="25"/>
      <c r="L48" s="25"/>
      <c r="M48" s="7">
        <f>'CSI016 Figure 2'!M56*Pop_Eurostat!M46/1000</f>
        <v>1730000</v>
      </c>
      <c r="N48" s="7">
        <f>'CSI016 Figure 2'!N56*Pop_Eurostat!N46/1000</f>
        <v>2070000.0000000002</v>
      </c>
      <c r="O48" s="7">
        <f>'CSI016 Figure 2'!O56*Pop_Eurostat!O46/1000</f>
        <v>2550000.0000000005</v>
      </c>
      <c r="P48" s="7">
        <f>'CSI016 Figure 2'!P56*Pop_Eurostat!P46/1000</f>
        <v>2630000</v>
      </c>
      <c r="Q48" s="1"/>
    </row>
    <row r="52" ht="12.75">
      <c r="A52" s="1" t="s">
        <v>80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="85" zoomScaleNormal="85" zoomScalePageLayoutView="0" workbookViewId="0" topLeftCell="A1">
      <selection activeCell="A58" sqref="A58"/>
    </sheetView>
  </sheetViews>
  <sheetFormatPr defaultColWidth="9.00390625" defaultRowHeight="12.75"/>
  <cols>
    <col min="1" max="1" width="38.375" style="9" customWidth="1"/>
    <col min="2" max="2" width="15.75390625" style="9" customWidth="1"/>
    <col min="3" max="4" width="8.75390625" style="9" customWidth="1"/>
    <col min="5" max="5" width="10.50390625" style="9" customWidth="1"/>
    <col min="6" max="6" width="9.50390625" style="9" customWidth="1"/>
    <col min="7" max="14" width="8.75390625" style="9" customWidth="1"/>
    <col min="15" max="17" width="8.75390625" style="9" bestFit="1" customWidth="1"/>
    <col min="18" max="16384" width="9.00390625" style="9" customWidth="1"/>
  </cols>
  <sheetData>
    <row r="1" spans="1:3" ht="14.25">
      <c r="A1" s="39" t="s">
        <v>81</v>
      </c>
      <c r="B1" s="38"/>
      <c r="C1" s="38"/>
    </row>
    <row r="3" spans="1:3" ht="14.25">
      <c r="A3" s="39" t="s">
        <v>41</v>
      </c>
      <c r="B3" s="40">
        <v>41115.08928240741</v>
      </c>
      <c r="C3" s="38"/>
    </row>
    <row r="4" spans="1:3" ht="14.25">
      <c r="A4" s="39" t="s">
        <v>42</v>
      </c>
      <c r="B4" s="40">
        <v>41142.42634542824</v>
      </c>
      <c r="C4" s="38"/>
    </row>
    <row r="5" spans="1:3" ht="14.25">
      <c r="A5" s="39" t="s">
        <v>82</v>
      </c>
      <c r="B5" s="39" t="s">
        <v>43</v>
      </c>
      <c r="C5" s="38"/>
    </row>
    <row r="7" spans="1:3" ht="14.25">
      <c r="A7" s="39" t="s">
        <v>83</v>
      </c>
      <c r="B7" s="39" t="s">
        <v>84</v>
      </c>
      <c r="C7" s="38"/>
    </row>
    <row r="9" spans="1:17" ht="12.75">
      <c r="A9" s="10" t="s">
        <v>44</v>
      </c>
      <c r="B9" s="10" t="s">
        <v>45</v>
      </c>
      <c r="C9" s="10" t="s">
        <v>46</v>
      </c>
      <c r="D9" s="10" t="s">
        <v>47</v>
      </c>
      <c r="E9" s="10" t="s">
        <v>48</v>
      </c>
      <c r="F9" s="10" t="s">
        <v>49</v>
      </c>
      <c r="G9" s="10" t="s">
        <v>50</v>
      </c>
      <c r="H9" s="10" t="s">
        <v>51</v>
      </c>
      <c r="I9" s="10" t="s">
        <v>52</v>
      </c>
      <c r="J9" s="10" t="s">
        <v>53</v>
      </c>
      <c r="K9" s="10" t="s">
        <v>54</v>
      </c>
      <c r="L9" s="10" t="s">
        <v>55</v>
      </c>
      <c r="M9" s="10" t="s">
        <v>56</v>
      </c>
      <c r="N9" s="10" t="s">
        <v>57</v>
      </c>
      <c r="O9" s="11" t="s">
        <v>58</v>
      </c>
      <c r="P9" s="12" t="s">
        <v>59</v>
      </c>
      <c r="Q9" s="12" t="s">
        <v>70</v>
      </c>
    </row>
    <row r="10" spans="1:17" ht="12.75">
      <c r="A10" s="10" t="s">
        <v>2</v>
      </c>
      <c r="B10" s="41">
        <v>10136811</v>
      </c>
      <c r="C10" s="41">
        <v>10156637</v>
      </c>
      <c r="D10" s="41">
        <v>10181245</v>
      </c>
      <c r="E10" s="41">
        <v>10203008</v>
      </c>
      <c r="F10" s="41">
        <v>10226419</v>
      </c>
      <c r="G10" s="41">
        <v>10251250</v>
      </c>
      <c r="H10" s="41">
        <v>10286570</v>
      </c>
      <c r="I10" s="41">
        <v>10332785</v>
      </c>
      <c r="J10" s="41">
        <v>10376133</v>
      </c>
      <c r="K10" s="41">
        <v>10421137</v>
      </c>
      <c r="L10" s="41">
        <v>10478617</v>
      </c>
      <c r="M10" s="41">
        <v>10547958</v>
      </c>
      <c r="N10" s="41">
        <v>10625700</v>
      </c>
      <c r="O10" s="41">
        <v>10709973</v>
      </c>
      <c r="P10" s="41">
        <v>10796493</v>
      </c>
      <c r="Q10" s="41">
        <v>10895586</v>
      </c>
    </row>
    <row r="11" spans="1:17" ht="12.75">
      <c r="A11" s="10" t="s">
        <v>20</v>
      </c>
      <c r="B11" s="41">
        <v>8406067</v>
      </c>
      <c r="C11" s="41">
        <v>8362826</v>
      </c>
      <c r="D11" s="41">
        <v>8312068</v>
      </c>
      <c r="E11" s="41">
        <v>8256786</v>
      </c>
      <c r="F11" s="41">
        <v>8210624</v>
      </c>
      <c r="G11" s="41">
        <v>8170172</v>
      </c>
      <c r="H11" s="41">
        <v>8020282</v>
      </c>
      <c r="I11" s="41">
        <v>7868468</v>
      </c>
      <c r="J11" s="41">
        <v>7823557</v>
      </c>
      <c r="K11" s="41">
        <v>7781161</v>
      </c>
      <c r="L11" s="41">
        <v>7739900</v>
      </c>
      <c r="M11" s="41">
        <v>7699020</v>
      </c>
      <c r="N11" s="41">
        <v>7659764</v>
      </c>
      <c r="O11" s="41">
        <v>7623395</v>
      </c>
      <c r="P11" s="41">
        <v>7585131</v>
      </c>
      <c r="Q11" s="41">
        <v>7534289</v>
      </c>
    </row>
    <row r="12" spans="1:17" ht="12.75">
      <c r="A12" s="10" t="s">
        <v>22</v>
      </c>
      <c r="B12" s="41">
        <v>10327253</v>
      </c>
      <c r="C12" s="41">
        <v>10315241</v>
      </c>
      <c r="D12" s="41">
        <v>10304131</v>
      </c>
      <c r="E12" s="41">
        <v>10294373</v>
      </c>
      <c r="F12" s="41">
        <v>10283860</v>
      </c>
      <c r="G12" s="41">
        <v>10272322</v>
      </c>
      <c r="H12" s="41">
        <v>10236491</v>
      </c>
      <c r="I12" s="41">
        <v>10204853</v>
      </c>
      <c r="J12" s="41">
        <v>10207362</v>
      </c>
      <c r="K12" s="41">
        <v>10216016</v>
      </c>
      <c r="L12" s="41">
        <v>10235828</v>
      </c>
      <c r="M12" s="41">
        <v>10269134</v>
      </c>
      <c r="N12" s="41">
        <v>10334160</v>
      </c>
      <c r="O12" s="41">
        <v>10424336</v>
      </c>
      <c r="P12" s="41">
        <v>10487178</v>
      </c>
      <c r="Q12" s="41">
        <v>10519792</v>
      </c>
    </row>
    <row r="13" spans="1:17" ht="12.75">
      <c r="A13" s="10" t="s">
        <v>3</v>
      </c>
      <c r="B13" s="41">
        <v>5233373</v>
      </c>
      <c r="C13" s="41">
        <v>5263074</v>
      </c>
      <c r="D13" s="41">
        <v>5284991</v>
      </c>
      <c r="E13" s="41">
        <v>5304219</v>
      </c>
      <c r="F13" s="41">
        <v>5321799</v>
      </c>
      <c r="G13" s="41">
        <v>5339616</v>
      </c>
      <c r="H13" s="41">
        <v>5358783</v>
      </c>
      <c r="I13" s="41">
        <v>5375931</v>
      </c>
      <c r="J13" s="41">
        <v>5390574</v>
      </c>
      <c r="K13" s="41">
        <v>5404523</v>
      </c>
      <c r="L13" s="41">
        <v>5419432</v>
      </c>
      <c r="M13" s="41">
        <v>5437272</v>
      </c>
      <c r="N13" s="41">
        <v>5461438</v>
      </c>
      <c r="O13" s="41">
        <v>5493621</v>
      </c>
      <c r="P13" s="41">
        <v>5523095</v>
      </c>
      <c r="Q13" s="41">
        <v>5543388</v>
      </c>
    </row>
    <row r="14" spans="1:17" ht="12.75">
      <c r="A14" s="10" t="s">
        <v>61</v>
      </c>
      <c r="B14" s="41">
        <v>81678051</v>
      </c>
      <c r="C14" s="41">
        <v>81914831</v>
      </c>
      <c r="D14" s="41">
        <v>82034771</v>
      </c>
      <c r="E14" s="41">
        <v>82047195</v>
      </c>
      <c r="F14" s="41">
        <v>82100243</v>
      </c>
      <c r="G14" s="41">
        <v>82211508</v>
      </c>
      <c r="H14" s="41">
        <v>82349925</v>
      </c>
      <c r="I14" s="41">
        <v>82488495</v>
      </c>
      <c r="J14" s="41">
        <v>82534176</v>
      </c>
      <c r="K14" s="41">
        <v>82516260</v>
      </c>
      <c r="L14" s="41">
        <v>82469422</v>
      </c>
      <c r="M14" s="41">
        <v>82376451</v>
      </c>
      <c r="N14" s="41">
        <v>82266372</v>
      </c>
      <c r="O14" s="41">
        <v>82110097</v>
      </c>
      <c r="P14" s="41">
        <v>81902307</v>
      </c>
      <c r="Q14" s="41">
        <v>81776930</v>
      </c>
    </row>
    <row r="15" spans="1:17" ht="12.75">
      <c r="A15" s="10" t="s">
        <v>23</v>
      </c>
      <c r="B15" s="41">
        <v>1436634</v>
      </c>
      <c r="C15" s="41">
        <v>1415594</v>
      </c>
      <c r="D15" s="41">
        <v>1399535</v>
      </c>
      <c r="E15" s="41">
        <v>1386156</v>
      </c>
      <c r="F15" s="41">
        <v>1375654</v>
      </c>
      <c r="G15" s="41">
        <v>1369515</v>
      </c>
      <c r="H15" s="41">
        <v>1364101</v>
      </c>
      <c r="I15" s="41">
        <v>1358644</v>
      </c>
      <c r="J15" s="41">
        <v>1353557</v>
      </c>
      <c r="K15" s="41">
        <v>1349290</v>
      </c>
      <c r="L15" s="41">
        <v>1346097</v>
      </c>
      <c r="M15" s="41">
        <v>1343547</v>
      </c>
      <c r="N15" s="41">
        <v>1341672</v>
      </c>
      <c r="O15" s="41">
        <v>1340675</v>
      </c>
      <c r="P15" s="41">
        <v>1340271</v>
      </c>
      <c r="Q15" s="41">
        <v>1340161</v>
      </c>
    </row>
    <row r="16" spans="1:17" ht="12.75">
      <c r="A16" s="10" t="s">
        <v>8</v>
      </c>
      <c r="B16" s="41">
        <v>3608841</v>
      </c>
      <c r="C16" s="41">
        <v>3637510</v>
      </c>
      <c r="D16" s="41">
        <v>3674171</v>
      </c>
      <c r="E16" s="41">
        <v>3712696</v>
      </c>
      <c r="F16" s="41">
        <v>3754786</v>
      </c>
      <c r="G16" s="41">
        <v>3805174</v>
      </c>
      <c r="H16" s="41">
        <v>3866243</v>
      </c>
      <c r="I16" s="41">
        <v>3931947</v>
      </c>
      <c r="J16" s="41">
        <v>3996521</v>
      </c>
      <c r="K16" s="41">
        <v>4070262</v>
      </c>
      <c r="L16" s="41">
        <v>4159914</v>
      </c>
      <c r="M16" s="41">
        <v>4260341</v>
      </c>
      <c r="N16" s="41">
        <v>4356931</v>
      </c>
      <c r="O16" s="41">
        <v>4425683</v>
      </c>
      <c r="P16" s="41">
        <v>4458942</v>
      </c>
      <c r="Q16" s="41">
        <v>4474356</v>
      </c>
    </row>
    <row r="17" spans="1:17" ht="12.75">
      <c r="A17" s="10" t="s">
        <v>7</v>
      </c>
      <c r="B17" s="41">
        <v>10634385</v>
      </c>
      <c r="C17" s="41">
        <v>10709173</v>
      </c>
      <c r="D17" s="41">
        <v>10776504</v>
      </c>
      <c r="E17" s="41">
        <v>10834880</v>
      </c>
      <c r="F17" s="41">
        <v>10882580</v>
      </c>
      <c r="G17" s="41">
        <v>10917482</v>
      </c>
      <c r="H17" s="41">
        <v>10949957</v>
      </c>
      <c r="I17" s="41">
        <v>10987543</v>
      </c>
      <c r="J17" s="41">
        <v>11023514</v>
      </c>
      <c r="K17" s="41">
        <v>11061701</v>
      </c>
      <c r="L17" s="41">
        <v>11103965</v>
      </c>
      <c r="M17" s="41">
        <v>11148460</v>
      </c>
      <c r="N17" s="41">
        <v>11192763</v>
      </c>
      <c r="O17" s="41">
        <v>11237094</v>
      </c>
      <c r="P17" s="41">
        <v>11282760</v>
      </c>
      <c r="Q17" s="41">
        <v>11315508</v>
      </c>
    </row>
    <row r="18" spans="1:17" ht="12.75">
      <c r="A18" s="10" t="s">
        <v>13</v>
      </c>
      <c r="B18" s="41">
        <v>39387017</v>
      </c>
      <c r="C18" s="41">
        <v>39478186</v>
      </c>
      <c r="D18" s="41">
        <v>39582413</v>
      </c>
      <c r="E18" s="41">
        <v>39721108</v>
      </c>
      <c r="F18" s="41">
        <v>39926268</v>
      </c>
      <c r="G18" s="41">
        <v>40263216</v>
      </c>
      <c r="H18" s="41">
        <v>40720484</v>
      </c>
      <c r="I18" s="41">
        <v>41313973</v>
      </c>
      <c r="J18" s="41">
        <v>42004522</v>
      </c>
      <c r="K18" s="41">
        <v>42691689</v>
      </c>
      <c r="L18" s="41">
        <v>43398143</v>
      </c>
      <c r="M18" s="41">
        <v>44116441</v>
      </c>
      <c r="N18" s="41">
        <v>44878945</v>
      </c>
      <c r="O18" s="41">
        <v>45555716</v>
      </c>
      <c r="P18" s="41">
        <v>45908594</v>
      </c>
      <c r="Q18" s="41">
        <v>46070971</v>
      </c>
    </row>
    <row r="19" spans="1:17" ht="12.75">
      <c r="A19" s="10" t="s">
        <v>5</v>
      </c>
      <c r="B19" s="41">
        <v>59418718</v>
      </c>
      <c r="C19" s="41">
        <v>59624342</v>
      </c>
      <c r="D19" s="41">
        <v>59830635</v>
      </c>
      <c r="E19" s="41">
        <v>60046709</v>
      </c>
      <c r="F19" s="41">
        <v>60351778</v>
      </c>
      <c r="G19" s="41">
        <v>60762169</v>
      </c>
      <c r="H19" s="41">
        <v>61201676</v>
      </c>
      <c r="I19" s="41">
        <v>61644062</v>
      </c>
      <c r="J19" s="41">
        <v>62078165</v>
      </c>
      <c r="K19" s="41">
        <v>62532556</v>
      </c>
      <c r="L19" s="41">
        <v>63001253</v>
      </c>
      <c r="M19" s="41">
        <v>63437350</v>
      </c>
      <c r="N19" s="41">
        <v>63826129</v>
      </c>
      <c r="O19" s="41">
        <v>64178710</v>
      </c>
      <c r="P19" s="41">
        <v>64522362</v>
      </c>
      <c r="Q19" s="41">
        <v>64871455</v>
      </c>
    </row>
    <row r="20" spans="1:17" ht="12.75">
      <c r="A20" s="10" t="s">
        <v>9</v>
      </c>
      <c r="B20" s="41">
        <v>56844303</v>
      </c>
      <c r="C20" s="41">
        <v>56860281</v>
      </c>
      <c r="D20" s="41">
        <v>56890372</v>
      </c>
      <c r="E20" s="41">
        <v>56906744</v>
      </c>
      <c r="F20" s="41">
        <v>56916317</v>
      </c>
      <c r="G20" s="41">
        <v>56942108</v>
      </c>
      <c r="H20" s="41">
        <v>56977217</v>
      </c>
      <c r="I20" s="41">
        <v>57157406</v>
      </c>
      <c r="J20" s="41">
        <v>57604658</v>
      </c>
      <c r="K20" s="41">
        <v>58175310</v>
      </c>
      <c r="L20" s="41">
        <v>58607043</v>
      </c>
      <c r="M20" s="41">
        <v>58941499</v>
      </c>
      <c r="N20" s="41">
        <v>59375289</v>
      </c>
      <c r="O20" s="41">
        <v>59832179</v>
      </c>
      <c r="P20" s="41">
        <v>60192698</v>
      </c>
      <c r="Q20" s="41">
        <v>60483385</v>
      </c>
    </row>
    <row r="21" spans="1:17" ht="12.75">
      <c r="A21" s="10" t="s">
        <v>21</v>
      </c>
      <c r="B21" s="41">
        <v>650866</v>
      </c>
      <c r="C21" s="41">
        <v>661323</v>
      </c>
      <c r="D21" s="41">
        <v>670764</v>
      </c>
      <c r="E21" s="41">
        <v>679039</v>
      </c>
      <c r="F21" s="41">
        <v>686680</v>
      </c>
      <c r="G21" s="41">
        <v>694023</v>
      </c>
      <c r="H21" s="41">
        <v>701544</v>
      </c>
      <c r="I21" s="41">
        <v>710338</v>
      </c>
      <c r="J21" s="41">
        <v>722752</v>
      </c>
      <c r="K21" s="41">
        <v>739771</v>
      </c>
      <c r="L21" s="41">
        <v>757795</v>
      </c>
      <c r="M21" s="41">
        <v>772549</v>
      </c>
      <c r="N21" s="41">
        <v>783977</v>
      </c>
      <c r="O21" s="41">
        <v>793072</v>
      </c>
      <c r="P21" s="41">
        <v>800011</v>
      </c>
      <c r="Q21" s="41">
        <v>829446</v>
      </c>
    </row>
    <row r="22" spans="1:17" ht="12.75">
      <c r="A22" s="10" t="s">
        <v>25</v>
      </c>
      <c r="B22" s="41">
        <v>2485056</v>
      </c>
      <c r="C22" s="41">
        <v>2457222</v>
      </c>
      <c r="D22" s="41">
        <v>2432851</v>
      </c>
      <c r="E22" s="41">
        <v>2410019</v>
      </c>
      <c r="F22" s="41">
        <v>2390482</v>
      </c>
      <c r="G22" s="41">
        <v>2372985</v>
      </c>
      <c r="H22" s="41">
        <v>2355011</v>
      </c>
      <c r="I22" s="41">
        <v>2338624</v>
      </c>
      <c r="J22" s="41">
        <v>2325342</v>
      </c>
      <c r="K22" s="41">
        <v>2312819</v>
      </c>
      <c r="L22" s="41">
        <v>2300512</v>
      </c>
      <c r="M22" s="41">
        <v>2287948</v>
      </c>
      <c r="N22" s="41">
        <v>2276100</v>
      </c>
      <c r="O22" s="41">
        <v>2266094</v>
      </c>
      <c r="P22" s="41">
        <v>2254834</v>
      </c>
      <c r="Q22" s="41">
        <v>2239008</v>
      </c>
    </row>
    <row r="23" spans="1:17" ht="12.75">
      <c r="A23" s="10" t="s">
        <v>26</v>
      </c>
      <c r="B23" s="41">
        <v>3629102</v>
      </c>
      <c r="C23" s="41">
        <v>3601613</v>
      </c>
      <c r="D23" s="41">
        <v>3575137</v>
      </c>
      <c r="E23" s="41">
        <v>3549331</v>
      </c>
      <c r="F23" s="41">
        <v>3524238</v>
      </c>
      <c r="G23" s="41">
        <v>3499536</v>
      </c>
      <c r="H23" s="41">
        <v>3481292</v>
      </c>
      <c r="I23" s="41">
        <v>3469070</v>
      </c>
      <c r="J23" s="41">
        <v>3454205</v>
      </c>
      <c r="K23" s="41">
        <v>3435591</v>
      </c>
      <c r="L23" s="41">
        <v>3414304</v>
      </c>
      <c r="M23" s="41">
        <v>3394082</v>
      </c>
      <c r="N23" s="41">
        <v>3375618</v>
      </c>
      <c r="O23" s="41">
        <v>3358115</v>
      </c>
      <c r="P23" s="41">
        <v>3339456</v>
      </c>
      <c r="Q23" s="41">
        <v>3286820</v>
      </c>
    </row>
    <row r="24" spans="1:17" ht="12.75">
      <c r="A24" s="10" t="s">
        <v>62</v>
      </c>
      <c r="B24" s="41">
        <v>408625</v>
      </c>
      <c r="C24" s="41">
        <v>414225</v>
      </c>
      <c r="D24" s="41">
        <v>419450</v>
      </c>
      <c r="E24" s="41">
        <v>424700</v>
      </c>
      <c r="F24" s="41">
        <v>430475</v>
      </c>
      <c r="G24" s="41">
        <v>436300</v>
      </c>
      <c r="H24" s="41">
        <v>441525</v>
      </c>
      <c r="I24" s="41">
        <v>446175</v>
      </c>
      <c r="J24" s="41">
        <v>451630</v>
      </c>
      <c r="K24" s="41">
        <v>458095</v>
      </c>
      <c r="L24" s="41">
        <v>465158</v>
      </c>
      <c r="M24" s="41">
        <v>472637</v>
      </c>
      <c r="N24" s="41">
        <v>479993</v>
      </c>
      <c r="O24" s="41">
        <v>488650</v>
      </c>
      <c r="P24" s="41">
        <v>497783</v>
      </c>
      <c r="Q24" s="41">
        <v>506953</v>
      </c>
    </row>
    <row r="25" spans="1:17" ht="12.75">
      <c r="A25" s="10" t="s">
        <v>24</v>
      </c>
      <c r="B25" s="41">
        <v>10328965</v>
      </c>
      <c r="C25" s="41">
        <v>10311238</v>
      </c>
      <c r="D25" s="41">
        <v>10290486</v>
      </c>
      <c r="E25" s="41">
        <v>10266570</v>
      </c>
      <c r="F25" s="41">
        <v>10237530</v>
      </c>
      <c r="G25" s="41">
        <v>10210971</v>
      </c>
      <c r="H25" s="41">
        <v>10187576</v>
      </c>
      <c r="I25" s="41">
        <v>10158608</v>
      </c>
      <c r="J25" s="41">
        <v>10129552</v>
      </c>
      <c r="K25" s="41">
        <v>10107146</v>
      </c>
      <c r="L25" s="41">
        <v>10087065</v>
      </c>
      <c r="M25" s="41">
        <v>10071370</v>
      </c>
      <c r="N25" s="41">
        <v>10055780</v>
      </c>
      <c r="O25" s="41">
        <v>10038188</v>
      </c>
      <c r="P25" s="41">
        <v>10022650</v>
      </c>
      <c r="Q25" s="41">
        <v>10000023</v>
      </c>
    </row>
    <row r="26" spans="1:17" ht="12.75">
      <c r="A26" s="10" t="s">
        <v>27</v>
      </c>
      <c r="B26" s="41">
        <v>370433</v>
      </c>
      <c r="C26" s="41">
        <v>372687</v>
      </c>
      <c r="D26" s="41">
        <v>375236</v>
      </c>
      <c r="E26" s="41">
        <v>377516</v>
      </c>
      <c r="F26" s="41">
        <v>379360</v>
      </c>
      <c r="G26" s="41">
        <v>381363</v>
      </c>
      <c r="H26" s="41">
        <v>393028</v>
      </c>
      <c r="I26" s="41">
        <v>395969</v>
      </c>
      <c r="J26" s="41">
        <v>398582</v>
      </c>
      <c r="K26" s="41">
        <v>401268</v>
      </c>
      <c r="L26" s="41">
        <v>403837</v>
      </c>
      <c r="M26" s="41">
        <v>406408</v>
      </c>
      <c r="N26" s="41">
        <v>409050</v>
      </c>
      <c r="O26" s="41">
        <v>411950</v>
      </c>
      <c r="P26" s="41">
        <v>413991</v>
      </c>
      <c r="Q26" s="41">
        <v>415995</v>
      </c>
    </row>
    <row r="27" spans="1:17" ht="12.75">
      <c r="A27" s="10" t="s">
        <v>11</v>
      </c>
      <c r="B27" s="41">
        <v>15459006</v>
      </c>
      <c r="C27" s="41">
        <v>15530498</v>
      </c>
      <c r="D27" s="41">
        <v>15610650</v>
      </c>
      <c r="E27" s="41">
        <v>15707209</v>
      </c>
      <c r="F27" s="41">
        <v>15812088</v>
      </c>
      <c r="G27" s="41">
        <v>15925513</v>
      </c>
      <c r="H27" s="41">
        <v>16046180</v>
      </c>
      <c r="I27" s="41">
        <v>16148929</v>
      </c>
      <c r="J27" s="41">
        <v>16225302</v>
      </c>
      <c r="K27" s="41">
        <v>16281779</v>
      </c>
      <c r="L27" s="41">
        <v>16319868</v>
      </c>
      <c r="M27" s="41">
        <v>16346101</v>
      </c>
      <c r="N27" s="41">
        <v>16381696</v>
      </c>
      <c r="O27" s="41">
        <v>16445593</v>
      </c>
      <c r="P27" s="41">
        <v>16530388</v>
      </c>
      <c r="Q27" s="41">
        <v>16615394</v>
      </c>
    </row>
    <row r="28" spans="1:17" ht="12.75">
      <c r="A28" s="10" t="s">
        <v>1</v>
      </c>
      <c r="B28" s="41">
        <v>7948278</v>
      </c>
      <c r="C28" s="41">
        <v>7959017</v>
      </c>
      <c r="D28" s="41">
        <v>7968041</v>
      </c>
      <c r="E28" s="41">
        <v>7976789</v>
      </c>
      <c r="F28" s="41">
        <v>7992324</v>
      </c>
      <c r="G28" s="41">
        <v>8011566</v>
      </c>
      <c r="H28" s="41">
        <v>8042293</v>
      </c>
      <c r="I28" s="41">
        <v>8081957</v>
      </c>
      <c r="J28" s="41">
        <v>8121423</v>
      </c>
      <c r="K28" s="41">
        <v>8171966</v>
      </c>
      <c r="L28" s="41">
        <v>8227829</v>
      </c>
      <c r="M28" s="41">
        <v>8268641</v>
      </c>
      <c r="N28" s="41">
        <v>8300788</v>
      </c>
      <c r="O28" s="41">
        <v>8336926</v>
      </c>
      <c r="P28" s="41">
        <v>8365275</v>
      </c>
      <c r="Q28" s="41">
        <v>8389771</v>
      </c>
    </row>
    <row r="29" spans="1:17" ht="12.75">
      <c r="A29" s="10" t="s">
        <v>28</v>
      </c>
      <c r="B29" s="41">
        <v>38594998</v>
      </c>
      <c r="C29" s="41">
        <v>38624370</v>
      </c>
      <c r="D29" s="41">
        <v>38649660</v>
      </c>
      <c r="E29" s="41">
        <v>38663481</v>
      </c>
      <c r="F29" s="41">
        <v>38660271</v>
      </c>
      <c r="G29" s="41">
        <v>38453757</v>
      </c>
      <c r="H29" s="41">
        <v>38248076</v>
      </c>
      <c r="I29" s="41">
        <v>38230364</v>
      </c>
      <c r="J29" s="41">
        <v>38204570</v>
      </c>
      <c r="K29" s="41">
        <v>38182222</v>
      </c>
      <c r="L29" s="41">
        <v>38165445</v>
      </c>
      <c r="M29" s="41">
        <v>38141267</v>
      </c>
      <c r="N29" s="41">
        <v>38120560</v>
      </c>
      <c r="O29" s="41">
        <v>38125759</v>
      </c>
      <c r="P29" s="41">
        <v>38151603</v>
      </c>
      <c r="Q29" s="41">
        <v>38183683</v>
      </c>
    </row>
    <row r="30" spans="1:17" ht="12.75">
      <c r="A30" s="10" t="s">
        <v>12</v>
      </c>
      <c r="B30" s="41">
        <v>10030376</v>
      </c>
      <c r="C30" s="41">
        <v>10057861</v>
      </c>
      <c r="D30" s="41">
        <v>10091120</v>
      </c>
      <c r="E30" s="41">
        <v>10129290</v>
      </c>
      <c r="F30" s="41">
        <v>10171949</v>
      </c>
      <c r="G30" s="41">
        <v>10225836</v>
      </c>
      <c r="H30" s="41">
        <v>10292999</v>
      </c>
      <c r="I30" s="41">
        <v>10368403</v>
      </c>
      <c r="J30" s="41">
        <v>10441075</v>
      </c>
      <c r="K30" s="41">
        <v>10501970</v>
      </c>
      <c r="L30" s="41">
        <v>10549424</v>
      </c>
      <c r="M30" s="41">
        <v>10584344</v>
      </c>
      <c r="N30" s="41">
        <v>10608335</v>
      </c>
      <c r="O30" s="41">
        <v>10622413</v>
      </c>
      <c r="P30" s="41">
        <v>10632482</v>
      </c>
      <c r="Q30" s="41">
        <v>10637346</v>
      </c>
    </row>
    <row r="31" spans="1:17" ht="12.75">
      <c r="A31" s="10" t="s">
        <v>29</v>
      </c>
      <c r="B31" s="41">
        <v>22684270</v>
      </c>
      <c r="C31" s="41">
        <v>22619004</v>
      </c>
      <c r="D31" s="41">
        <v>22553978</v>
      </c>
      <c r="E31" s="41">
        <v>22507344</v>
      </c>
      <c r="F31" s="41">
        <v>22472040</v>
      </c>
      <c r="G31" s="41">
        <v>22442971</v>
      </c>
      <c r="H31" s="41">
        <v>22131970</v>
      </c>
      <c r="I31" s="41">
        <v>21803129</v>
      </c>
      <c r="J31" s="41">
        <v>21742013</v>
      </c>
      <c r="K31" s="41">
        <v>21684890</v>
      </c>
      <c r="L31" s="41">
        <v>21634371</v>
      </c>
      <c r="M31" s="41">
        <v>21587666</v>
      </c>
      <c r="N31" s="41">
        <v>21546873</v>
      </c>
      <c r="O31" s="41">
        <v>21513622</v>
      </c>
      <c r="P31" s="41">
        <v>21480401</v>
      </c>
      <c r="Q31" s="41">
        <v>21438001</v>
      </c>
    </row>
    <row r="32" spans="1:17" ht="12.75">
      <c r="A32" s="10" t="s">
        <v>31</v>
      </c>
      <c r="B32" s="41">
        <v>1989872</v>
      </c>
      <c r="C32" s="41">
        <v>1988628</v>
      </c>
      <c r="D32" s="41">
        <v>1985956</v>
      </c>
      <c r="E32" s="41">
        <v>1981629</v>
      </c>
      <c r="F32" s="41">
        <v>1983045</v>
      </c>
      <c r="G32" s="41">
        <v>1988925</v>
      </c>
      <c r="H32" s="41">
        <v>1992060</v>
      </c>
      <c r="I32" s="41">
        <v>1994530</v>
      </c>
      <c r="J32" s="41">
        <v>1995733</v>
      </c>
      <c r="K32" s="41">
        <v>1997012</v>
      </c>
      <c r="L32" s="41">
        <v>2000474</v>
      </c>
      <c r="M32" s="41">
        <v>2006868</v>
      </c>
      <c r="N32" s="41">
        <v>2018122</v>
      </c>
      <c r="O32" s="41">
        <v>2021316</v>
      </c>
      <c r="P32" s="41">
        <v>2039669</v>
      </c>
      <c r="Q32" s="41">
        <v>2048583</v>
      </c>
    </row>
    <row r="33" spans="1:17" ht="12.75">
      <c r="A33" s="10" t="s">
        <v>63</v>
      </c>
      <c r="B33" s="41">
        <v>5361999</v>
      </c>
      <c r="C33" s="41">
        <v>5373361</v>
      </c>
      <c r="D33" s="41">
        <v>5383291</v>
      </c>
      <c r="E33" s="41">
        <v>5390516</v>
      </c>
      <c r="F33" s="41">
        <v>5396020</v>
      </c>
      <c r="G33" s="41">
        <v>5388720</v>
      </c>
      <c r="H33" s="41">
        <v>5378867</v>
      </c>
      <c r="I33" s="41">
        <v>5379056</v>
      </c>
      <c r="J33" s="41">
        <v>5379607</v>
      </c>
      <c r="K33" s="41">
        <v>5382438</v>
      </c>
      <c r="L33" s="41">
        <v>5387001</v>
      </c>
      <c r="M33" s="41">
        <v>5391409</v>
      </c>
      <c r="N33" s="41">
        <v>5397318</v>
      </c>
      <c r="O33" s="41">
        <v>5406626</v>
      </c>
      <c r="P33" s="41">
        <v>5418590</v>
      </c>
      <c r="Q33" s="41">
        <v>5430099</v>
      </c>
    </row>
    <row r="34" spans="1:17" ht="12.75">
      <c r="A34" s="10" t="s">
        <v>4</v>
      </c>
      <c r="B34" s="41">
        <v>5107790</v>
      </c>
      <c r="C34" s="41">
        <v>5124573</v>
      </c>
      <c r="D34" s="41">
        <v>5139835</v>
      </c>
      <c r="E34" s="41">
        <v>5153498</v>
      </c>
      <c r="F34" s="41">
        <v>5165474</v>
      </c>
      <c r="G34" s="41">
        <v>5176209</v>
      </c>
      <c r="H34" s="41">
        <v>5188008</v>
      </c>
      <c r="I34" s="41">
        <v>5200598</v>
      </c>
      <c r="J34" s="41">
        <v>5213014</v>
      </c>
      <c r="K34" s="41">
        <v>5228172</v>
      </c>
      <c r="L34" s="41">
        <v>5246096</v>
      </c>
      <c r="M34" s="41">
        <v>5266268</v>
      </c>
      <c r="N34" s="41">
        <v>5288720</v>
      </c>
      <c r="O34" s="41">
        <v>5313399</v>
      </c>
      <c r="P34" s="41">
        <v>5338871</v>
      </c>
      <c r="Q34" s="41">
        <v>5363352</v>
      </c>
    </row>
    <row r="35" spans="1:17" ht="12.75">
      <c r="A35" s="10" t="s">
        <v>14</v>
      </c>
      <c r="B35" s="41">
        <v>8826939</v>
      </c>
      <c r="C35" s="41">
        <v>8840998</v>
      </c>
      <c r="D35" s="41">
        <v>8846062</v>
      </c>
      <c r="E35" s="41">
        <v>8850974</v>
      </c>
      <c r="F35" s="41">
        <v>8857874</v>
      </c>
      <c r="G35" s="41">
        <v>8872109</v>
      </c>
      <c r="H35" s="41">
        <v>8895960</v>
      </c>
      <c r="I35" s="41">
        <v>8924958</v>
      </c>
      <c r="J35" s="41">
        <v>8958229</v>
      </c>
      <c r="K35" s="41">
        <v>8993531</v>
      </c>
      <c r="L35" s="41">
        <v>9029572</v>
      </c>
      <c r="M35" s="41">
        <v>9080505</v>
      </c>
      <c r="N35" s="41">
        <v>9148092</v>
      </c>
      <c r="O35" s="41">
        <v>9219637</v>
      </c>
      <c r="P35" s="41">
        <v>9298515</v>
      </c>
      <c r="Q35" s="41">
        <v>9378126</v>
      </c>
    </row>
    <row r="36" spans="1:17" ht="12.75">
      <c r="A36" s="10" t="s">
        <v>15</v>
      </c>
      <c r="B36" s="41">
        <v>58019030</v>
      </c>
      <c r="C36" s="41">
        <v>58166950</v>
      </c>
      <c r="D36" s="41">
        <v>58316954</v>
      </c>
      <c r="E36" s="41">
        <v>58487141</v>
      </c>
      <c r="F36" s="41">
        <v>58682466</v>
      </c>
      <c r="G36" s="41">
        <v>58892514</v>
      </c>
      <c r="H36" s="41">
        <v>59107960</v>
      </c>
      <c r="I36" s="41">
        <v>59325809</v>
      </c>
      <c r="J36" s="41">
        <v>59566259</v>
      </c>
      <c r="K36" s="41">
        <v>59867866</v>
      </c>
      <c r="L36" s="41">
        <v>60224307</v>
      </c>
      <c r="M36" s="41">
        <v>60595632</v>
      </c>
      <c r="N36" s="41">
        <v>60986649</v>
      </c>
      <c r="O36" s="41">
        <v>61393521</v>
      </c>
      <c r="P36" s="41">
        <v>61811027</v>
      </c>
      <c r="Q36" s="41">
        <v>62262786</v>
      </c>
    </row>
    <row r="37" spans="1:17" ht="12.75">
      <c r="A37" s="10" t="s">
        <v>32</v>
      </c>
      <c r="B37" s="41">
        <v>4620030</v>
      </c>
      <c r="C37" s="41">
        <v>4557097</v>
      </c>
      <c r="D37" s="41">
        <v>4534920</v>
      </c>
      <c r="E37" s="41">
        <v>4532135</v>
      </c>
      <c r="F37" s="41">
        <v>4512597</v>
      </c>
      <c r="G37" s="41">
        <v>4468302</v>
      </c>
      <c r="H37" s="41">
        <v>4441738</v>
      </c>
      <c r="I37" s="41">
        <v>4443676</v>
      </c>
      <c r="J37" s="41">
        <v>4442239</v>
      </c>
      <c r="K37" s="41">
        <v>4442817</v>
      </c>
      <c r="L37" s="41">
        <v>4443393</v>
      </c>
      <c r="M37" s="41">
        <v>4442061</v>
      </c>
      <c r="N37" s="41">
        <v>4438820</v>
      </c>
      <c r="O37" s="41">
        <v>4435729</v>
      </c>
      <c r="P37" s="41">
        <v>4430402</v>
      </c>
      <c r="Q37" s="41">
        <v>4418942</v>
      </c>
    </row>
    <row r="38" spans="1:17" ht="12.75">
      <c r="A38" s="10" t="s">
        <v>64</v>
      </c>
      <c r="B38" s="41">
        <v>1964476</v>
      </c>
      <c r="C38" s="41">
        <v>1981543</v>
      </c>
      <c r="D38" s="41">
        <v>1996869</v>
      </c>
      <c r="E38" s="41">
        <v>2007523</v>
      </c>
      <c r="F38" s="41">
        <v>2017142</v>
      </c>
      <c r="G38" s="41">
        <v>2026345</v>
      </c>
      <c r="H38" s="41">
        <v>2034882</v>
      </c>
      <c r="I38" s="41">
        <v>2031153</v>
      </c>
      <c r="J38" s="41">
        <v>2026773</v>
      </c>
      <c r="K38" s="41">
        <v>2032544</v>
      </c>
      <c r="L38" s="41">
        <v>2036855</v>
      </c>
      <c r="M38" s="41">
        <v>2040228</v>
      </c>
      <c r="N38" s="41">
        <v>2043559</v>
      </c>
      <c r="O38" s="41">
        <v>2046898</v>
      </c>
      <c r="P38" s="41">
        <v>2050671</v>
      </c>
      <c r="Q38" s="41">
        <v>2055003</v>
      </c>
    </row>
    <row r="39" spans="1:17" ht="12.75">
      <c r="A39" s="10" t="s">
        <v>33</v>
      </c>
      <c r="B39" s="41">
        <v>61770601</v>
      </c>
      <c r="C39" s="41">
        <v>62911139</v>
      </c>
      <c r="D39" s="41">
        <v>64063168</v>
      </c>
      <c r="E39" s="41">
        <v>65214119</v>
      </c>
      <c r="F39" s="41">
        <v>66337994</v>
      </c>
      <c r="G39" s="41">
        <v>67392503</v>
      </c>
      <c r="H39" s="41">
        <v>68366825</v>
      </c>
      <c r="I39" s="41">
        <v>69304048</v>
      </c>
      <c r="J39" s="41">
        <v>70231018</v>
      </c>
      <c r="K39" s="41">
        <v>71151009</v>
      </c>
      <c r="L39" s="41">
        <v>72064992</v>
      </c>
      <c r="M39" s="41">
        <v>72971474</v>
      </c>
      <c r="N39" s="41">
        <v>70137756</v>
      </c>
      <c r="O39" s="41">
        <v>71051678</v>
      </c>
      <c r="P39" s="41">
        <v>72039206</v>
      </c>
      <c r="Q39" s="41">
        <v>73142150</v>
      </c>
    </row>
    <row r="40" spans="1:17" ht="12.75">
      <c r="A40" s="10" t="s">
        <v>17</v>
      </c>
      <c r="B40" s="41">
        <v>267468</v>
      </c>
      <c r="C40" s="41">
        <v>268916</v>
      </c>
      <c r="D40" s="41">
        <v>271128</v>
      </c>
      <c r="E40" s="41">
        <v>274047</v>
      </c>
      <c r="F40" s="41">
        <v>277381</v>
      </c>
      <c r="G40" s="41">
        <v>281205</v>
      </c>
      <c r="H40" s="41">
        <v>284968</v>
      </c>
      <c r="I40" s="41">
        <v>287523</v>
      </c>
      <c r="J40" s="41">
        <v>289521</v>
      </c>
      <c r="K40" s="41">
        <v>292074</v>
      </c>
      <c r="L40" s="41">
        <v>296734</v>
      </c>
      <c r="M40" s="41">
        <v>303782</v>
      </c>
      <c r="N40" s="41">
        <v>311566</v>
      </c>
      <c r="O40" s="41">
        <v>317414</v>
      </c>
      <c r="P40" s="41">
        <v>318499</v>
      </c>
      <c r="Q40" s="41">
        <v>318041</v>
      </c>
    </row>
    <row r="41" spans="1:17" ht="12.75">
      <c r="A41" s="10" t="s">
        <v>18</v>
      </c>
      <c r="B41" s="41">
        <v>4359184</v>
      </c>
      <c r="C41" s="41">
        <v>4381336</v>
      </c>
      <c r="D41" s="41">
        <v>4405157</v>
      </c>
      <c r="E41" s="41">
        <v>4431464</v>
      </c>
      <c r="F41" s="41">
        <v>4461913</v>
      </c>
      <c r="G41" s="41">
        <v>4490967</v>
      </c>
      <c r="H41" s="41">
        <v>4513751</v>
      </c>
      <c r="I41" s="41">
        <v>4538159</v>
      </c>
      <c r="J41" s="41">
        <v>4564855</v>
      </c>
      <c r="K41" s="41">
        <v>4591910</v>
      </c>
      <c r="L41" s="41">
        <v>4623291</v>
      </c>
      <c r="M41" s="41">
        <v>4660677</v>
      </c>
      <c r="N41" s="41">
        <v>4709153</v>
      </c>
      <c r="O41" s="41">
        <v>4768212</v>
      </c>
      <c r="P41" s="41">
        <v>4828726</v>
      </c>
      <c r="Q41" s="41">
        <v>4889252</v>
      </c>
    </row>
    <row r="42" spans="1:17" ht="12.75">
      <c r="A42" s="10" t="s">
        <v>19</v>
      </c>
      <c r="B42" s="41">
        <v>7040687</v>
      </c>
      <c r="C42" s="41">
        <v>7071850</v>
      </c>
      <c r="D42" s="41">
        <v>7088906</v>
      </c>
      <c r="E42" s="41">
        <v>7110001</v>
      </c>
      <c r="F42" s="41">
        <v>7143991</v>
      </c>
      <c r="G42" s="41">
        <v>7184250</v>
      </c>
      <c r="H42" s="41">
        <v>7229854</v>
      </c>
      <c r="I42" s="41">
        <v>7284753</v>
      </c>
      <c r="J42" s="41">
        <v>7339001</v>
      </c>
      <c r="K42" s="41">
        <v>7389625</v>
      </c>
      <c r="L42" s="41">
        <v>7437115</v>
      </c>
      <c r="M42" s="41">
        <v>7483934</v>
      </c>
      <c r="N42" s="41">
        <v>7551117</v>
      </c>
      <c r="O42" s="41">
        <v>7647675</v>
      </c>
      <c r="P42" s="41">
        <v>7743831</v>
      </c>
      <c r="Q42" s="41">
        <v>7824909</v>
      </c>
    </row>
    <row r="43" spans="1:17" ht="12.75">
      <c r="A43" s="10" t="s">
        <v>34</v>
      </c>
      <c r="B43" s="41">
        <v>3265918</v>
      </c>
      <c r="C43" s="41">
        <v>3303659</v>
      </c>
      <c r="D43" s="41">
        <v>3339329</v>
      </c>
      <c r="E43" s="41">
        <v>3363893</v>
      </c>
      <c r="F43" s="41">
        <v>3215971</v>
      </c>
      <c r="G43" s="41">
        <v>3060908</v>
      </c>
      <c r="H43" s="41">
        <v>3073733</v>
      </c>
      <c r="I43" s="41">
        <v>3093465</v>
      </c>
      <c r="J43" s="41">
        <v>3111165</v>
      </c>
      <c r="K43" s="41">
        <v>3127262</v>
      </c>
      <c r="L43" s="41">
        <v>3142059</v>
      </c>
      <c r="M43" s="41">
        <v>3150884</v>
      </c>
      <c r="N43" s="41">
        <v>3161338</v>
      </c>
      <c r="O43" s="41">
        <v>3177376</v>
      </c>
      <c r="P43" s="41"/>
      <c r="Q43" s="41"/>
    </row>
    <row r="44" spans="1:17" ht="12.75">
      <c r="A44" s="10" t="s">
        <v>35</v>
      </c>
      <c r="B44" s="41">
        <v>3925050</v>
      </c>
      <c r="C44" s="41">
        <v>3793320</v>
      </c>
      <c r="D44" s="41">
        <v>3638588</v>
      </c>
      <c r="E44" s="41">
        <v>3619377</v>
      </c>
      <c r="F44" s="41">
        <v>3721051</v>
      </c>
      <c r="G44" s="41">
        <v>3771401</v>
      </c>
      <c r="H44" s="41">
        <v>3801442</v>
      </c>
      <c r="I44" s="41">
        <v>3821758</v>
      </c>
      <c r="J44" s="41">
        <v>3833882</v>
      </c>
      <c r="K44" s="41">
        <v>3839973</v>
      </c>
      <c r="L44" s="41">
        <v>3842591</v>
      </c>
      <c r="M44" s="41">
        <v>3843334</v>
      </c>
      <c r="N44" s="41">
        <v>3843932</v>
      </c>
      <c r="O44" s="41">
        <v>3843922</v>
      </c>
      <c r="P44" s="41">
        <v>3844022</v>
      </c>
      <c r="Q44" s="41">
        <v>3843479</v>
      </c>
    </row>
    <row r="45" spans="1:17" ht="12.75">
      <c r="A45" s="10" t="s">
        <v>39</v>
      </c>
      <c r="B45" s="41">
        <v>618166</v>
      </c>
      <c r="C45" s="41">
        <v>604464</v>
      </c>
      <c r="D45" s="41">
        <v>606759</v>
      </c>
      <c r="E45" s="41">
        <v>609054</v>
      </c>
      <c r="F45" s="41">
        <v>611349</v>
      </c>
      <c r="G45" s="41">
        <v>613644</v>
      </c>
      <c r="H45" s="41">
        <v>615938</v>
      </c>
      <c r="I45" s="41">
        <v>618193</v>
      </c>
      <c r="J45" s="41">
        <v>620279</v>
      </c>
      <c r="K45" s="41">
        <v>622118</v>
      </c>
      <c r="L45" s="41">
        <v>623277</v>
      </c>
      <c r="M45" s="41">
        <v>624236</v>
      </c>
      <c r="N45" s="41">
        <v>626202</v>
      </c>
      <c r="O45" s="41">
        <v>628825</v>
      </c>
      <c r="P45" s="41">
        <v>631532</v>
      </c>
      <c r="Q45" s="41">
        <v>617304</v>
      </c>
    </row>
    <row r="46" spans="1:17" ht="12.75">
      <c r="A46" s="10" t="s">
        <v>36</v>
      </c>
      <c r="B46" s="41">
        <v>7625357</v>
      </c>
      <c r="C46" s="41">
        <v>7617794</v>
      </c>
      <c r="D46" s="41">
        <v>7596501</v>
      </c>
      <c r="E46" s="41">
        <v>7567745</v>
      </c>
      <c r="F46" s="41">
        <v>7540401</v>
      </c>
      <c r="G46" s="41">
        <v>7516346</v>
      </c>
      <c r="H46" s="41">
        <v>7503433</v>
      </c>
      <c r="I46" s="41">
        <v>7496522</v>
      </c>
      <c r="J46" s="41">
        <v>7480591</v>
      </c>
      <c r="K46" s="41">
        <v>7463157</v>
      </c>
      <c r="L46" s="41">
        <v>7440769</v>
      </c>
      <c r="M46" s="41">
        <v>7411569</v>
      </c>
      <c r="N46" s="41">
        <v>7381579</v>
      </c>
      <c r="O46" s="41">
        <v>7350222</v>
      </c>
      <c r="P46" s="41">
        <v>7320807</v>
      </c>
      <c r="Q46" s="41">
        <v>7291436</v>
      </c>
    </row>
    <row r="47" spans="1:17" ht="12.75">
      <c r="A47" s="10" t="s">
        <v>65</v>
      </c>
      <c r="B47" s="41">
        <v>2113500</v>
      </c>
      <c r="C47" s="41">
        <v>2150250</v>
      </c>
      <c r="D47" s="41" t="s">
        <v>60</v>
      </c>
      <c r="E47" s="41" t="s">
        <v>60</v>
      </c>
      <c r="F47" s="41" t="s">
        <v>60</v>
      </c>
      <c r="G47" s="41" t="s">
        <v>60</v>
      </c>
      <c r="H47" s="41" t="s">
        <v>60</v>
      </c>
      <c r="I47" s="41" t="s">
        <v>60</v>
      </c>
      <c r="J47" s="41">
        <v>2000500</v>
      </c>
      <c r="K47" s="41">
        <v>2028500</v>
      </c>
      <c r="L47" s="41">
        <v>2070500</v>
      </c>
      <c r="M47" s="41">
        <v>2113354</v>
      </c>
      <c r="N47" s="41">
        <v>2139924</v>
      </c>
      <c r="O47" s="41">
        <v>2166913</v>
      </c>
      <c r="P47" s="41">
        <v>2194397</v>
      </c>
      <c r="Q47" s="41" t="s">
        <v>60</v>
      </c>
    </row>
    <row r="48" spans="1:17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2.75">
      <c r="A49" s="13" t="s">
        <v>97</v>
      </c>
      <c r="B49" s="14">
        <f>SUM(B10:B36)</f>
        <v>479007058</v>
      </c>
      <c r="C49" s="14">
        <f aca="true" t="shared" si="0" ref="C49:P49">SUM(C10:C36)</f>
        <v>479841263</v>
      </c>
      <c r="D49" s="14">
        <f t="shared" si="0"/>
        <v>480580307</v>
      </c>
      <c r="E49" s="14">
        <f t="shared" si="0"/>
        <v>481268920</v>
      </c>
      <c r="F49" s="14">
        <f t="shared" si="0"/>
        <v>482192644</v>
      </c>
      <c r="G49" s="14">
        <f t="shared" si="0"/>
        <v>483277830</v>
      </c>
      <c r="H49" s="14">
        <f t="shared" si="0"/>
        <v>484216078</v>
      </c>
      <c r="I49" s="14">
        <f t="shared" si="0"/>
        <v>485640624</v>
      </c>
      <c r="J49" s="14">
        <f t="shared" si="0"/>
        <v>487722027</v>
      </c>
      <c r="K49" s="14">
        <f t="shared" si="0"/>
        <v>489966441</v>
      </c>
      <c r="L49" s="14">
        <f t="shared" si="0"/>
        <v>492172672</v>
      </c>
      <c r="M49" s="14">
        <f t="shared" si="0"/>
        <v>494251168</v>
      </c>
      <c r="N49" s="14">
        <f t="shared" si="0"/>
        <v>496496834</v>
      </c>
      <c r="O49" s="14">
        <f t="shared" si="0"/>
        <v>498686360</v>
      </c>
      <c r="P49" s="14">
        <f t="shared" si="0"/>
        <v>500395377</v>
      </c>
      <c r="Q49" s="14">
        <f>SUM(Q10:Q36)</f>
        <v>501851207</v>
      </c>
    </row>
    <row r="50" spans="1:17" ht="12.75">
      <c r="A50" s="13" t="s">
        <v>98</v>
      </c>
      <c r="B50" s="14">
        <f aca="true" t="shared" si="1" ref="B50:Q50">B42+B41+B40</f>
        <v>11667339</v>
      </c>
      <c r="C50" s="14">
        <f t="shared" si="1"/>
        <v>11722102</v>
      </c>
      <c r="D50" s="14">
        <f t="shared" si="1"/>
        <v>11765191</v>
      </c>
      <c r="E50" s="14">
        <f t="shared" si="1"/>
        <v>11815512</v>
      </c>
      <c r="F50" s="14">
        <f t="shared" si="1"/>
        <v>11883285</v>
      </c>
      <c r="G50" s="14">
        <f t="shared" si="1"/>
        <v>11956422</v>
      </c>
      <c r="H50" s="14">
        <f t="shared" si="1"/>
        <v>12028573</v>
      </c>
      <c r="I50" s="14">
        <f t="shared" si="1"/>
        <v>12110435</v>
      </c>
      <c r="J50" s="14">
        <f t="shared" si="1"/>
        <v>12193377</v>
      </c>
      <c r="K50" s="14">
        <f t="shared" si="1"/>
        <v>12273609</v>
      </c>
      <c r="L50" s="14">
        <f t="shared" si="1"/>
        <v>12357140</v>
      </c>
      <c r="M50" s="14">
        <f t="shared" si="1"/>
        <v>12448393</v>
      </c>
      <c r="N50" s="14">
        <f t="shared" si="1"/>
        <v>12571836</v>
      </c>
      <c r="O50" s="14">
        <f t="shared" si="1"/>
        <v>12733301</v>
      </c>
      <c r="P50" s="14">
        <f t="shared" si="1"/>
        <v>12891056</v>
      </c>
      <c r="Q50" s="14">
        <f t="shared" si="1"/>
        <v>13032202</v>
      </c>
    </row>
    <row r="51" spans="1:17" ht="12.75">
      <c r="A51" s="13" t="s">
        <v>99</v>
      </c>
      <c r="B51" s="13">
        <f>B39</f>
        <v>61770601</v>
      </c>
      <c r="C51" s="13">
        <f aca="true" t="shared" si="2" ref="C51:Q51">C39</f>
        <v>62911139</v>
      </c>
      <c r="D51" s="13">
        <f t="shared" si="2"/>
        <v>64063168</v>
      </c>
      <c r="E51" s="13">
        <f t="shared" si="2"/>
        <v>65214119</v>
      </c>
      <c r="F51" s="13">
        <f t="shared" si="2"/>
        <v>66337994</v>
      </c>
      <c r="G51" s="13">
        <f t="shared" si="2"/>
        <v>67392503</v>
      </c>
      <c r="H51" s="13">
        <f t="shared" si="2"/>
        <v>68366825</v>
      </c>
      <c r="I51" s="13">
        <f t="shared" si="2"/>
        <v>69304048</v>
      </c>
      <c r="J51" s="13">
        <f t="shared" si="2"/>
        <v>70231018</v>
      </c>
      <c r="K51" s="13">
        <f t="shared" si="2"/>
        <v>71151009</v>
      </c>
      <c r="L51" s="13">
        <f t="shared" si="2"/>
        <v>72064992</v>
      </c>
      <c r="M51" s="13">
        <f t="shared" si="2"/>
        <v>72971474</v>
      </c>
      <c r="N51" s="13">
        <f t="shared" si="2"/>
        <v>70137756</v>
      </c>
      <c r="O51" s="13">
        <f t="shared" si="2"/>
        <v>71051678</v>
      </c>
      <c r="P51" s="13">
        <f t="shared" si="2"/>
        <v>72039206</v>
      </c>
      <c r="Q51" s="13">
        <f t="shared" si="2"/>
        <v>73142150</v>
      </c>
    </row>
    <row r="52" spans="1:17" ht="12.75">
      <c r="A52" s="13" t="s">
        <v>100</v>
      </c>
      <c r="B52" s="13"/>
      <c r="C52" s="13"/>
      <c r="D52" s="13"/>
      <c r="E52" s="13"/>
      <c r="F52" s="13"/>
      <c r="G52" s="13"/>
      <c r="H52" s="13"/>
      <c r="I52" s="13"/>
      <c r="J52" s="13">
        <f>SUM(J43:J44)+J38+J37</f>
        <v>13414059</v>
      </c>
      <c r="K52" s="13">
        <f>SUM(K43:K44)+K38+K37</f>
        <v>13442596</v>
      </c>
      <c r="L52" s="13">
        <f>SUM(L43:L44)+L38+L37</f>
        <v>13464898</v>
      </c>
      <c r="M52" s="13">
        <f>SUM(M43:M44)+M38+M37+M46</f>
        <v>20888076</v>
      </c>
      <c r="N52" s="13">
        <f>SUM(N43:N44)+N38+N37+N46+N47</f>
        <v>23009152</v>
      </c>
      <c r="O52" s="13">
        <f>SUM(O43:O44)+O38+O37+O46+O47</f>
        <v>23021060</v>
      </c>
      <c r="P52" s="13">
        <f>SUM(P43:P47)+P38+P37</f>
        <v>20471831</v>
      </c>
      <c r="Q52" s="13">
        <f>SUM(Q44)+Q38+Q37</f>
        <v>10317424</v>
      </c>
    </row>
    <row r="53" spans="1:17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2.75">
      <c r="A54" s="54" t="s">
        <v>101</v>
      </c>
      <c r="B54" s="55"/>
      <c r="C54" s="55"/>
      <c r="D54" s="55"/>
      <c r="E54" s="55"/>
      <c r="F54" s="55"/>
      <c r="G54" s="55"/>
      <c r="H54" s="55"/>
      <c r="I54" s="55"/>
      <c r="J54" s="56">
        <f>SUM('Total MSW generation'!J3:J39)+'Total MSW generation'!J42+'Total MSW generation'!J43+'Total MSW generation'!J44+'Total MSW generation'!J45</f>
        <v>291921770.34613115</v>
      </c>
      <c r="K54" s="56">
        <f>SUM('Total MSW generation'!K3:K39)+'Total MSW generation'!K42+'Total MSW generation'!K43+'Total MSW generation'!K44+'Total MSW generation'!K45</f>
        <v>291504885.8249142</v>
      </c>
      <c r="L54" s="56">
        <f>SUM('Total MSW generation'!L3:L39)+'Total MSW generation'!L42+'Total MSW generation'!L43+'Total MSW generation'!L44+'Total MSW generation'!L45</f>
        <v>295988163.40268385</v>
      </c>
      <c r="M54" s="56">
        <f>SUM('Total MSW generation'!M3:M39)+'Total MSW generation'!M42+'Total MSW generation'!M43+'Total MSW generation'!M44+'Total MSW generation'!M45+'Total MSW generation'!M48</f>
        <v>301457245.2748657</v>
      </c>
      <c r="N54" s="56">
        <f>SUM('Total MSW generation'!N3:N39)+'Total MSW generation'!N42+'Total MSW generation'!N43+'Total MSW generation'!N44+'Total MSW generation'!N45+'Total MSW generation'!N48+'Total MSW generation'!N46</f>
        <v>304493764.3249732</v>
      </c>
      <c r="O54" s="56">
        <f>SUM('Total MSW generation'!O3:O39)+'Total MSW generation'!O42+'Total MSW generation'!O43+'Total MSW generation'!O44+'Total MSW generation'!O45+'Total MSW generation'!O48+'Total MSW generation'!O46</f>
        <v>303319239.3410029</v>
      </c>
      <c r="P54" s="56">
        <f>SUM('Total MSW generation'!P3:P39)+'Total MSW generation'!P47+'Total MSW generation'!P43+'Total MSW generation'!P44+'Total MSW generation'!P45+'Total MSW generation'!P48+'Total MSW generation'!P46</f>
        <v>300485036.20295405</v>
      </c>
      <c r="Q54" s="57">
        <f>SUM('Total MSW generation'!Q3:Q39)+'Total MSW generation'!Q43+'Total MSW generation'!Q44+'Total MSW generation'!Q45</f>
        <v>293735590.0720001</v>
      </c>
    </row>
    <row r="55" spans="1:17" ht="12.75">
      <c r="A55" s="52"/>
      <c r="B55" s="13"/>
      <c r="C55" s="13"/>
      <c r="D55" s="13"/>
      <c r="E55" s="13"/>
      <c r="F55" s="13"/>
      <c r="G55" s="13"/>
      <c r="H55" s="13"/>
      <c r="I55" s="13"/>
      <c r="J55" s="53"/>
      <c r="K55" s="53"/>
      <c r="L55" s="53"/>
      <c r="M55" s="53"/>
      <c r="N55" s="53"/>
      <c r="O55" s="53"/>
      <c r="P55" s="53"/>
      <c r="Q55" s="53"/>
    </row>
    <row r="56" spans="1:17" ht="12.75">
      <c r="A56" s="1"/>
      <c r="J56" s="16"/>
      <c r="K56" s="16"/>
      <c r="L56" s="16"/>
      <c r="M56" s="16"/>
      <c r="N56" s="16"/>
      <c r="O56" s="16"/>
      <c r="P56" s="16"/>
      <c r="Q56" s="16"/>
    </row>
    <row r="57" spans="1:16" ht="12.75">
      <c r="A57" s="1"/>
      <c r="J57" s="26"/>
      <c r="K57" s="26"/>
      <c r="L57" s="26"/>
      <c r="M57" s="26"/>
      <c r="N57" s="17"/>
      <c r="O57" s="26"/>
      <c r="P57" s="17"/>
    </row>
    <row r="58" spans="1:16" ht="12.75">
      <c r="A58" s="1"/>
      <c r="J58" s="26"/>
      <c r="K58" s="26"/>
      <c r="L58" s="26"/>
      <c r="M58" s="26"/>
      <c r="N58" s="27"/>
      <c r="O58" s="27"/>
      <c r="P58" s="26"/>
    </row>
    <row r="59" spans="1:16" ht="12.75">
      <c r="A59" s="21"/>
      <c r="J59" s="1"/>
      <c r="K59" s="1"/>
      <c r="L59" s="1"/>
      <c r="M59" s="1"/>
      <c r="N59" s="28"/>
      <c r="O59" s="27"/>
      <c r="P59" s="27"/>
    </row>
    <row r="60" spans="1:16" ht="12.75">
      <c r="A60" s="1"/>
      <c r="J60" s="26"/>
      <c r="K60" s="26"/>
      <c r="L60" s="26"/>
      <c r="M60" s="26"/>
      <c r="N60" s="28"/>
      <c r="O60" s="27"/>
      <c r="P60" s="27"/>
    </row>
    <row r="61" spans="1:16" ht="12.75">
      <c r="A61" s="1"/>
      <c r="J61" s="17"/>
      <c r="K61" s="17"/>
      <c r="L61" s="17"/>
      <c r="M61" s="17"/>
      <c r="N61" s="17"/>
      <c r="O61" s="26"/>
      <c r="P61" s="17"/>
    </row>
    <row r="62" spans="1:16" ht="12.75">
      <c r="A62" s="22"/>
      <c r="J62" s="22"/>
      <c r="K62" s="22"/>
      <c r="L62" s="22"/>
      <c r="M62" s="22"/>
      <c r="N62" s="22"/>
      <c r="O62" s="22"/>
      <c r="P62" s="22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CSI016 MSW</dc:title>
  <dc:subject/>
  <dc:creator>Márton Herczeg ETC/SCP</dc:creator>
  <cp:keywords/>
  <dc:description/>
  <cp:lastModifiedBy>Carsten Iversen</cp:lastModifiedBy>
  <cp:lastPrinted>2012-10-30T10:24:38Z</cp:lastPrinted>
  <dcterms:created xsi:type="dcterms:W3CDTF">2007-06-15T13:20:26Z</dcterms:created>
  <dcterms:modified xsi:type="dcterms:W3CDTF">2012-10-30T10:26:43Z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752315432</vt:i4>
  </property>
  <property fmtid="{D5CDD505-2E9C-101B-9397-08002B2CF9AE}" pid="3" name="_NewReviewCycle">
    <vt:lpwstr/>
  </property>
  <property fmtid="{D5CDD505-2E9C-101B-9397-08002B2CF9AE}" pid="4" name="_EmailSubject">
    <vt:lpwstr>2012 update for the CSI 016 </vt:lpwstr>
  </property>
  <property fmtid="{D5CDD505-2E9C-101B-9397-08002B2CF9AE}" pid="5" name="_AuthorEmail">
    <vt:lpwstr>Ozgur.Saki@eea.europa.eu</vt:lpwstr>
  </property>
  <property fmtid="{D5CDD505-2E9C-101B-9397-08002B2CF9AE}" pid="6" name="_AuthorEmailDisplayName">
    <vt:lpwstr>Özgür Saki</vt:lpwstr>
  </property>
  <property fmtid="{D5CDD505-2E9C-101B-9397-08002B2CF9AE}" pid="7" name="_PreviousAdHocReviewCycleID">
    <vt:i4>1561952761</vt:i4>
  </property>
  <property fmtid="{D5CDD505-2E9C-101B-9397-08002B2CF9AE}" pid="8" name="_ReviewingToolsShownOnce">
    <vt:lpwstr/>
  </property>
</Properties>
</file>