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10.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9320" windowHeight="7650" tabRatio="722" activeTab="3"/>
  </bookViews>
  <sheets>
    <sheet name="EU27 % ID by fuel" sheetId="1" r:id="rId1"/>
    <sheet name="EU ID 2006" sheetId="2" r:id="rId2"/>
    <sheet name="MS 2006 % ID" sheetId="3" r:id="rId3"/>
    <sheet name="CO2 imports" sheetId="4" r:id="rId4"/>
    <sheet name="Tables" sheetId="5" r:id="rId5"/>
    <sheet name="-- background data --&gt;" sheetId="6" r:id="rId6"/>
    <sheet name="GIEC" sheetId="7" r:id="rId7"/>
    <sheet name="EU27 HC imp" sheetId="8" r:id="rId8"/>
    <sheet name="EU27 CO imp" sheetId="9" r:id="rId9"/>
    <sheet name="EU27 NG imp" sheetId="10" r:id="rId10"/>
    <sheet name="EU27 HC exp" sheetId="11" r:id="rId11"/>
    <sheet name="EU27 CO exp" sheetId="12" r:id="rId12"/>
    <sheet name="EU27 NG Exp" sheetId="13" r:id="rId13"/>
    <sheet name="MS HC imp 2006" sheetId="14" r:id="rId14"/>
    <sheet name="MS CO imp 2006" sheetId="15" r:id="rId15"/>
    <sheet name="MS NG imp 2006" sheetId="16" r:id="rId16"/>
    <sheet name="MS HC exp 2006" sheetId="17" r:id="rId17"/>
    <sheet name="MS CO exp 2006" sheetId="18" r:id="rId18"/>
    <sheet name="MS NG exp 2006" sheetId="19" r:id="rId19"/>
  </sheets>
  <definedNames/>
  <calcPr fullCalcOnLoad="1"/>
</workbook>
</file>

<file path=xl/comments10.xml><?xml version="1.0" encoding="utf-8"?>
<comments xmlns="http://schemas.openxmlformats.org/spreadsheetml/2006/main">
  <authors>
    <author>James Greenleaf</author>
  </authors>
  <commentList>
    <comment ref="B7" authorId="0">
      <text>
        <r>
          <rPr>
            <b/>
            <sz val="10"/>
            <rFont val="Tahoma"/>
            <family val="0"/>
          </rPr>
          <t>James Greenleaf:</t>
        </r>
        <r>
          <rPr>
            <sz val="10"/>
            <rFont val="Tahoma"/>
            <family val="0"/>
          </rPr>
          <t xml:space="preserve">
N.B. import data excludes transit of gas/oil according to CODED</t>
        </r>
      </text>
    </comment>
  </commentList>
</comments>
</file>

<file path=xl/comments13.xml><?xml version="1.0" encoding="utf-8"?>
<comments xmlns="http://schemas.openxmlformats.org/spreadsheetml/2006/main">
  <authors>
    <author>James Greenleaf</author>
  </authors>
  <commentList>
    <comment ref="B7" authorId="0">
      <text>
        <r>
          <rPr>
            <b/>
            <sz val="10"/>
            <rFont val="Tahoma"/>
            <family val="0"/>
          </rPr>
          <t>James Greenleaf:</t>
        </r>
        <r>
          <rPr>
            <sz val="10"/>
            <rFont val="Tahoma"/>
            <family val="0"/>
          </rPr>
          <t xml:space="preserve">
N.B. import data excludes transit of gas/oil according to CODED</t>
        </r>
      </text>
    </comment>
  </commentList>
</comments>
</file>

<file path=xl/comments3.xml><?xml version="1.0" encoding="utf-8"?>
<comments xmlns="http://schemas.openxmlformats.org/spreadsheetml/2006/main">
  <authors>
    <author>James Greenleaf</author>
  </authors>
  <commentList>
    <comment ref="C82" authorId="0">
      <text>
        <r>
          <rPr>
            <b/>
            <sz val="10"/>
            <rFont val="Tahoma"/>
            <family val="0"/>
          </rPr>
          <t>James Greenleaf:</t>
        </r>
        <r>
          <rPr>
            <sz val="10"/>
            <rFont val="Tahoma"/>
            <family val="0"/>
          </rPr>
          <t xml:space="preserve">
n/a</t>
        </r>
      </text>
    </comment>
  </commentList>
</comments>
</file>

<file path=xl/comments4.xml><?xml version="1.0" encoding="utf-8"?>
<comments xmlns="http://schemas.openxmlformats.org/spreadsheetml/2006/main">
  <authors>
    <author>Ricardo</author>
    <author>gugele</author>
  </authors>
  <commentList>
    <comment ref="D63" authorId="0">
      <text>
        <r>
          <rPr>
            <b/>
            <sz val="8"/>
            <rFont val="Tahoma"/>
            <family val="0"/>
          </rPr>
          <t>Ricardo:</t>
        </r>
        <r>
          <rPr>
            <sz val="8"/>
            <rFont val="Tahoma"/>
            <family val="0"/>
          </rPr>
          <t xml:space="preserve">
Dependence on fossil fuels only! </t>
        </r>
      </text>
    </comment>
    <comment ref="R63" authorId="0">
      <text>
        <r>
          <rPr>
            <b/>
            <sz val="8"/>
            <rFont val="Tahoma"/>
            <family val="0"/>
          </rPr>
          <t>Ricardo:</t>
        </r>
        <r>
          <rPr>
            <sz val="8"/>
            <rFont val="Tahoma"/>
            <family val="0"/>
          </rPr>
          <t xml:space="preserve">
Dependence on fossil fuels only!  lower than in terms of energy because there is  more coal coming from europe with a higher IEF.
</t>
        </r>
      </text>
    </comment>
    <comment ref="B17" authorId="1">
      <text>
        <r>
          <rPr>
            <b/>
            <sz val="10"/>
            <rFont val="Tahoma"/>
            <family val="0"/>
          </rPr>
          <t>AUT: 232,04; EF:CS,PS; MA:CS,T1BEL: 131,81BGR: NA,NE,NO; EF:NA; MA:NACYP: NA,NE,NO; EF:NA; MA:NACZE: IE,NA,NE,NO; EF:NA; MA:NADEU: 0,0037; EF:CS; MA:CS,T1DNK: 414,74; EF:CR; MA:CRESP: 2392,80; EF:CS,PS; MA:CS,T1,T2EST: NA,NO; EF:NA; MA:NAFIN: 113,20; EF:CS,D; MA:CSFRK: 4156,14; EF:CS,PS; MA:CRGBR: 4948,20; EF:CS,OTH,PS; MA:T2,T3GRC: 110,39; EF:CS,D; MA:CS,T1HUN: 80,30; EF:D; MA:DIRL: 60,34; EF:CS; MA:CSITA: 2188,68; EF:CS,D; MA:T1,T2LTU: 15,23; EF:D; MA:T1LUX: IE,NA,NE,NO; EF:NA; MA:NALVA: IE,NE,NO; EF:NA; MA:NAMLT: NA,NE; EF:NA; MA:NANLD: 1517,71; EF:CS,PS; MA:CS,T2,T3POL: 250,88; EF:CS,D; MA:T1PRT: 748,49; EF:D; MA:DROM: IE,NA,NE,NO; EF:NA; MA:NASVK: 0,1747; EF:CS; MA:T1SVN: 178,08; EF:CS,D; MA:CS,T1SWE: 745,33; EF:CS,D; MA:T1,T2,T3</t>
        </r>
      </text>
    </comment>
    <comment ref="C17" authorId="1">
      <text>
        <r>
          <rPr>
            <b/>
            <sz val="10"/>
            <rFont val="Tahoma"/>
            <family val="0"/>
          </rPr>
          <t>AUT: 33,28; EF:CR,CS,D; MA:T1BEL: 19,93BGR: 85,39; EF:D; MA:T1CYP: NA,NO; EF:NA; MA:NACZE: 269,08; EF:CS,D; MA:T1,T2DEU: 560,34; EF:CS; MA:CS,T2DNK: 4,65; EF:CR; MA:CRESP: 73,98; EF:CR,CS; MA:CR,CS,T1,T2EST: 37,40; EF:CS,D; MA:T1,T2FIN: 2,64; EF:CS,D,M; MA:CS,M,T1FRK: 91,49; EF:CS,PS; MA:CRGBR: 431,02; EF:CS,PS; MA:T2,T3GRC: 71,61; EF:D; MA:T1HUN: 98,66; EF:CS,OTH; MA:CS,D,T2IRL: 4,86; EF:CS; MA:CSITA: 249,20; EF:CR,CS,D; MA:T1,T2LTU: 9,77; EF:D; MA:T1LUX: 2,83; EF:CR; MA:CRLVA: 5,04; EF:PS; MA:CSMLT: NA,NE; EF:NA; MA:NANLD: 33,73; EF:CS,D,PS; MA:T1b,T2,T3POL: 649,04; EF:CS,D; MA:CS,T1PRT: 35,39; EF:CR,OTH; MA:CR,OTHROM: 541,32; EF:D; MA:T1SVK: 46,80; EF:CS; MA:T1,T2SVN: 13,62; EF:CS,D; MA:T1SWE: 0,2629; EF:CS,PS; MA:CS,T1,T2,T3</t>
        </r>
      </text>
    </comment>
    <comment ref="D17" authorId="1">
      <text>
        <r>
          <rPr>
            <b/>
            <sz val="10"/>
            <rFont val="Tahoma"/>
            <family val="0"/>
          </rPr>
          <t>AUT: IE,NA; EF:NA; MA:NABEL: NA,NO; EF:NA; MA:NABGR: NA,NE; EF:NA; MA:NACYP: NA,NO; EF:NA; MA:NACZE: IE,NA,NE,NO; EF:NA; MA:NADEU: IE,NA,NE,NO; EF:NA; MA:NADNK: 0,0073; EF:CR; MA:CRESP: 0,0002; EF:CR; MA:CREST: NA,NO; EF:NA; MA:NAFIN: 0,0020; EF:CS; MA:CSFRK: 0,1606; EF:CS,PS; MA:CRGBR: 0,1248; EF:CS,OTH,PS; MA:T2,T3GRC: 0,0001; EF:D; MA:T1HUN: IE,NA,NE,NO; EF:NA; MA:NA; COMMIRL: NE,NO; EF:NA; MA:NAITA: 0,0044; EF:D; MA:T1LTU: 0,0001; EF:D; MA:T1LUX: NA,NO; EF:NA; MA:NALVA: IE,NE,NO; EF:NA; MA:NAMLT: NA; EF:NA; MA:NANLD: IE,NA,NO; EF:NA; MA:NAPOL: NA,NE; EF:NA; MA:NAPRT: NE,NO; EF:NA; MA:NAROM: NA,NE; EF:NA; MA:NASVK: NA,NE,NO; EF:NA; MA:NASVN: NO; EF:NA; MA:NASWE: 0,0108; EF:CS; MA:T1,T2,T3</t>
        </r>
      </text>
    </comment>
    <comment ref="E17" authorId="1">
      <text>
        <r>
          <rPr>
            <b/>
            <sz val="10"/>
            <rFont val="Tahoma"/>
            <family val="0"/>
          </rPr>
          <t>AUT: IE,NA; EF:NA; MA:NABEL: 0,7900BGR: NA,NE; EF:NA; MA:NACYP: NA,NO; EF:NA; MA:NACZE: 0,2549DEU: NA,NE,NO; EF:NA; MA:NADNK: 2,15ESP: 5,10EST: 0,0218FIN: NA,NO; EF:NA; MA:NAFRK: 5,43GBR: 2,61GRC: 0,4168HUN: 0,6457IRL: NE,NO; EF:NA; MA:NAITA: 6,98LTU: 0,1260LUX: NA,NE,NO; EF:NA; MA:NALVA: NE,NO; EF:NA; MA:NAMLT: NA; EF:NA; MA:NANLD: 4,58POL: NA,NE; EF:NA; MA:NAPRT: 0,5014ROM: 0,7942SVK: NA,NO; EF:NA; MA:NASVN: NA,NE,NO; EF:NA; MA:NASWE: 0,2663</t>
        </r>
      </text>
    </comment>
    <comment ref="F17" authorId="1">
      <text>
        <r>
          <rPr>
            <b/>
            <sz val="10"/>
            <rFont val="Tahoma"/>
            <family val="0"/>
          </rPr>
          <t>AUT: IE,NA; EF:NA; MA:NABEL: 1,35BGR: NA,NE; EF:NA; MA:NACYP: NA,NO; EF:NA; MA:NACZE: 0,2647DEU: 8,30DNK: 0,1884ESP: 3,23EST: 0,0328FIN: NA,NO; EF:NA; MA:NAFRK: 20,15GBR: 20,69GRC: 0,2223HUN: 49,92IRL: NE,NO; EF:NA; MA:NAITA: 0,4927LTU: 0,2990LUX: NA,NE,NO; EF:NA; MA:NALVA: NE,NO; EF:NA; MA:NAMLT: NA; EF:NA; MA:NANLD: 4,77POL: NA,NE; EF:NA; MA:NAPRT: 0,8026ROM: 1,19SVK: NA,NO; EF:NA; MA:NASVN: NA,NE,NO; EF:NA; MA:NASWE: 0,0662</t>
        </r>
      </text>
    </comment>
    <comment ref="G17" authorId="1">
      <text>
        <r>
          <rPr>
            <b/>
            <sz val="10"/>
            <rFont val="Tahoma"/>
            <family val="0"/>
          </rPr>
          <t>AUT: 3,12BEL: 11,36BGR: NA,NE; EF:NA; MA:NACYP: 0,9200CZE: 0,7737DEU: 45,81DNK: 14,19ESP: 61,72EST: 0,2257FIN: 13,40FRK: 45,74GBR: 175,87GRC: 29,31HUN: 4,96IRL: 7,45ITA: 78,29LTU: 13,11LUX: NA,NE,NO; EF:NA; MA:NALVA: 0,0649MLT: NA; EF:NA; MA:NANLD: 18,32POL: 0,0000PRT: 26,58ROM: 8,21SVK: 10,53SVN: 2,64SWE: 12,98</t>
        </r>
      </text>
    </comment>
    <comment ref="H17" authorId="1">
      <text>
        <r>
          <rPr>
            <b/>
            <sz val="10"/>
            <rFont val="Tahoma"/>
            <family val="0"/>
          </rPr>
          <t>AUT: 0,1670BEL: 0,3600BGR: NA,NE,NO; EF:NA; MA:NACYP: NA,NO; EF:NA; MA:NACZE: 4,04DEU: 17,09DNK: 0,3013ESP: 33,41EST: 0,3385FIN: NO; EF:NA; MA:NAFRK: 58,39GBR: 8,40GRC: 7,50HUN: 8,14IRL: NE,NO; EF:NA; MA:NAITA: 34,75LTU: 0,4200LUX: NA,NE,NO; EF:NA; MA:NALVA: NE,NO; EF:NA; MA:NAMLT: NA; EF:NA; MA:NANLD: 18,88POL: NA,NE; EF:NA; MA:NAPRT: 7,75ROM: 12,31SVK: NA,NO; EF:NA; MA:NASVN: NA,NE,NO; EF:NA; MA:NASWE: 1,62</t>
        </r>
      </text>
    </comment>
    <comment ref="B27" authorId="1">
      <text>
        <r>
          <rPr>
            <b/>
            <sz val="10"/>
            <rFont val="Tahoma"/>
            <family val="0"/>
          </rPr>
          <t>AUT: 589,19BEL: 945,31BGR: 208,65CYP: 93,79CZE: 392,91DEU: 4884,27DNK: 310,41ESP: 2786,32EST: 27,70FIN: 419,78FRK: 3600,00GBR: 3015,49GRC: 764,98HUN: 303,16IRL: 350,89ITA: 3512,59LTU: 143,96LUX: 109,45LVA: 64,55MLT: NA; EF:NA; MA:NANLD: 1221,26POL: 960,45PRT: 570,22ROM: 404,09SVK: 138,46SVN: 104,42SWE: 584,06</t>
        </r>
      </text>
    </comment>
    <comment ref="C27" authorId="1">
      <text>
        <r>
          <rPr>
            <b/>
            <sz val="10"/>
            <rFont val="Tahoma"/>
            <family val="0"/>
          </rPr>
          <t>AUT: 512,29BEL: NA; EF:NA; MA:NABGR: 208,65CYP: NA; EF:NA; MA:NACZE: NA; EF:NA; MA:NADEU: 4130,38DNK: 298,32ESP: 2175,62EST: NA; EF:NA; MA:NAFIN: 359,39FRK: 3600,00GBR: 3022,91GRC: 737,38HUN: 303,16IRL: 340,85ITA: 3085,41LTU: 127,28LUX: 109,71LVA: 59,99MLT: NA; EF:NA; MA:NANLD: NA; EF:NA; MA:NAPOL: 960,45PRT: 598,94ROM: NA; EF:NA; MA:NASVK: 81,91SVN: 104,42SWE: 495,47</t>
        </r>
      </text>
    </comment>
    <comment ref="D27" authorId="1">
      <text>
        <r>
          <rPr>
            <b/>
            <sz val="10"/>
            <rFont val="Tahoma"/>
            <family val="0"/>
          </rPr>
          <t>AUT: 38697,83BEL: 54027,34BGR: 13285,68; EF:D; MA:RACYP: 6911,40CZE: 25888,73; EF:CS,D; MA:T1DEU: 307158,75DNK: 22198,00ESP: 183819,91; EF:CR,CS,D; MA:RAEST: 1938,42; EF:CS,D; MA:RAFIN: 25875,10FRK: 223943,06GBR: 196049,73; MA:RAGRC: 54119,80; MA:RAHUN: 17199,12; EF:D; MA:T1IRL: 24850,02; EF:CS,D; MA:T1ITA: 225732,50; EF:CS,D; MA:CS,RALTU: 10132,93; EF:D; MA:T1LUX: 7870,78; EF:D; MA:RALVA: 4344,19; EF:D; MA:D,T1MLT: NA,NE; EF:NA; MA:NANLD: 54601,59POL: 55358,41; EF:CS,D; MA:RAPRT: 36429,16ROM: 29219,57; EF:D; MA:RASVK: 7279,79; EF:CS; MA:RASVN: 7482,95; EF:CS,D; MA:RASWE: 35059,79; EF:CS,D; MA:T1</t>
        </r>
      </text>
    </comment>
    <comment ref="E27" authorId="1">
      <text>
        <r>
          <rPr>
            <b/>
            <sz val="10"/>
            <rFont val="Tahoma"/>
            <family val="0"/>
          </rPr>
          <t>AUT: 526,29BEL: 711,60BGR: 171,24CYP: 88,54CZE: 340,19DEU: 3893,00DNK: 304,01ESP: 2478,08EST: 42,64FIN: 356,15FRK: 3141,37GBR: 2614,27GRC: 757,66HUN: 275,68IRL: 344,93ITA: 3046,31LTU: 100,04LUX: 108,41LVA: 61,07MLT: 33,59NLD: 792,13POL: 821,39PRT: 495,84ROM: 364,48SVK: 111,08SVN: 101,15SWE: 502,60</t>
        </r>
      </text>
    </comment>
    <comment ref="F27" authorId="1">
      <text>
        <r>
          <rPr>
            <b/>
            <sz val="10"/>
            <rFont val="Tahoma"/>
            <family val="0"/>
          </rPr>
          <t>AUT: 37520,87; EF:CS,PS; MA:CS,M,T2BEL: 50108,64BGR: 12860,07; EF:CS,D; MA:T1,T2CYP: 7247,46; EF:OTH; MA:T1,T3CZE: 24900,37; EF:D; MA:T1DEU: 282496,54; EF:CS; MA:CS,T1,T2,T3DNK: 22124,98; EF:CR,CS; MA:CR,OTHESP: 181828,12; EF:CR,CS,D,PS; MA:CR,T2,T3EST: 3073,32; EF:CS,D; MA:T1,T2FIN: 26073,84; EF:CS,D,PS; MA:CS,M,T1,T3FRK: 231545,09; EF:CS; MA:CR,T3GBR: 188372,21; EF:CS; MA:CS,OTH,T1,T2,T3GRC: 53624,62; EF:D,M,PS; MA:M,T1,T2HUN: 17191,06; EF:CS,D; MA:T1,T2IRL: 25290,84; EF:CS,PS; MA:T1,T2,T3ITA: 225628,05; EF:CS; MA:D,M,T1,T2,T3LTU: 7321,60; EF:CR,CS,D; MA:T1,T2LUX: 7954,75; EF:D; MA:T1,T3LVA: 4396,21; EF:CS,D; MA:CR,T1,T2MLT: 2529,42; EF:CR,D; MA:D,T1,T2NLD: 56312,42; EF:CS,D; MA:CS,T2POL: 58243,08; EF:CS,D,PS; MA:T1,T2,T3PRT: 35711,62; EF:CR,D,OTH,PS; MA:CR,T1,T2ROM: 26082,40; EF:D; MA:T1SVK: 8121,91; EF:CS,D; MA:D,M,T1,T2SVN: 7450,04; EF:D,M; MA:M,T1SWE: 36053,03; EF:CS; MA:CS,T1,T2,T3</t>
        </r>
      </text>
    </comment>
    <comment ref="B28" authorId="1">
      <text>
        <r>
          <rPr>
            <b/>
            <sz val="10"/>
            <rFont val="Tahoma"/>
            <family val="0"/>
          </rPr>
          <t>AUT: 167,62BEL: 216,32BGR: 297,37CYP: 0,9961CZE: 852,59DEU: 3350,49DNK: 238,16ESP: 768,39EST: 127,36FIN: 306,65FRK: 521,22GBR: 1714,95GRC: 347,21HUN: 131,33IRL: 102,27ITA: 698,33LTU: 11,84LUX: 6,26LVA: 3,64MLT: NA; EF:NA; MA:NANLD: 325,36POL: 2400,27PRT: 138,60ROM: 397,95SVK: 185,13SVN: 63,90SWE: 104,64</t>
        </r>
      </text>
    </comment>
    <comment ref="C28" authorId="1">
      <text>
        <r>
          <rPr>
            <b/>
            <sz val="10"/>
            <rFont val="Tahoma"/>
            <family val="0"/>
          </rPr>
          <t>AUT: 129,74BEL: NA; EF:NA; MA:NABGR: 297,37CYP: NA; EF:NA; MA:NACZE: NA; EF:NA; MA:NADEU: 3348,42DNK: 229,26ESP: 765,40EST: NA; EF:NA; MA:NAFIN: 271,08FRK: 521,22GBR: 1714,95GRC: 347,21HUN: 131,33IRL: 102,27ITA: 692,70LTU: 11,84LUX: 4,62LVA: 3,51MLT: NE; EF:NA; MA:NANLD: NA; EF:NA; MA:NAPOL: 2400,27PRT: 138,60ROM: NA; EF:NA; MA:NASVK: 182,82SVN: 63,90SWE: 91,16</t>
        </r>
      </text>
    </comment>
    <comment ref="D28" authorId="1">
      <text>
        <r>
          <rPr>
            <b/>
            <sz val="10"/>
            <rFont val="Tahoma"/>
            <family val="0"/>
          </rPr>
          <t>AUT: 15802,92BEL: 20083,11BGR: 31207,80; EF:CS,D; MA:RACYP: 94,24CZE: 81489,08; EF:D; MA:T1DEU: 304367,16DNK: 22402,27ESP: 73083,20; EF:CR,CS; MA:RAEST: 12225,90; EF:CS,D; MA:RAFIN: 28499,25FRK: 48321,26GBR: 163012,00; MA:RAGRC: 42000,99HUN: 13232,91; EF:CS,D; MA:D,T1IRL: 10088,02; EF:CS,D; MA:T1ITA: 65738,34; EF:D; MA:RALTU: 1102,39; EF:D; MA:T1LUX: 497,63; EF:D; MA:CS,RALVA: 331,63; EF:D; MA:DMLT: NA,NE; EF:NA; MA:NANLD: 30240,69POL: 230580,01; EF:CS,D; MA:RAPRT: 12501,10ROM: 38475,36; EF:D; MA:RASVK: 17592,00; EF:CS; MA:RASVN: 6395,59; EF:CR,D; MA:RASWE: 7512,28; EF:CS; MA:T1</t>
        </r>
      </text>
    </comment>
    <comment ref="E28" authorId="1">
      <text>
        <r>
          <rPr>
            <b/>
            <sz val="10"/>
            <rFont val="Tahoma"/>
            <family val="0"/>
          </rPr>
          <t>AUT: 122,52BEL: 233,56BGR: 281,69CYP: NA,NO; EF:NA; MA:NACZE: 757,48DEU: 3622,50DNK: 232,98ESP: 725,71EST: 107,00FIN: 188,86FRK: 434,75GBR: 1609,00GRC: 349,37HUN: 124,38IRL: 99,73ITA: 698,33LTU: 11,66LUX: 3,10LVA: 3,51MLT: NA,NO; EF:NA; MA:NANLD: 260,18POL: 2334,51PRT: 140,98ROM: 348,34SVK: 132,83SVN: 63,42SWE: 93,24</t>
        </r>
      </text>
    </comment>
    <comment ref="F28" authorId="1">
      <text>
        <r>
          <rPr>
            <b/>
            <sz val="10"/>
            <rFont val="Tahoma"/>
            <family val="0"/>
          </rPr>
          <t>AUT: 11871,52; EF:CS,PS; MA:T2BEL: 20586,60BGR: 30761,74; EF:CS; MA:T2CYP: NA,NO; EF:NA; MA:NACZE: 71409,15; EF:CS,D; MA:T1DEU: 331452,37; EF:CS; MA:CS,T2DNK: 21602,94; EF:CS,D; MA:CRESP: 71686,43; EF:CR,CS,PS; MA:T2EST: 10085,29; EF:CS,D; MA:T1,T2FIN: 19138,42; EF:CS,D,PS; MA:T1,T3FRK: 50557,28; EF:CS; MA:CRGBR: 158255,19; EF:CS; MA:T2GRC: 41889,43; EF:CS,D,PS; MA:T2HUN: 12749,95; EF:CS,D,PS; MA:T1,T2,T3IRL: 9809,57; EF:CS,PS; MA:T1,T3ITA: 66387,08; EF:CS; MA:T2,T3LTU: 1114,37; EF:CS; MA:T2LUX: 302,10; EF:D; MA:T1LVA: 323,91; EF:CS; MA:T1MLT: NA,NO; EF:NA; MA:NANLD: 28108,88; EF:CS; MA:T2POL: 228215,19; EF:CS,D,PS; MA:T2,T3PRT: 12763,33; EF:CR,D,OTH,PS; MA:T1,T2ROM: 36600,36; EF:D; MA:T1SVK: 10610,39; EF:CS; MA:T1SVN: 6417,62; EF:CS,D; MA:T1SWE: 7013,86; EF:CS; MA:T1,T2,T3</t>
        </r>
      </text>
    </comment>
    <comment ref="B29" authorId="1">
      <text>
        <r>
          <rPr>
            <b/>
            <sz val="10"/>
            <rFont val="Tahoma"/>
            <family val="0"/>
          </rPr>
          <t>AUT: 315,39BEL: 629,52BGR: 121,93CYP: NA; EF:NA; MA:NACZE: 324,04DEU: 3313,54DNK: 189,94ESP: 1301,62EST: 33,90FIN: 162,68FRK: 1653,12GBR: 3396,55GRC: 113,40HUN: 480,84IRL: 168,29ITA: 2916,17LTU: 102,75LUX: 51,66LVA: 58,61MLT: NA; EF:NA; MA:NANLD: 1435,14POL: 518,05PRT: 150,50ROM: 607,02SVK: 225,61SVN: 37,66SWE: 33,21</t>
        </r>
      </text>
    </comment>
    <comment ref="C29" authorId="1">
      <text>
        <r>
          <rPr>
            <b/>
            <sz val="10"/>
            <rFont val="Tahoma"/>
            <family val="0"/>
          </rPr>
          <t>AUT: 303,80BEL: NA; EF:NA; MA:NABGR: 121,93CYP: NA; EF:NA; MA:NACZE: NA; EF:NA; MA:NADEU: 3217,65DNK: 189,94ESP: 1283,12EST: NA; EF:NA; MA:NAFIN: 159,55FRK: 1653,12GBR: 3394,07GRC: 107,72HUN: 480,84IRL: 168,29ITA: 2876,30LTU: 77,73LUX: 51,66LVA: 58,61MLT: NA; EF:NA; MA:NANLD: NA; EF:NA; MA:NAPOL: 518,05PRT: 150,50ROM: NA; EF:NA; MA:NASVK: 212,15SVN: 37,66SWE: 31,72</t>
        </r>
      </text>
    </comment>
    <comment ref="D29" authorId="1">
      <text>
        <r>
          <rPr>
            <b/>
            <sz val="10"/>
            <rFont val="Tahoma"/>
            <family val="0"/>
          </rPr>
          <t>AUT: 17604,95BEL: 34478,04BGR: 6494,06; EF:CS; MA:RACYP: NA; EF:NA; MA:NACZE: 18178,64; EF:CS; MA:T1DEU: 181047,97DNK: 10655,47ESP: 72381,24; EF:CS; MA:RAEST: 1892,03; EF:D; MA:RAFIN: 8906,18FRK: 91080,69GBR: 192220,20; MA:RAGRC: 6223,18HUN: 26578,55IRL: 9559,29; EF:CS; MA:T1ITA: 160358,72; EF:CS; MA:RALTU: 4065,56LUX: 2898,33; EF:D; MA:RALVA: 3271,63; EF:D; MA:DMLT: NA,NE; EF:NA; MA:NANLD: 79596,77POL: 27239,62; EF:D; MA:RAPRT: 8400,89ROM: 33318,30; EF:D; MA:RASVK: 12166,39; EF:CS; MA:RASVN: 1810,10; EF:CS; MA:RASWE: 1876,25; EF:CS; MA:T1</t>
        </r>
      </text>
    </comment>
    <comment ref="E29" authorId="1">
      <text>
        <r>
          <rPr>
            <b/>
            <sz val="10"/>
            <rFont val="Tahoma"/>
            <family val="0"/>
          </rPr>
          <t>AUT: 303,20BEL: 572,06BGR: 111,10CYP: NA,NO; EF:NA; MA:NACZE: 326,17DEU: 3076,03DNK: 191,01ESP: 1318,74EST: 33,35FIN: 159,99FRK: 1535,86GBR: 3315,51GRC: 112,99HUN: 478,13IRL: 169,49ITA: 2877,70LTU: 76,17LUX: 55,52LVA: 58,54MLT: 0,8402NLD: 1354,96POL: 430,38PRT: 143,68ROM: 539,86SVK: 219,22SVN: 32,91SWE: 31,63</t>
        </r>
      </text>
    </comment>
    <comment ref="F29" authorId="1">
      <text>
        <r>
          <rPr>
            <b/>
            <sz val="10"/>
            <rFont val="Tahoma"/>
            <family val="0"/>
          </rPr>
          <t>AUT: 16792,06; EF:CS,PS; MA:T2BEL: 31961,72BGR: 6201,59; EF:CS; MA:T2CYP: NA,NO; EF:NA; MA:NACZE: 18206,79; EF:D; MA:T1DEU: 172250,06; EF:CS; MA:CS,T1,T2DNK: 10952,35; EF:CS; MA:CRESP: 74098,44; EF:CS,PS; MA:T2EST: 2233,58; EF:CS,D; MA:T1,T2FIN: 8764,37; EF:CS; MA:T1,T3FRK: 87615,91; EF:CS; MA:CR,T3GBR: 189380,28; EF:CS; MA:T2GRC: 6150,94; EF:D,PS; MA:CR,T1,T2HUN: 26427,72; EF:D; MA:T1,T2,T3IRL: 9540,35; EF:CS,PS; MA:T1,T3ITA: 160318,99; EF:CS; MA:T2,T3LTU: 4334,24; EF:CS; MA:T2LUX: 3114,37; EF:D; MA:T1LVA: 3267,89; EF:CS; MA:T1MLT: 52,74; EF:D; MA:D,T1NLD: 76964,01; EF:CS; MA:T2POL: 23883,13; EF:CS,D,PS; MA:T2,T3PRT: 8015,31; EF:CR,D,PS; MA:T2ROM: 30134,48; EF:D; MA:T1SVK: 17055,60; EF:CS,D; MA:D,T1SVN: 1810,68; EF:CS; MA:T1SWE: 1786,93; EF:CS; MA:T1,T2,T3</t>
        </r>
      </text>
    </comment>
    <comment ref="B30" authorId="1">
      <text>
        <r>
          <rPr>
            <b/>
            <sz val="10"/>
            <rFont val="Tahoma"/>
            <family val="0"/>
          </rPr>
          <t>AUT: NA; EF:NA; MA:NABEL: NA; EF:NA; MA:NABGR: NO; EF:NA; MA:NACYP: 0,0440CZE: NA; EF:NA; MA:NADEU: 169,32DNK: NA,NO; EF:NA; MA:NAESP: NE; EF:NA; MA:NAEST: NA; EF:NA; MA:NAFIN: IE,NA; EF:NA; MA:NAFRK: NA; EF:NA; MA:NAGBR: NA; EF:NA; MA:NAGRC: NA; EF:NA; MA:NAHUN: NA; EF:NA; MA:NAIRL: NO; EF:NA; MA:NAITA: NA; EF:NA; MA:NALTU: NO; EF:NA; MA:NALUX: IE; EF:NA; MA:NA; COMMLVA: 0,1310MLT: NA; EF:NA; MA:NANLD: NA; EF:NA; MA:NAPOL: NA; EF:NA; MA:NAPRT: NO; EF:NA; MA:NAROM: NA; EF:NA; MA:NASVK: NA; EF:NA; MA:NASVN: NE,NO; EF:NA; MA:NASWE: 40,51</t>
        </r>
      </text>
    </comment>
    <comment ref="C30" authorId="1">
      <text>
        <r>
          <rPr>
            <b/>
            <sz val="10"/>
            <rFont val="Tahoma"/>
            <family val="0"/>
          </rPr>
          <t>AUT: NE; EF:NA; MA:NABEL: NA; EF:NA; MA:NABGR: NO; EF:NA; MA:NACYP: NA; EF:NA; MA:NACZE: NA; EF:NA; MA:NADEU: NA; EF:NA; MA:NADNK: NO; EF:NA; MA:NAESP: NE; EF:NA; MA:NAEST: NA; EF:NA; MA:NAFIN: IE; EF:NA; MA:NAFRK: NO; EF:NA; MA:NAGBR: NA; EF:NA; MA:NAGRC: NA; EF:NA; MA:NAHUN: NA; EF:NA; MA:NAIRL: 0,0000ITA: NA; EF:NA; MA:NALTU: NA; EF:NA; MA:NALUX: IE; EF:NA; MA:NA; COMMLVA: 0,1310MLT: NE; EF:NA; MA:NANLD: NA; EF:NA; MA:NAPOL: NE; EF:NA; MA:NAPRT: NO; EF:NA; MA:NAROM: NA; EF:NA; MA:NASVK: NO; EF:NA; MA:NASVN: NE; EF:NA; MA:NASWE: 40,51</t>
        </r>
      </text>
    </comment>
    <comment ref="D30" authorId="1">
      <text>
        <r>
          <rPr>
            <b/>
            <sz val="10"/>
            <rFont val="Tahoma"/>
            <family val="0"/>
          </rPr>
          <t>AUT: NA; EF:NA; MA:NABEL: NA; EF:NA; MA:NABGR: NO; EF:NA; MA:NACYP: 13,71CZE: NA; EF:NA; MA:NADEU: 10553,97DNK: NA,NO; EF:NA; MA:NAESP: NE; EF:NA; MA:NAEST: NA; EF:NA; MA:NAFIN: IE,NA; EF:NA; MA:NAFRK: NA; EF:NA; MA:NAGBR: NA; EF:NA; MA:NAGRC: NA; EF:NA; MA:NAHUN: NA; EF:NA; MA:NAIRL: NO; EF:NA; MA:NAITA: NA; EF:NA; MA:NALTU: NO; EF:NA; MA:NALUX: IE; EF:NA; MA:NA; COMMLVA: 10,84; EF:D; MA:DMLT: NA; EF:NA; MA:NANLD: NA; EF:NA; MA:NAPOL: NA; EF:NA; MA:NAPRT: NO; EF:NA; MA:NAROM: NA; EF:NA; MA:NASVK: NA; EF:NA; MA:NASVN: NA,NE,NO; EF:NA; MA:NASWE: 1201,81; EF:CS; MA:T1</t>
        </r>
      </text>
    </comment>
    <comment ref="E30" authorId="1">
      <text>
        <r>
          <rPr>
            <b/>
            <sz val="10"/>
            <rFont val="Tahoma"/>
            <family val="0"/>
          </rPr>
          <t>AUT: 25,48BEL: 93,87BGR: NA,NO; EF:NA; MA:NACYP: NA,NO; EF:NA; MA:NACZE: NO; EF:NA; MA:NADEU: 153,55DNK: IE,NA,NO; EF:NA; MA:NAESP: 23,59EST: 0,0003FIN: 100,01FRK: 91,38GBR: 34,33GRC: NA,NO; EF:NA; MA:NAHUN: 22,14IRL: NA,NO; EF:NA; MA:NAITA: 32,68LTU: NE,NO; EF:NA; MA:NALUX: 1,52LVA: 0,1310MLT: NA,NO; EF:NA; MA:NANLD: 29,07POL: IE,NA; EF:NA; MA:NAPRT: 4,70ROM: IE,NA,NE; EF:NA; MA:NASVK: IE,NA,NO; EF:NA; MA:NASVN: 0,4480SWE: 41,59</t>
        </r>
      </text>
    </comment>
    <comment ref="F30" authorId="1">
      <text>
        <r>
          <rPr>
            <b/>
            <sz val="10"/>
            <rFont val="Tahoma"/>
            <family val="0"/>
          </rPr>
          <t>AUT: 1633,08; EF:CS,PS; MA:T2BEL: 6228,17BGR: NA,NO; EF:NA; MA:NACYP: NA,NO; EF:NA; MA:NACZE: NO; EF:NA; MA:NADEU: 13159,98; EF:CS; MA:CS,T2DNK: 742,72; EF:CS; MA:CRESP: 1050,73; EF:CR,CS,PS; MA:T2EST: 0,0247; EF:D; MA:T1FIN: 10080,01; EF:CS; MA:T1,T3FRK: 9164,67; EF:CS; MA:CR,T3GBR: 2471,76; EF:CS; MA:OTH,T1,T2GRC: NA,NO; EF:NA; MA:NAHUN: 102,03; EF:D; MA:T1IRL: NA,NO; EF:NA; MA:NAITA: 4461,03; EF:CS; MA:T2,T3LTU: NE,NO; EF:NA; MA:NALUX: 64,16; EF:D; MA:T2LVA: 10,84; EF:PS; MA:T1MLT: NA,NO; EF:NA; MA:NANLD: 2115,13; EF:CS; MA:T2POL: IE,NA; EF:NA; MA:NAPRT: 459,85; EF:CR,D,PS; MA:T2ROM: IE,NA,NE; EF:NA; MA:NASVK: 49,13; EF:D; MA:T1aSVN: 31,32; EF:D; MA:T1SWE: 1266,51; EF:CS; MA:T1,T2,T3</t>
        </r>
      </text>
    </comment>
    <comment ref="B31" authorId="1">
      <text>
        <r>
          <rPr>
            <b/>
            <sz val="10"/>
            <rFont val="Tahoma"/>
            <family val="0"/>
          </rPr>
          <t>AUT: 1072,20BEL: 1791,15BGR: 627,95CYP: 94,83CZE: 1569,54DEU: 11717,62DNK: 738,51ESP: 4856,33EST: 188,95FIN: 889,11FRK: 5774,34GBR: 8126,98GRC: 1225,59HUN: 915,32IRL: 621,45ITA: 7127,10LTU: 258,56LUX: 167,37LVA: 126,93MLT: NA; EF:NA; MA:NANLD: 2981,76POL: 3878,77PRT: 859,32ROM: 1409,07SVK: 549,20SVN: 205,97SWE: 762,42</t>
        </r>
      </text>
    </comment>
    <comment ref="C31" authorId="1">
      <text>
        <r>
          <rPr>
            <b/>
            <sz val="10"/>
            <rFont val="Tahoma"/>
            <family val="0"/>
          </rPr>
          <t>AUT: 945,83BEL: NA; EF:NA; MA:NABGR: 627,95CYP: NA; EF:NA; MA:NACZE: NA; EF:NA; MA:NADEU: 10696,46DNK: 717,52ESP: 4224,14EST: NA; EF:NA; MA:NAFIN: 790,03FRK: 5774,34GBR: 8131,92GRC: 1192,31HUN: 915,32IRL: 611,42ITA: 6654,41LTU: 216,85LUX: 165,99LVA: 122,23MLT: NA,NE; EF:NA; MA:NANLD: NA; EF:NA; MA:NAPOL: 3878,77PRT: 888,04ROM: NA; EF:NA; MA:NASVK: 476,88SVN: 205,97SWE: 658,86</t>
        </r>
      </text>
    </comment>
    <comment ref="D31" authorId="1">
      <text>
        <r>
          <rPr>
            <b/>
            <sz val="10"/>
            <rFont val="Tahoma"/>
            <family val="0"/>
          </rPr>
          <t>AUT: 72105,69BEL: 108588,48BGR: 50987,54; EF:CS,D; MA:RACYP: 7019,34CZE: 125556,46; EF:CS,D; MA:T1DEU: 803127,85DNK: 55255,75ESP: 329284,35; EF:CR,CS,D; MA:RAEST: 16056,35; EF:CS,D; MA:RAFIN: 63280,54FRK: 363345,02GBR: 551281,94; MA:RAGRC: 102343,97; MA:RAHUN: 57010,57; EF:CS,D; MA:D,T1IRL: 44497,32; EF:CS,D; MA:T1ITA: 451829,57; EF:CS,D; MA:CS,RALTU: 15300,88; EF:D; MA:T1LUX: 11266,74; EF:D; MA:CS,RALVA: 7958,29; EF:D; MA:D,T1MLT: NA,NE; EF:NA; MA:NANLD: 164439,05POL: 313178,04; EF:CS,D; MA:RAPRT: 57331,16ROM: 101013,23; EF:D; MA:RASVK: 37038,19; EF:CS; MA:RASVN: 15688,63; EF:CR,CS,D; MA:RASWE: 45650,13; EF:CS,D; MA:T1</t>
        </r>
      </text>
    </comment>
    <comment ref="E31" authorId="1">
      <text>
        <r>
          <rPr>
            <b/>
            <sz val="10"/>
            <rFont val="Tahoma"/>
            <family val="0"/>
          </rPr>
          <t>AUT: 977,48BEL: 1611,09BGR: 564,04CYP: 88,54CZE: 1423,84DEU: 10745,08DNK: 728,00ESP: 4546,13EST: 183,00FIN: 805,01FRK: 5203,36GBR: 7573,12GRC: 1220,02HUN: 900,34IRL: 614,15ITA: 6655,02LTU: 187,87LUX: 168,56LVA: 123,25MLT: 34,43NLD: 2436,34POL: 3586,29PRT: 785,20ROM: 1252,67SVK: 463,13SVN: 197,94SWE: 669,05</t>
        </r>
      </text>
    </comment>
    <comment ref="F31" authorId="1">
      <text>
        <r>
          <rPr>
            <b/>
            <sz val="10"/>
            <rFont val="Tahoma"/>
            <family val="0"/>
          </rPr>
          <t>AUT: 67817,52; EF:CS,PS; MA:CS,M,T2BEL: 108885,13BGR: 49823,40; EF:CS,D; MA:T1,T2CYP: 7247,46; EF:OTH; MA:T1,T3CZE: 114516,31; EF:CS,D; MA:T1DEU: 799358,95; EF:CS; MA:CS,T1,T2,T3DNK: 55422,99; EF:CR,CS,D; MA:CR,OTHESP: 328663,72; EF:CR,CS,D,PS; MA:CR,T2,T3EST: 15392,21; EF:CS,D; MA:T1,T2FIN: 64056,64; EF:CS,D,PS; MA:CS,M,T1,T3FRK: 378882,95; EF:CS; MA:CR,T3GBR: 538479,45; EF:CS; MA:CS,OTH,T1,T2,T3GRC: 101664,99; EF:CS,D,M,PS; MA:CR,M,T1,T2HUN: 56470,76; EF:CS,D,PS; MA:T1,T2,T3IRL: 44640,76; EF:CS,PS; MA:T1,T2,T3ITA: 456795,15; EF:CS; MA:D,M,T1,T2,T3LTU: 12770,21; EF:CR,CS,D; MA:T1,T2LUX: 11435,38; EF:D; MA:T1,T2,T3LVA: 7998,85; EF:CS,D,PS; MA:CR,T1,T2MLT: 2582,16; EF:CR,D; MA:D,T1,T2NLD: 163500,44; EF:CS,D; MA:CS,T2POL: 310341,40; EF:CS,D,PS; MA:T1,T2,T3PRT: 56950,12; EF:CR,D,OTH,PS; MA:CR,T1,T2ROM: 92817,25; EF:D; MA:T1SVK: 35837,03; EF:CS,D; MA:D,M,T1,T1a,T2SVN: 15709,66; EF:CS,D,M; MA:M,T1SWE: 46120,33; EF:CS; MA:CS,T1,T2,T3</t>
        </r>
      </text>
    </comment>
  </commentList>
</comments>
</file>

<file path=xl/sharedStrings.xml><?xml version="1.0" encoding="utf-8"?>
<sst xmlns="http://schemas.openxmlformats.org/spreadsheetml/2006/main" count="6824" uniqueCount="490">
  <si>
    <t>Copyright © Eurostat. All Rights Reserved.</t>
  </si>
  <si>
    <t>table</t>
  </si>
  <si>
    <t>nrg_122a</t>
  </si>
  <si>
    <t>Imports (by country of origin) - solid fuels - annual data</t>
  </si>
  <si>
    <t>partner</t>
  </si>
  <si>
    <t>be</t>
  </si>
  <si>
    <t>Belgium</t>
  </si>
  <si>
    <t>unit</t>
  </si>
  <si>
    <t>1000t</t>
  </si>
  <si>
    <t>Thousands of tons</t>
  </si>
  <si>
    <t>geo</t>
  </si>
  <si>
    <t>eu27</t>
  </si>
  <si>
    <t>European Union (27 countries)</t>
  </si>
  <si>
    <t>flow</t>
  </si>
  <si>
    <t>imp</t>
  </si>
  <si>
    <t>Imports</t>
  </si>
  <si>
    <t>time</t>
  </si>
  <si>
    <t>1996a00</t>
  </si>
  <si>
    <t>1997a00</t>
  </si>
  <si>
    <t>1998a00</t>
  </si>
  <si>
    <t>1999a00</t>
  </si>
  <si>
    <t>2000a00</t>
  </si>
  <si>
    <t>2001a00</t>
  </si>
  <si>
    <t>2002a00</t>
  </si>
  <si>
    <t>2003a00</t>
  </si>
  <si>
    <t>2004a00</t>
  </si>
  <si>
    <t>2005a00</t>
  </si>
  <si>
    <t>product</t>
  </si>
  <si>
    <t>-</t>
  </si>
  <si>
    <t>Hard Coal</t>
  </si>
  <si>
    <t>:</t>
  </si>
  <si>
    <t>bg</t>
  </si>
  <si>
    <t>Bulgaria</t>
  </si>
  <si>
    <t>cz</t>
  </si>
  <si>
    <t>Czech Republic</t>
  </si>
  <si>
    <t>dk</t>
  </si>
  <si>
    <t>Denmark</t>
  </si>
  <si>
    <t>de</t>
  </si>
  <si>
    <t>Germany (including ex-GDR from 1991)</t>
  </si>
  <si>
    <t>ee</t>
  </si>
  <si>
    <t>Estonia</t>
  </si>
  <si>
    <t>ie</t>
  </si>
  <si>
    <t>Ireland</t>
  </si>
  <si>
    <t>gr</t>
  </si>
  <si>
    <t>Greece</t>
  </si>
  <si>
    <t>es</t>
  </si>
  <si>
    <t>Spain</t>
  </si>
  <si>
    <t>fr</t>
  </si>
  <si>
    <t>France</t>
  </si>
  <si>
    <t>it</t>
  </si>
  <si>
    <t>Italy</t>
  </si>
  <si>
    <t>lv</t>
  </si>
  <si>
    <t>Latvia</t>
  </si>
  <si>
    <t>lt</t>
  </si>
  <si>
    <t>Lithuania</t>
  </si>
  <si>
    <t>lu</t>
  </si>
  <si>
    <t>Luxembourg (Grand-Duché)</t>
  </si>
  <si>
    <t>hu</t>
  </si>
  <si>
    <t>Hungary</t>
  </si>
  <si>
    <t>nl</t>
  </si>
  <si>
    <t>Netherlands</t>
  </si>
  <si>
    <t>at</t>
  </si>
  <si>
    <t>Austria</t>
  </si>
  <si>
    <t>pl</t>
  </si>
  <si>
    <t>Poland</t>
  </si>
  <si>
    <t>pt</t>
  </si>
  <si>
    <t>Portugal</t>
  </si>
  <si>
    <t>ro</t>
  </si>
  <si>
    <t>Romania</t>
  </si>
  <si>
    <t>si</t>
  </si>
  <si>
    <t>Slovenia</t>
  </si>
  <si>
    <t>sk</t>
  </si>
  <si>
    <t>Slovakia</t>
  </si>
  <si>
    <t>fi</t>
  </si>
  <si>
    <t>Finland</t>
  </si>
  <si>
    <t>se</t>
  </si>
  <si>
    <t>Sweden</t>
  </si>
  <si>
    <t>uk</t>
  </si>
  <si>
    <t>United Kingdom</t>
  </si>
  <si>
    <t>hr</t>
  </si>
  <si>
    <t>Croatia</t>
  </si>
  <si>
    <t>mk</t>
  </si>
  <si>
    <t>Macedonia, the former Yugoslav Republic of</t>
  </si>
  <si>
    <t>tr</t>
  </si>
  <si>
    <t>Turkey</t>
  </si>
  <si>
    <t>is</t>
  </si>
  <si>
    <t>Iceland</t>
  </si>
  <si>
    <t>no</t>
  </si>
  <si>
    <t>Norway</t>
  </si>
  <si>
    <t>ch</t>
  </si>
  <si>
    <t>Switzerland</t>
  </si>
  <si>
    <t>ba</t>
  </si>
  <si>
    <t>Bosnia and Herzegovina</t>
  </si>
  <si>
    <t>ex_cs</t>
  </si>
  <si>
    <t>Former Czechoslovakia (before 1992)/Total components of former Czechoslovakia</t>
  </si>
  <si>
    <t>cs</t>
  </si>
  <si>
    <t>Serbia and Montenegro</t>
  </si>
  <si>
    <t>ex_yu</t>
  </si>
  <si>
    <t>Former Yugoslavia (before 1992)/Total components of the former republic of Yugoslavia</t>
  </si>
  <si>
    <t>ex_su</t>
  </si>
  <si>
    <t>Former Soviet Union (before 1991)/Total components of the former Soviet Union</t>
  </si>
  <si>
    <t>am</t>
  </si>
  <si>
    <t>Armenia</t>
  </si>
  <si>
    <t>by</t>
  </si>
  <si>
    <t>Belarus</t>
  </si>
  <si>
    <t>ge</t>
  </si>
  <si>
    <t>Georgia</t>
  </si>
  <si>
    <t>ru</t>
  </si>
  <si>
    <t>Russian Federation</t>
  </si>
  <si>
    <t>ua</t>
  </si>
  <si>
    <t>Ukraine</t>
  </si>
  <si>
    <t>kz</t>
  </si>
  <si>
    <t>Kazakhstan</t>
  </si>
  <si>
    <t>mz</t>
  </si>
  <si>
    <t>Mozambique</t>
  </si>
  <si>
    <t>za</t>
  </si>
  <si>
    <t>South Africa</t>
  </si>
  <si>
    <t>ca</t>
  </si>
  <si>
    <t>Canada</t>
  </si>
  <si>
    <t>us</t>
  </si>
  <si>
    <t>United States</t>
  </si>
  <si>
    <t>co</t>
  </si>
  <si>
    <t>Colombia</t>
  </si>
  <si>
    <t>ve</t>
  </si>
  <si>
    <t>Venezuela</t>
  </si>
  <si>
    <t>cn</t>
  </si>
  <si>
    <t>China (including Hong Kong)</t>
  </si>
  <si>
    <t>jp</t>
  </si>
  <si>
    <t>Japan</t>
  </si>
  <si>
    <t>id</t>
  </si>
  <si>
    <t>Indonesia</t>
  </si>
  <si>
    <t>kp</t>
  </si>
  <si>
    <t>Korea (Democratic People's Republic of) (North)</t>
  </si>
  <si>
    <t>vn</t>
  </si>
  <si>
    <t>Vietnam</t>
  </si>
  <si>
    <t>il</t>
  </si>
  <si>
    <t>Israel</t>
  </si>
  <si>
    <t>au</t>
  </si>
  <si>
    <t>Australia</t>
  </si>
  <si>
    <t>nz</t>
  </si>
  <si>
    <t>New Zealand</t>
  </si>
  <si>
    <t>world</t>
  </si>
  <si>
    <t>All countries of the world</t>
  </si>
  <si>
    <t>1990a00</t>
  </si>
  <si>
    <t>1991a00</t>
  </si>
  <si>
    <t>1992a00</t>
  </si>
  <si>
    <t>1993a00</t>
  </si>
  <si>
    <t>1994a00</t>
  </si>
  <si>
    <t>1995a00</t>
  </si>
  <si>
    <t>nrg_123a</t>
  </si>
  <si>
    <t>Imports (by country of origin) - oil - annual data</t>
  </si>
  <si>
    <t>Crude Oil</t>
  </si>
  <si>
    <t>mt</t>
  </si>
  <si>
    <t>Malta</t>
  </si>
  <si>
    <t>az</t>
  </si>
  <si>
    <t>Azerbaijan</t>
  </si>
  <si>
    <t>afr</t>
  </si>
  <si>
    <t>Africa</t>
  </si>
  <si>
    <t>dz</t>
  </si>
  <si>
    <t>Algeria</t>
  </si>
  <si>
    <t>eg</t>
  </si>
  <si>
    <t>Egypt</t>
  </si>
  <si>
    <t>ly</t>
  </si>
  <si>
    <t>Libyan (Arab Jamahiriya)</t>
  </si>
  <si>
    <t>tn</t>
  </si>
  <si>
    <t>Tunisia</t>
  </si>
  <si>
    <t>cm</t>
  </si>
  <si>
    <t>Cameroon</t>
  </si>
  <si>
    <t>cd</t>
  </si>
  <si>
    <t>Congo, the Democratic Republic of the</t>
  </si>
  <si>
    <t>cg</t>
  </si>
  <si>
    <t>Congo</t>
  </si>
  <si>
    <t>ga</t>
  </si>
  <si>
    <t>Gabon</t>
  </si>
  <si>
    <t>ao</t>
  </si>
  <si>
    <t>Angola</t>
  </si>
  <si>
    <t>ng</t>
  </si>
  <si>
    <t>Nigeria</t>
  </si>
  <si>
    <t>mx</t>
  </si>
  <si>
    <t>Mexico</t>
  </si>
  <si>
    <t>an</t>
  </si>
  <si>
    <t>Netherland Antilles (NL)</t>
  </si>
  <si>
    <t>tt</t>
  </si>
  <si>
    <t>Trinidad and Tobago</t>
  </si>
  <si>
    <t>ar</t>
  </si>
  <si>
    <t>Argentina</t>
  </si>
  <si>
    <t>br</t>
  </si>
  <si>
    <t>Brazil</t>
  </si>
  <si>
    <t>ec</t>
  </si>
  <si>
    <t>Ecuador</t>
  </si>
  <si>
    <t>kr</t>
  </si>
  <si>
    <t>Korea (Republic of) (South)</t>
  </si>
  <si>
    <t>my</t>
  </si>
  <si>
    <t>Malaysia</t>
  </si>
  <si>
    <t>sg</t>
  </si>
  <si>
    <t>Singapore</t>
  </si>
  <si>
    <t>in</t>
  </si>
  <si>
    <t>India</t>
  </si>
  <si>
    <t>sy</t>
  </si>
  <si>
    <t>Syrian Arab Republic</t>
  </si>
  <si>
    <t>ye</t>
  </si>
  <si>
    <t>Yemen (Republic of)</t>
  </si>
  <si>
    <t>ae</t>
  </si>
  <si>
    <t>United Arab Emirates</t>
  </si>
  <si>
    <t>bh</t>
  </si>
  <si>
    <t>Bahrain</t>
  </si>
  <si>
    <t>iq</t>
  </si>
  <si>
    <t>Iraq</t>
  </si>
  <si>
    <t>ir</t>
  </si>
  <si>
    <t>Iran (Islamic Republic of)</t>
  </si>
  <si>
    <t>kw</t>
  </si>
  <si>
    <t>Kuwait</t>
  </si>
  <si>
    <t>om</t>
  </si>
  <si>
    <t>Oman</t>
  </si>
  <si>
    <t>qa</t>
  </si>
  <si>
    <t>Qatar</t>
  </si>
  <si>
    <t>sa</t>
  </si>
  <si>
    <t>Saudi Arabia</t>
  </si>
  <si>
    <t>opec</t>
  </si>
  <si>
    <t>Petroleum Exporting Countries (OPEC)</t>
  </si>
  <si>
    <t>nrg_124a</t>
  </si>
  <si>
    <t>Imports (by country of origin) - gas - annual data</t>
  </si>
  <si>
    <t>tj_gcv</t>
  </si>
  <si>
    <t>Terajoules (Gross calorific value = GCV)</t>
  </si>
  <si>
    <t>Gas</t>
  </si>
  <si>
    <t>Natural Gas</t>
  </si>
  <si>
    <t>other</t>
  </si>
  <si>
    <t>Others</t>
  </si>
  <si>
    <t>Coal and lignite</t>
  </si>
  <si>
    <t>Oil</t>
  </si>
  <si>
    <t>Nuclear</t>
  </si>
  <si>
    <t>Renewables</t>
  </si>
  <si>
    <t>Total</t>
  </si>
  <si>
    <t>EEA</t>
  </si>
  <si>
    <t>EU-27</t>
  </si>
  <si>
    <t>EU-15</t>
  </si>
  <si>
    <t>p</t>
  </si>
  <si>
    <t>Provisional value</t>
  </si>
  <si>
    <t>Russia</t>
  </si>
  <si>
    <t>Libya</t>
  </si>
  <si>
    <t>Other countries</t>
  </si>
  <si>
    <t>Iran</t>
  </si>
  <si>
    <t>Mtoe</t>
  </si>
  <si>
    <t>USA</t>
  </si>
  <si>
    <t>IEA</t>
  </si>
  <si>
    <t>GJ</t>
  </si>
  <si>
    <t xml:space="preserve">1 tonne oil equivalent (TOE) = </t>
  </si>
  <si>
    <t xml:space="preserve">1 tonne coal equivalent (TCE) NCV basis = </t>
  </si>
  <si>
    <t>GCV to NCV for NG</t>
  </si>
  <si>
    <t>1 TJ =</t>
  </si>
  <si>
    <t>EU27 Imports (Mtoe)</t>
  </si>
  <si>
    <t>million toe</t>
  </si>
  <si>
    <t>Other (industrial waste, net electricity imports)</t>
  </si>
  <si>
    <t>Total (as reported)</t>
  </si>
  <si>
    <t>Total (for shares)</t>
  </si>
  <si>
    <t>Sum check</t>
  </si>
  <si>
    <t>GIEC from EN26</t>
  </si>
  <si>
    <t>% of gas</t>
  </si>
  <si>
    <t>% of oil</t>
  </si>
  <si>
    <t>% of solid fuel</t>
  </si>
  <si>
    <t>% of Total GIEC</t>
  </si>
  <si>
    <t>cy</t>
  </si>
  <si>
    <t>Cyprus</t>
  </si>
  <si>
    <t>Intra-EU27</t>
  </si>
  <si>
    <t>Extra-EU27</t>
  </si>
  <si>
    <t>malta</t>
  </si>
  <si>
    <t>Germany</t>
  </si>
  <si>
    <t>Luxembourg</t>
  </si>
  <si>
    <t>Imports of Hard Coal, Crude Oil and Natural Gas as % of GIEC</t>
  </si>
  <si>
    <t>EU27</t>
  </si>
  <si>
    <t>Extra-EU27 import dependence</t>
  </si>
  <si>
    <t>Malta &amp; Cyprus are n/a</t>
  </si>
  <si>
    <t>Other countries of which</t>
  </si>
  <si>
    <t>&lt;&gt;</t>
  </si>
  <si>
    <r>
      <t>eu27</t>
    </r>
    <r>
      <rPr>
        <b/>
        <sz val="8"/>
        <color indexed="8"/>
        <rFont val="Arial"/>
        <family val="2"/>
      </rPr>
      <t> European Union (27 countries)</t>
    </r>
  </si>
  <si>
    <r>
      <t>eu25</t>
    </r>
    <r>
      <rPr>
        <b/>
        <sz val="8"/>
        <color indexed="8"/>
        <rFont val="Arial"/>
        <family val="2"/>
      </rPr>
      <t> European Union (25 countries)</t>
    </r>
  </si>
  <si>
    <r>
      <t>eu15</t>
    </r>
    <r>
      <rPr>
        <b/>
        <sz val="8"/>
        <color indexed="8"/>
        <rFont val="Arial"/>
        <family val="2"/>
      </rPr>
      <t> European Union (15 countries)</t>
    </r>
  </si>
  <si>
    <r>
      <t>nms10</t>
    </r>
    <r>
      <rPr>
        <b/>
        <sz val="8"/>
        <color indexed="8"/>
        <rFont val="Arial"/>
        <family val="2"/>
      </rPr>
      <t> New Member States (CZ, EE, CY, LV, LT, HU, MT, PL, SI, SK)</t>
    </r>
  </si>
  <si>
    <r>
      <t>ea</t>
    </r>
    <r>
      <rPr>
        <b/>
        <sz val="8"/>
        <color indexed="8"/>
        <rFont val="Arial"/>
        <family val="2"/>
      </rPr>
      <t> Euro area (EA11-2000, EA12-2006, EA13-2007, EA15)</t>
    </r>
  </si>
  <si>
    <r>
      <t>ea15</t>
    </r>
    <r>
      <rPr>
        <b/>
        <sz val="8"/>
        <color indexed="8"/>
        <rFont val="Arial"/>
        <family val="2"/>
      </rPr>
      <t> Euro area (BE, CY, DE, IE, GR, ES, FR, IT, LU, MT, NL, AT, PT, SI, FI)</t>
    </r>
  </si>
  <si>
    <r>
      <t>ea13</t>
    </r>
    <r>
      <rPr>
        <b/>
        <sz val="8"/>
        <color indexed="8"/>
        <rFont val="Arial"/>
        <family val="2"/>
      </rPr>
      <t> Euro area (BE, DE, IE, GR, ES, FR, IT, LU, NL, AT, PT, SI, FI)</t>
    </r>
  </si>
  <si>
    <r>
      <t>ea12</t>
    </r>
    <r>
      <rPr>
        <b/>
        <sz val="8"/>
        <color indexed="8"/>
        <rFont val="Arial"/>
        <family val="2"/>
      </rPr>
      <t> Euro area (BE, DE, IE, GR, ES, FR, IT, LU, NL, AT, PT, FI)</t>
    </r>
  </si>
  <si>
    <r>
      <t>be</t>
    </r>
    <r>
      <rPr>
        <b/>
        <sz val="8"/>
        <color indexed="8"/>
        <rFont val="Arial"/>
        <family val="2"/>
      </rPr>
      <t> Belgium</t>
    </r>
  </si>
  <si>
    <r>
      <t>bg</t>
    </r>
    <r>
      <rPr>
        <b/>
        <sz val="8"/>
        <color indexed="8"/>
        <rFont val="Arial"/>
        <family val="2"/>
      </rPr>
      <t> Bulgaria</t>
    </r>
  </si>
  <si>
    <r>
      <t>cz</t>
    </r>
    <r>
      <rPr>
        <b/>
        <sz val="8"/>
        <color indexed="8"/>
        <rFont val="Arial"/>
        <family val="2"/>
      </rPr>
      <t> Czech Republic</t>
    </r>
  </si>
  <si>
    <r>
      <t>dk</t>
    </r>
    <r>
      <rPr>
        <b/>
        <sz val="8"/>
        <color indexed="8"/>
        <rFont val="Arial"/>
        <family val="2"/>
      </rPr>
      <t> Denmark</t>
    </r>
  </si>
  <si>
    <r>
      <t>de</t>
    </r>
    <r>
      <rPr>
        <b/>
        <sz val="8"/>
        <color indexed="8"/>
        <rFont val="Arial"/>
        <family val="2"/>
      </rPr>
      <t> Germany (including ex-GDR from 1991)</t>
    </r>
  </si>
  <si>
    <r>
      <t>ee</t>
    </r>
    <r>
      <rPr>
        <b/>
        <sz val="8"/>
        <color indexed="8"/>
        <rFont val="Arial"/>
        <family val="2"/>
      </rPr>
      <t> Estonia</t>
    </r>
  </si>
  <si>
    <r>
      <t>ie</t>
    </r>
    <r>
      <rPr>
        <b/>
        <sz val="8"/>
        <color indexed="8"/>
        <rFont val="Arial"/>
        <family val="2"/>
      </rPr>
      <t> Ireland</t>
    </r>
  </si>
  <si>
    <r>
      <t>gr</t>
    </r>
    <r>
      <rPr>
        <b/>
        <sz val="8"/>
        <color indexed="8"/>
        <rFont val="Arial"/>
        <family val="2"/>
      </rPr>
      <t> Greece</t>
    </r>
  </si>
  <si>
    <r>
      <t>es</t>
    </r>
    <r>
      <rPr>
        <b/>
        <sz val="8"/>
        <color indexed="8"/>
        <rFont val="Arial"/>
        <family val="2"/>
      </rPr>
      <t> Spain</t>
    </r>
  </si>
  <si>
    <r>
      <t>fr</t>
    </r>
    <r>
      <rPr>
        <b/>
        <sz val="8"/>
        <color indexed="8"/>
        <rFont val="Arial"/>
        <family val="2"/>
      </rPr>
      <t> France</t>
    </r>
  </si>
  <si>
    <r>
      <t>it</t>
    </r>
    <r>
      <rPr>
        <b/>
        <sz val="8"/>
        <color indexed="8"/>
        <rFont val="Arial"/>
        <family val="2"/>
      </rPr>
      <t> Italy</t>
    </r>
  </si>
  <si>
    <r>
      <t>cy</t>
    </r>
    <r>
      <rPr>
        <b/>
        <sz val="8"/>
        <color indexed="8"/>
        <rFont val="Arial"/>
        <family val="2"/>
      </rPr>
      <t> Cyprus</t>
    </r>
  </si>
  <si>
    <r>
      <t>lv</t>
    </r>
    <r>
      <rPr>
        <b/>
        <sz val="8"/>
        <color indexed="8"/>
        <rFont val="Arial"/>
        <family val="2"/>
      </rPr>
      <t> Latvia</t>
    </r>
  </si>
  <si>
    <r>
      <t>lt</t>
    </r>
    <r>
      <rPr>
        <b/>
        <sz val="8"/>
        <color indexed="8"/>
        <rFont val="Arial"/>
        <family val="2"/>
      </rPr>
      <t> Lithuania</t>
    </r>
  </si>
  <si>
    <r>
      <t>lu</t>
    </r>
    <r>
      <rPr>
        <b/>
        <sz val="8"/>
        <color indexed="8"/>
        <rFont val="Arial"/>
        <family val="2"/>
      </rPr>
      <t> Luxembourg (Grand-Duché)</t>
    </r>
  </si>
  <si>
    <r>
      <t>hu</t>
    </r>
    <r>
      <rPr>
        <b/>
        <sz val="8"/>
        <color indexed="8"/>
        <rFont val="Arial"/>
        <family val="2"/>
      </rPr>
      <t> Hungary</t>
    </r>
  </si>
  <si>
    <r>
      <t>nl</t>
    </r>
    <r>
      <rPr>
        <b/>
        <sz val="8"/>
        <color indexed="8"/>
        <rFont val="Arial"/>
        <family val="2"/>
      </rPr>
      <t> Netherlands</t>
    </r>
  </si>
  <si>
    <r>
      <t>at</t>
    </r>
    <r>
      <rPr>
        <b/>
        <sz val="8"/>
        <color indexed="8"/>
        <rFont val="Arial"/>
        <family val="2"/>
      </rPr>
      <t> Austria</t>
    </r>
  </si>
  <si>
    <r>
      <t>pl</t>
    </r>
    <r>
      <rPr>
        <b/>
        <sz val="8"/>
        <color indexed="8"/>
        <rFont val="Arial"/>
        <family val="2"/>
      </rPr>
      <t> Poland</t>
    </r>
  </si>
  <si>
    <r>
      <t>pt</t>
    </r>
    <r>
      <rPr>
        <b/>
        <sz val="8"/>
        <color indexed="8"/>
        <rFont val="Arial"/>
        <family val="2"/>
      </rPr>
      <t> Portugal</t>
    </r>
  </si>
  <si>
    <r>
      <t>ro</t>
    </r>
    <r>
      <rPr>
        <b/>
        <sz val="8"/>
        <color indexed="8"/>
        <rFont val="Arial"/>
        <family val="2"/>
      </rPr>
      <t> Romania</t>
    </r>
  </si>
  <si>
    <r>
      <t>si</t>
    </r>
    <r>
      <rPr>
        <b/>
        <sz val="8"/>
        <color indexed="8"/>
        <rFont val="Arial"/>
        <family val="2"/>
      </rPr>
      <t> Slovenia</t>
    </r>
  </si>
  <si>
    <r>
      <t>sk</t>
    </r>
    <r>
      <rPr>
        <b/>
        <sz val="8"/>
        <color indexed="8"/>
        <rFont val="Arial"/>
        <family val="2"/>
      </rPr>
      <t> Slovakia</t>
    </r>
  </si>
  <si>
    <r>
      <t>fi</t>
    </r>
    <r>
      <rPr>
        <b/>
        <sz val="8"/>
        <color indexed="8"/>
        <rFont val="Arial"/>
        <family val="2"/>
      </rPr>
      <t> Finland</t>
    </r>
  </si>
  <si>
    <r>
      <t>se</t>
    </r>
    <r>
      <rPr>
        <b/>
        <sz val="8"/>
        <color indexed="8"/>
        <rFont val="Arial"/>
        <family val="2"/>
      </rPr>
      <t> Sweden</t>
    </r>
  </si>
  <si>
    <r>
      <t>uk</t>
    </r>
    <r>
      <rPr>
        <b/>
        <sz val="8"/>
        <color indexed="8"/>
        <rFont val="Arial"/>
        <family val="2"/>
      </rPr>
      <t> United Kingdom</t>
    </r>
  </si>
  <si>
    <r>
      <t>tr</t>
    </r>
    <r>
      <rPr>
        <b/>
        <sz val="8"/>
        <color indexed="8"/>
        <rFont val="Arial"/>
        <family val="2"/>
      </rPr>
      <t> Turkey</t>
    </r>
  </si>
  <si>
    <r>
      <t>eea18</t>
    </r>
    <r>
      <rPr>
        <b/>
        <sz val="8"/>
        <color indexed="8"/>
        <rFont val="Arial"/>
        <family val="2"/>
      </rPr>
      <t> European Economic Area (EEA) (EU-15 plus IS, LI, NO)</t>
    </r>
  </si>
  <si>
    <r>
      <t>is</t>
    </r>
    <r>
      <rPr>
        <b/>
        <sz val="8"/>
        <color indexed="8"/>
        <rFont val="Arial"/>
        <family val="2"/>
      </rPr>
      <t> Iceland</t>
    </r>
  </si>
  <si>
    <r>
      <t>no</t>
    </r>
    <r>
      <rPr>
        <b/>
        <sz val="8"/>
        <color indexed="8"/>
        <rFont val="Arial"/>
        <family val="2"/>
      </rPr>
      <t> Norway</t>
    </r>
  </si>
  <si>
    <r>
      <t>ch</t>
    </r>
    <r>
      <rPr>
        <b/>
        <sz val="8"/>
        <color indexed="8"/>
        <rFont val="Arial"/>
        <family val="2"/>
      </rPr>
      <t> Switzerland</t>
    </r>
  </si>
  <si>
    <r>
      <t>100600</t>
    </r>
    <r>
      <rPr>
        <b/>
        <sz val="8"/>
        <color indexed="8"/>
        <rFont val="Arial"/>
        <family val="2"/>
      </rPr>
      <t> Net imports</t>
    </r>
  </si>
  <si>
    <r>
      <t>2000</t>
    </r>
    <r>
      <rPr>
        <b/>
        <sz val="8"/>
        <color indexed="8"/>
        <rFont val="Arial"/>
        <family val="2"/>
      </rPr>
      <t> Solid Fuels</t>
    </r>
  </si>
  <si>
    <r>
      <t>3000</t>
    </r>
    <r>
      <rPr>
        <b/>
        <sz val="8"/>
        <color indexed="8"/>
        <rFont val="Arial"/>
        <family val="2"/>
      </rPr>
      <t> Crude oil and Petroleum Products</t>
    </r>
  </si>
  <si>
    <r>
      <t>4000</t>
    </r>
    <r>
      <rPr>
        <b/>
        <sz val="8"/>
        <color indexed="8"/>
        <rFont val="Arial"/>
        <family val="2"/>
      </rPr>
      <t> Gas</t>
    </r>
  </si>
  <si>
    <r>
      <t>6000</t>
    </r>
    <r>
      <rPr>
        <b/>
        <sz val="8"/>
        <color indexed="8"/>
        <rFont val="Arial"/>
        <family val="2"/>
      </rPr>
      <t> Electrical Energy</t>
    </r>
  </si>
  <si>
    <r>
      <t>100900</t>
    </r>
    <r>
      <rPr>
        <b/>
        <sz val="8"/>
        <color indexed="8"/>
        <rFont val="Arial"/>
        <family val="2"/>
      </rPr>
      <t> Gross inland consumption</t>
    </r>
  </si>
  <si>
    <r>
      <t>0000</t>
    </r>
    <r>
      <rPr>
        <b/>
        <sz val="8"/>
        <color indexed="8"/>
        <rFont val="Arial"/>
        <family val="2"/>
      </rPr>
      <t> All Products</t>
    </r>
  </si>
  <si>
    <t>Solid fuels</t>
  </si>
  <si>
    <t>Electricity</t>
  </si>
  <si>
    <t>100600 Net imports</t>
  </si>
  <si>
    <t>100900 Gross inland consumption</t>
  </si>
  <si>
    <t>2000 Solid Fuels</t>
  </si>
  <si>
    <t>3000 Crude oil and Petroleum Products</t>
  </si>
  <si>
    <t>4000 Gas</t>
  </si>
  <si>
    <t>6000 Electrical Energy</t>
  </si>
  <si>
    <t>0000 All Products</t>
  </si>
  <si>
    <t xml:space="preserve">Primary consumption </t>
  </si>
  <si>
    <t>Net import dependency</t>
  </si>
  <si>
    <t>From Eionet ppt</t>
  </si>
  <si>
    <t>GREENHOUSE GAS SOURCE AND SINK CATEGORIES</t>
  </si>
  <si>
    <t>AGGREGATE ACTIVITY DATA</t>
  </si>
  <si>
    <t>EMISSIONS</t>
  </si>
  <si>
    <t xml:space="preserve">Consumption </t>
  </si>
  <si>
    <t>(TJ)</t>
  </si>
  <si>
    <t>(t/TJ)</t>
  </si>
  <si>
    <t>(kg/TJ)</t>
  </si>
  <si>
    <t>(Gg)</t>
  </si>
  <si>
    <t>1.A. Fuel Combustion</t>
  </si>
  <si>
    <t>NCV</t>
  </si>
  <si>
    <t>Liquid Fuels</t>
  </si>
  <si>
    <t>Solid Fuels</t>
  </si>
  <si>
    <t>Gaseous Fuels</t>
  </si>
  <si>
    <t>Biomass</t>
  </si>
  <si>
    <t>(3)</t>
  </si>
  <si>
    <t>Other Fuels</t>
  </si>
  <si>
    <t>CO</t>
  </si>
  <si>
    <t>NMVOC</t>
  </si>
  <si>
    <t>Total Energy</t>
  </si>
  <si>
    <t>A. Fuel Combustion Activities (Sectoral Approach)</t>
  </si>
  <si>
    <t>B. Fugitive Emissions from Fuels</t>
  </si>
  <si>
    <t>TABLE 1.A(c)  COMPARISON OF CO2 EMISSIONS FROM FUEL COMBUSTION</t>
  </si>
  <si>
    <t>(Sheet 1 of 1)</t>
  </si>
  <si>
    <t>Submission 2008 v1.1</t>
  </si>
  <si>
    <t>EUROPEAN COMMUNITY</t>
  </si>
  <si>
    <t>FUEL TYPES</t>
  </si>
  <si>
    <t>REFERENCE APPROACH</t>
  </si>
  <si>
    <t xml:space="preserve">Energy consumption </t>
  </si>
  <si>
    <t>(PJ)</t>
  </si>
  <si>
    <t>(%)</t>
  </si>
  <si>
    <t>Liquid Fuels (excluding international bunkers)</t>
  </si>
  <si>
    <t>NE</t>
  </si>
  <si>
    <t>Documentation Box:</t>
  </si>
  <si>
    <t>Primary energy consumption</t>
  </si>
  <si>
    <t>COMBUSTON ONLY</t>
  </si>
  <si>
    <t>(Ktoe)</t>
  </si>
  <si>
    <t>GIEC Ktoe</t>
  </si>
  <si>
    <t>NET imports Ktoe</t>
  </si>
  <si>
    <t>imports share</t>
  </si>
  <si>
    <t>Activity TJ</t>
  </si>
  <si>
    <t>Activity million toe</t>
  </si>
  <si>
    <t>Activity reference approach TJ</t>
  </si>
  <si>
    <t>Activity reference approach million toe</t>
  </si>
  <si>
    <t>Excl. non-energy (reference approach) TJ</t>
  </si>
  <si>
    <t>Activity exc. Non-energy use (reference approach) million toe</t>
  </si>
  <si>
    <t>Activity sectoral approach TJ</t>
  </si>
  <si>
    <t>Activity sectoral approach million toe</t>
  </si>
  <si>
    <t>CO2 (Gg)</t>
  </si>
  <si>
    <t>est. CO2 imported</t>
  </si>
  <si>
    <t>Fugitive emissions</t>
  </si>
  <si>
    <t>total CRF 1 CO2 emissions</t>
  </si>
  <si>
    <t>est. CO2 endogenous</t>
  </si>
  <si>
    <t>% CO2 imports</t>
  </si>
  <si>
    <t>* only the 3 combustion fossil fuels</t>
  </si>
  <si>
    <t>Source: CSI - based on Eurostat's energy balances.</t>
  </si>
  <si>
    <t>CO2 emissions from imported fuel</t>
  </si>
  <si>
    <t>CO2 emissions from domestic fuel</t>
  </si>
  <si>
    <t xml:space="preserve">Gas </t>
  </si>
  <si>
    <t xml:space="preserve">Oil </t>
  </si>
  <si>
    <t xml:space="preserve">Fugitives </t>
  </si>
  <si>
    <t xml:space="preserve">Other fuels </t>
  </si>
  <si>
    <t>Check</t>
  </si>
  <si>
    <r>
      <t>IMPLIED EMISSION FACTORS</t>
    </r>
    <r>
      <rPr>
        <b/>
        <vertAlign val="superscript"/>
        <sz val="10"/>
        <rFont val="Arial"/>
        <family val="2"/>
      </rPr>
      <t xml:space="preserve"> (2)</t>
    </r>
  </si>
  <si>
    <r>
      <t xml:space="preserve"> CO</t>
    </r>
    <r>
      <rPr>
        <b/>
        <vertAlign val="subscript"/>
        <sz val="10"/>
        <rFont val="Arial"/>
        <family val="2"/>
      </rPr>
      <t>2</t>
    </r>
    <r>
      <rPr>
        <b/>
        <sz val="10"/>
        <rFont val="Arial"/>
        <family val="2"/>
      </rPr>
      <t xml:space="preserve">        </t>
    </r>
  </si>
  <si>
    <r>
      <t>CH</t>
    </r>
    <r>
      <rPr>
        <b/>
        <vertAlign val="subscript"/>
        <sz val="10"/>
        <rFont val="Arial"/>
        <family val="2"/>
      </rPr>
      <t>4</t>
    </r>
  </si>
  <si>
    <r>
      <t>N</t>
    </r>
    <r>
      <rPr>
        <b/>
        <vertAlign val="subscript"/>
        <sz val="10"/>
        <rFont val="Arial"/>
        <family val="2"/>
      </rPr>
      <t>2</t>
    </r>
    <r>
      <rPr>
        <b/>
        <sz val="10"/>
        <rFont val="Arial"/>
        <family val="2"/>
      </rPr>
      <t>O</t>
    </r>
  </si>
  <si>
    <r>
      <t xml:space="preserve"> CO</t>
    </r>
    <r>
      <rPr>
        <b/>
        <vertAlign val="subscript"/>
        <sz val="10"/>
        <rFont val="Arial"/>
        <family val="2"/>
      </rPr>
      <t>2</t>
    </r>
  </si>
  <si>
    <r>
      <t>NCV/GCV</t>
    </r>
    <r>
      <rPr>
        <b/>
        <vertAlign val="superscript"/>
        <sz val="10"/>
        <rFont val="Arial"/>
        <family val="2"/>
      </rPr>
      <t>(1)</t>
    </r>
  </si>
  <si>
    <r>
      <t>CO</t>
    </r>
    <r>
      <rPr>
        <b/>
        <vertAlign val="subscript"/>
        <sz val="10"/>
        <rFont val="Arial"/>
        <family val="2"/>
      </rPr>
      <t>2</t>
    </r>
  </si>
  <si>
    <r>
      <t>NO</t>
    </r>
    <r>
      <rPr>
        <b/>
        <vertAlign val="subscript"/>
        <sz val="10"/>
        <rFont val="Arial"/>
        <family val="2"/>
      </rPr>
      <t>X</t>
    </r>
  </si>
  <si>
    <r>
      <t>SO</t>
    </r>
    <r>
      <rPr>
        <b/>
        <vertAlign val="subscript"/>
        <sz val="10"/>
        <rFont val="Arial"/>
        <family val="2"/>
      </rPr>
      <t>2</t>
    </r>
    <r>
      <rPr>
        <b/>
        <sz val="10"/>
        <rFont val="Arial"/>
        <family val="2"/>
      </rPr>
      <t xml:space="preserve">        </t>
    </r>
  </si>
  <si>
    <r>
      <t xml:space="preserve">SECTORAL APPROACH </t>
    </r>
    <r>
      <rPr>
        <b/>
        <vertAlign val="superscript"/>
        <sz val="10"/>
        <color indexed="8"/>
        <rFont val="Times New Roman"/>
        <family val="1"/>
      </rPr>
      <t>(1)</t>
    </r>
  </si>
  <si>
    <r>
      <t>DIFFERENCE</t>
    </r>
    <r>
      <rPr>
        <b/>
        <vertAlign val="superscript"/>
        <sz val="10"/>
        <color indexed="8"/>
        <rFont val="Times New Roman"/>
        <family val="1"/>
      </rPr>
      <t xml:space="preserve"> (2)</t>
    </r>
  </si>
  <si>
    <r>
      <t xml:space="preserve">Apparent energy consumption (excluding non-energy use and feedstocks) </t>
    </r>
    <r>
      <rPr>
        <b/>
        <vertAlign val="superscript"/>
        <sz val="9"/>
        <color indexed="8"/>
        <rFont val="Times New Roman"/>
        <family val="1"/>
      </rPr>
      <t>(4)</t>
    </r>
  </si>
  <si>
    <r>
      <t xml:space="preserve">Apparent energy consumption </t>
    </r>
    <r>
      <rPr>
        <b/>
        <vertAlign val="superscript"/>
        <sz val="9"/>
        <rFont val="Times New Roman"/>
        <family val="1"/>
      </rPr>
      <t>(3)</t>
    </r>
  </si>
  <si>
    <r>
      <t>CO</t>
    </r>
    <r>
      <rPr>
        <b/>
        <vertAlign val="subscript"/>
        <sz val="9"/>
        <color indexed="8"/>
        <rFont val="Times New Roman"/>
        <family val="1"/>
      </rPr>
      <t>2</t>
    </r>
    <r>
      <rPr>
        <b/>
        <sz val="9"/>
        <color indexed="8"/>
        <rFont val="Times New Roman"/>
        <family val="1"/>
      </rPr>
      <t xml:space="preserve"> emissions </t>
    </r>
  </si>
  <si>
    <r>
      <t>Solid Fuels (excluding international bunkers)</t>
    </r>
    <r>
      <rPr>
        <vertAlign val="superscript"/>
        <sz val="9"/>
        <color indexed="8"/>
        <rFont val="Times New Roman"/>
        <family val="1"/>
      </rPr>
      <t xml:space="preserve"> (5)</t>
    </r>
  </si>
  <si>
    <r>
      <t>Other</t>
    </r>
    <r>
      <rPr>
        <vertAlign val="superscript"/>
        <sz val="9"/>
        <color indexed="8"/>
        <rFont val="Times New Roman"/>
        <family val="1"/>
      </rPr>
      <t xml:space="preserve"> (5)</t>
    </r>
  </si>
  <si>
    <r>
      <t xml:space="preserve">Total </t>
    </r>
    <r>
      <rPr>
        <b/>
        <vertAlign val="superscript"/>
        <sz val="9"/>
        <color indexed="8"/>
        <rFont val="Times New Roman"/>
        <family val="1"/>
      </rPr>
      <t>(5)</t>
    </r>
  </si>
  <si>
    <r>
      <t xml:space="preserve">(1)   </t>
    </r>
    <r>
      <rPr>
        <sz val="9"/>
        <color indexed="8"/>
        <rFont val="Times New Roman"/>
        <family val="1"/>
      </rPr>
      <t>"Sectoral approach" is used to indicate the approach (if different from the Reference approach) used by the Party to estimate  CO</t>
    </r>
    <r>
      <rPr>
        <vertAlign val="subscript"/>
        <sz val="9"/>
        <color indexed="8"/>
        <rFont val="Times New Roman"/>
        <family val="1"/>
      </rPr>
      <t>2</t>
    </r>
    <r>
      <rPr>
        <sz val="9"/>
        <color indexed="8"/>
        <rFont val="Times New Roman"/>
        <family val="1"/>
      </rPr>
      <t xml:space="preserve"> emissions from fuel combustion as reported in table 1.A(a), sheets 1-4. </t>
    </r>
  </si>
  <si>
    <r>
      <t xml:space="preserve">(3)   </t>
    </r>
    <r>
      <rPr>
        <sz val="9"/>
        <color indexed="8"/>
        <rFont val="Times New Roman"/>
        <family val="1"/>
      </rPr>
      <t xml:space="preserve">Apparent energy consumption data shown in this column are as in table 1.A(b). </t>
    </r>
  </si>
  <si>
    <r>
      <t xml:space="preserve">(5)   </t>
    </r>
    <r>
      <rPr>
        <sz val="9"/>
        <color indexed="8"/>
        <rFont val="Times New Roman"/>
        <family val="1"/>
      </rPr>
      <t>Emissions from biomass are not included.</t>
    </r>
  </si>
  <si>
    <r>
      <t>Note:</t>
    </r>
    <r>
      <rPr>
        <sz val="9"/>
        <color indexed="8"/>
        <rFont val="Times New Roman"/>
        <family val="1"/>
      </rPr>
      <t xml:space="preserve">  The Reporting Instructions of the Revised 1996 IPCC Guidelines for National Greenhouse Gas Inventories require that estimates of CO</t>
    </r>
    <r>
      <rPr>
        <vertAlign val="subscript"/>
        <sz val="9"/>
        <color indexed="8"/>
        <rFont val="Times New Roman"/>
        <family val="1"/>
      </rPr>
      <t>2</t>
    </r>
    <r>
      <rPr>
        <sz val="9"/>
        <color indexed="8"/>
        <rFont val="Times New Roman"/>
        <family val="1"/>
      </rPr>
      <t xml:space="preserve"> emissions from fuel combustion, derived using a detailed Sectoral approach, be compared to those from the Reference</t>
    </r>
  </si>
  <si>
    <t>Parties should provide detailed explanations on the fuel combustion sub-sector, including information related to the comparison of CO2 emissions calculated using the Sectoral approach with those calculated using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t>
  </si>
  <si>
    <t>If the CO2 emission estimates from the two approaches differ by more than 2 per cent, Parties should briefly explain the cause of this difference in this documentation box and provide a reference to relevant section of the NIR where this difference is explained in more detail.</t>
  </si>
  <si>
    <r>
      <t xml:space="preserve">(2)   </t>
    </r>
    <r>
      <rPr>
        <sz val="9"/>
        <color indexed="8"/>
        <rFont val="Times New Roman"/>
        <family val="1"/>
      </rPr>
      <t>Difference in CO</t>
    </r>
    <r>
      <rPr>
        <vertAlign val="subscript"/>
        <sz val="9"/>
        <color indexed="8"/>
        <rFont val="Times New Roman"/>
        <family val="1"/>
      </rPr>
      <t>2</t>
    </r>
    <r>
      <rPr>
        <sz val="9"/>
        <color indexed="8"/>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and feedstocks)" are used for the Reference approach.</t>
    </r>
  </si>
  <si>
    <r>
      <t>(4)</t>
    </r>
    <r>
      <rPr>
        <sz val="9"/>
        <color indexed="8"/>
        <rFont val="Times New Roman"/>
        <family val="1"/>
      </rPr>
      <t xml:space="preserve">   For the purposes of comparing apparent energy consumption from the Reference approach with energy consumption from the Sectoral approach, Parties should, in this column, subtract from the apparent energy consumption (Reference approach) the energy content corresponding to the fuel quantities used as feedstocks and/or for non-energy purposes, in accordance with the accounting of energy use in the Sectoral approach</t>
    </r>
  </si>
  <si>
    <t>Date of extraction: Fri, 8 Aug 08 05:08:12</t>
  </si>
  <si>
    <t>Last update: Tue May 13 20:21:22 MEST 2008</t>
  </si>
  <si>
    <t>2006a00</t>
  </si>
  <si>
    <t>Date of extraction: Fri, 8 Aug 08 05:30:02</t>
  </si>
  <si>
    <t>Last update: Tue May 13 20:21:15 MEST 2008</t>
  </si>
  <si>
    <t>Date of extraction: Fri, 8 Aug 08 05:36:27</t>
  </si>
  <si>
    <t>Last update: Tue May 13 20:21:23 MEST 2008</t>
  </si>
  <si>
    <t>Date of extraction: Fri, 8 Aug 08 05:49:57</t>
  </si>
  <si>
    <t>Last update: Tue May 13 20:21:24 MEST 2008</t>
  </si>
  <si>
    <t>nrg_132a</t>
  </si>
  <si>
    <t>Exports (by country of destination) - solid fuels - annual data</t>
  </si>
  <si>
    <t>exp</t>
  </si>
  <si>
    <t>Exports</t>
  </si>
  <si>
    <t>al</t>
  </si>
  <si>
    <t>Albania</t>
  </si>
  <si>
    <t>ma</t>
  </si>
  <si>
    <t>Morocco</t>
  </si>
  <si>
    <t>ph</t>
  </si>
  <si>
    <t>Philippines</t>
  </si>
  <si>
    <t>Date of extraction: Fri, 8 Aug 08 06:27:54</t>
  </si>
  <si>
    <t>Last update: Tue May 13 20:21:31 MEST 2008</t>
  </si>
  <si>
    <t>nrg_133a</t>
  </si>
  <si>
    <t>Exports (by country of destination) - oil - annual data</t>
  </si>
  <si>
    <t>hk</t>
  </si>
  <si>
    <t>Hong Kong (special administrative region of China)</t>
  </si>
  <si>
    <t>tw</t>
  </si>
  <si>
    <t>Taiwan</t>
  </si>
  <si>
    <t>th</t>
  </si>
  <si>
    <t>Thailand</t>
  </si>
  <si>
    <t>pk</t>
  </si>
  <si>
    <t>Pakistan</t>
  </si>
  <si>
    <t>lb</t>
  </si>
  <si>
    <t>Lebanon</t>
  </si>
  <si>
    <t>Date of extraction: Tue, 12 Aug 08 05:17:34</t>
  </si>
  <si>
    <t>Last update: Tue May 13 20:21:39 MEST 2008</t>
  </si>
  <si>
    <t>nrg_134a</t>
  </si>
  <si>
    <t>Exports (by country of destination) - gas - annual data</t>
  </si>
  <si>
    <t>EU27 Exports (Mtoe)</t>
  </si>
  <si>
    <t>Net imports as % of GIEC</t>
  </si>
  <si>
    <t>2006 Mtoe import</t>
  </si>
  <si>
    <t>2006 GIEC</t>
  </si>
  <si>
    <t>EU27 net imports of natural gas, crude oil, hard coal and the sum of these, by country of origin, as a % of Gross Inland Energy Consumption</t>
  </si>
  <si>
    <t>Date of extraction: Wed, 13 Aug 08 01:08:21</t>
  </si>
  <si>
    <t>Date of extraction: Wed, 13 Aug 08 01:11:11</t>
  </si>
  <si>
    <t>Date of extraction: Wed, 13 Aug 08 01:13:16</t>
  </si>
  <si>
    <t>Date of extraction: Wed, 13 Aug 08 01:16:34</t>
  </si>
  <si>
    <t>Date of extraction: Wed, 13 Aug 08 01:18:39</t>
  </si>
  <si>
    <t>Date of extraction: Wed, 13 Aug 08 01:20:54</t>
  </si>
  <si>
    <t>Intra-EU</t>
  </si>
  <si>
    <t>Net Imports of Hard Coal, Crude Oil and Natural Gas as % of GIEC</t>
  </si>
  <si>
    <t>Net import dependency in 2006 (%)</t>
  </si>
  <si>
    <t>ktoe</t>
  </si>
  <si>
    <t>Source: 2006 data from the 2008 EC greenhouse gas inventory report.</t>
  </si>
  <si>
    <t>Inventory 2006</t>
  </si>
  <si>
    <t>2006 Mtoe export</t>
  </si>
  <si>
    <t>Total natural gas, crude oil and hard coal</t>
  </si>
  <si>
    <t>Total GIEC</t>
  </si>
  <si>
    <t>Sorted by total extra-EU %</t>
  </si>
  <si>
    <t>Member State net imports of natural gas, crude oil, hard coal as a % of total Gross Inland Energy Consumption in 2006</t>
  </si>
  <si>
    <t>Chart - CO2 emissions in EU-27 by fuel and origin of the fuel, 2006</t>
  </si>
  <si>
    <t>MtCO2</t>
  </si>
  <si>
    <t>OLD do not use</t>
  </si>
  <si>
    <t>Type</t>
  </si>
  <si>
    <t>Actual</t>
  </si>
  <si>
    <t>(IPTS) POLES 2006</t>
  </si>
  <si>
    <t>(EC) PRIMES 2008</t>
  </si>
  <si>
    <t>Baseline</t>
  </si>
  <si>
    <t>GHG Reduction</t>
  </si>
  <si>
    <t>n/a</t>
  </si>
  <si>
    <t>Total primary energy consumption</t>
  </si>
  <si>
    <t>Imports-exports of electricity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</si>
</sst>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0000"/>
    <numFmt numFmtId="175" formatCode="0.0000000"/>
    <numFmt numFmtId="176" formatCode="0.0000"/>
    <numFmt numFmtId="177" formatCode="0.000000000000"/>
    <numFmt numFmtId="178" formatCode="0.000000"/>
    <numFmt numFmtId="179" formatCode="0.0000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00"/>
    <numFmt numFmtId="187" formatCode="#,##0.00000000"/>
    <numFmt numFmtId="188" formatCode="#,##0.0000000"/>
    <numFmt numFmtId="189" formatCode="#,##0.000000"/>
    <numFmt numFmtId="190" formatCode="#,##0.00000"/>
    <numFmt numFmtId="191" formatCode="#,##0.0000"/>
  </numFmts>
  <fonts count="50">
    <font>
      <sz val="10"/>
      <name val="Arial"/>
      <family val="0"/>
    </font>
    <font>
      <sz val="8"/>
      <name val="Arial"/>
      <family val="0"/>
    </font>
    <font>
      <b/>
      <sz val="12"/>
      <color indexed="12"/>
      <name val="Arial"/>
      <family val="2"/>
    </font>
    <font>
      <sz val="10"/>
      <color indexed="12"/>
      <name val="Arial"/>
      <family val="2"/>
    </font>
    <font>
      <sz val="10"/>
      <name val="Tahoma"/>
      <family val="0"/>
    </font>
    <font>
      <b/>
      <sz val="10"/>
      <name val="Tahoma"/>
      <family val="0"/>
    </font>
    <font>
      <b/>
      <sz val="10"/>
      <name val="Arial"/>
      <family val="2"/>
    </font>
    <font>
      <b/>
      <sz val="10"/>
      <color indexed="10"/>
      <name val="Arial"/>
      <family val="2"/>
    </font>
    <font>
      <i/>
      <sz val="10"/>
      <name val="Arial"/>
      <family val="2"/>
    </font>
    <font>
      <u val="single"/>
      <sz val="10"/>
      <color indexed="12"/>
      <name val="Arial"/>
      <family val="0"/>
    </font>
    <font>
      <u val="single"/>
      <sz val="10"/>
      <color indexed="36"/>
      <name val="Arial"/>
      <family val="0"/>
    </font>
    <font>
      <b/>
      <sz val="10"/>
      <color indexed="12"/>
      <name val="Arial"/>
      <family val="2"/>
    </font>
    <font>
      <b/>
      <sz val="8"/>
      <color indexed="8"/>
      <name val="Arial"/>
      <family val="2"/>
    </font>
    <font>
      <sz val="8"/>
      <color indexed="8"/>
      <name val="Arial"/>
      <family val="2"/>
    </font>
    <font>
      <b/>
      <i/>
      <sz val="8"/>
      <color indexed="8"/>
      <name val="Arial"/>
      <family val="2"/>
    </font>
    <font>
      <i/>
      <sz val="8"/>
      <color indexed="8"/>
      <name val="Arial"/>
      <family val="2"/>
    </font>
    <font>
      <sz val="8"/>
      <name val="Verdana"/>
      <family val="2"/>
    </font>
    <font>
      <b/>
      <sz val="9"/>
      <color indexed="8"/>
      <name val="Arial"/>
      <family val="2"/>
    </font>
    <font>
      <b/>
      <sz val="8"/>
      <name val="Arial"/>
      <family val="2"/>
    </font>
    <font>
      <b/>
      <sz val="11"/>
      <name val="Arial"/>
      <family val="2"/>
    </font>
    <font>
      <sz val="8"/>
      <name val="Times New Roman"/>
      <family val="1"/>
    </font>
    <font>
      <b/>
      <sz val="8"/>
      <name val="Times New Roman"/>
      <family val="1"/>
    </font>
    <font>
      <vertAlign val="superscript"/>
      <sz val="8"/>
      <name val="Times New Roman"/>
      <family val="1"/>
    </font>
    <font>
      <sz val="9"/>
      <name val="Times New Roman"/>
      <family val="1"/>
    </font>
    <font>
      <b/>
      <i/>
      <sz val="9"/>
      <color indexed="8"/>
      <name val="Times New Roman"/>
      <family val="1"/>
    </font>
    <font>
      <sz val="9"/>
      <color indexed="8"/>
      <name val="Times New Roman"/>
      <family val="1"/>
    </font>
    <font>
      <b/>
      <sz val="12"/>
      <name val="Times New Roman"/>
      <family val="1"/>
    </font>
    <font>
      <b/>
      <sz val="9"/>
      <name val="Times New Roman"/>
      <family val="1"/>
    </font>
    <font>
      <b/>
      <u val="single"/>
      <sz val="10"/>
      <color indexed="10"/>
      <name val="Arial"/>
      <family val="2"/>
    </font>
    <font>
      <b/>
      <vertAlign val="superscript"/>
      <sz val="10"/>
      <name val="Arial"/>
      <family val="2"/>
    </font>
    <font>
      <b/>
      <vertAlign val="subscript"/>
      <sz val="10"/>
      <name val="Arial"/>
      <family val="2"/>
    </font>
    <font>
      <b/>
      <sz val="9"/>
      <color indexed="8"/>
      <name val="Times New Roman"/>
      <family val="1"/>
    </font>
    <font>
      <b/>
      <sz val="10"/>
      <color indexed="8"/>
      <name val="Times New Roman"/>
      <family val="1"/>
    </font>
    <font>
      <b/>
      <vertAlign val="superscript"/>
      <sz val="10"/>
      <color indexed="8"/>
      <name val="Times New Roman"/>
      <family val="1"/>
    </font>
    <font>
      <b/>
      <vertAlign val="superscript"/>
      <sz val="9"/>
      <color indexed="8"/>
      <name val="Times New Roman"/>
      <family val="1"/>
    </font>
    <font>
      <b/>
      <vertAlign val="superscript"/>
      <sz val="9"/>
      <name val="Times New Roman"/>
      <family val="1"/>
    </font>
    <font>
      <b/>
      <vertAlign val="subscript"/>
      <sz val="9"/>
      <color indexed="8"/>
      <name val="Times New Roman"/>
      <family val="1"/>
    </font>
    <font>
      <vertAlign val="superscript"/>
      <sz val="9"/>
      <color indexed="8"/>
      <name val="Times New Roman"/>
      <family val="1"/>
    </font>
    <font>
      <vertAlign val="subscript"/>
      <sz val="9"/>
      <color indexed="8"/>
      <name val="Times New Roman"/>
      <family val="1"/>
    </font>
    <font>
      <i/>
      <sz val="10"/>
      <color indexed="12"/>
      <name val="Arial"/>
      <family val="2"/>
    </font>
    <font>
      <b/>
      <i/>
      <sz val="14"/>
      <color indexed="12"/>
      <name val="Arial"/>
      <family val="2"/>
    </font>
    <font>
      <u val="single"/>
      <sz val="10"/>
      <name val="Arial"/>
      <family val="0"/>
    </font>
    <font>
      <b/>
      <sz val="16"/>
      <name val="Arial"/>
      <family val="2"/>
    </font>
    <font>
      <b/>
      <sz val="8"/>
      <name val="Tahoma"/>
      <family val="0"/>
    </font>
    <font>
      <sz val="8"/>
      <name val="Tahoma"/>
      <family val="0"/>
    </font>
    <font>
      <sz val="20"/>
      <color indexed="18"/>
      <name val="Verdana"/>
      <family val="0"/>
    </font>
    <font>
      <sz val="9"/>
      <color indexed="8"/>
      <name val="Arial"/>
      <family val="2"/>
    </font>
    <font>
      <sz val="9"/>
      <name val="Arial"/>
      <family val="2"/>
    </font>
    <font>
      <b/>
      <sz val="9"/>
      <name val="Arial"/>
      <family val="2"/>
    </font>
    <font>
      <b/>
      <i/>
      <sz val="9"/>
      <name val="Arial"/>
      <family val="2"/>
    </font>
  </fonts>
  <fills count="1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6"/>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s>
  <borders count="64">
    <border>
      <left/>
      <right/>
      <top/>
      <bottom/>
      <diagonal/>
    </border>
    <border>
      <left style="thin"/>
      <right style="thin"/>
      <top style="medium"/>
      <bottom style="thin"/>
    </border>
    <border>
      <left style="thin"/>
      <right style="thin"/>
      <top style="thin"/>
      <bottom style="thin"/>
    </border>
    <border>
      <left style="medium"/>
      <right>
        <color indexed="63"/>
      </right>
      <top>
        <color indexed="63"/>
      </top>
      <bottom>
        <color indexed="63"/>
      </bottom>
    </border>
    <border>
      <left>
        <color indexed="63"/>
      </left>
      <right>
        <color indexed="63"/>
      </right>
      <top style="thick">
        <color indexed="9"/>
      </top>
      <bottom>
        <color indexed="63"/>
      </bottom>
    </border>
    <border>
      <left>
        <color indexed="63"/>
      </left>
      <right style="thick">
        <color indexed="9"/>
      </right>
      <top>
        <color indexed="63"/>
      </top>
      <bottom>
        <color indexed="63"/>
      </bottom>
    </border>
    <border>
      <left>
        <color indexed="63"/>
      </left>
      <right style="thick">
        <color indexed="9"/>
      </right>
      <top>
        <color indexed="63"/>
      </top>
      <bottom style="thick">
        <color indexed="9"/>
      </bottom>
    </border>
    <border>
      <left>
        <color indexed="63"/>
      </left>
      <right>
        <color indexed="63"/>
      </right>
      <top>
        <color indexed="63"/>
      </top>
      <bottom style="thick">
        <color indexed="9"/>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style="thick">
        <color indexed="9"/>
      </left>
      <right>
        <color indexed="63"/>
      </right>
      <top style="thick">
        <color indexed="9"/>
      </top>
      <bottom>
        <color indexed="63"/>
      </bottom>
    </border>
    <border>
      <left style="thick">
        <color indexed="9"/>
      </left>
      <right>
        <color indexed="63"/>
      </right>
      <top style="thick">
        <color indexed="31"/>
      </top>
      <bottom>
        <color indexed="63"/>
      </bottom>
    </border>
    <border>
      <left style="thick">
        <color indexed="9"/>
      </left>
      <right>
        <color indexed="63"/>
      </right>
      <top style="thick">
        <color indexed="31"/>
      </top>
      <bottom style="thick">
        <color indexed="9"/>
      </bottom>
    </border>
    <border>
      <left>
        <color indexed="63"/>
      </left>
      <right style="thick">
        <color indexed="9"/>
      </right>
      <top style="thick">
        <color indexed="9"/>
      </top>
      <bottom>
        <color indexed="63"/>
      </bottom>
    </border>
    <border>
      <left style="medium"/>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style="thin"/>
      <top>
        <color indexed="63"/>
      </top>
      <bottom style="double"/>
    </border>
    <border>
      <left>
        <color indexed="63"/>
      </left>
      <right style="thin"/>
      <top style="thin"/>
      <bottom style="double"/>
    </border>
    <border>
      <left style="thin"/>
      <right style="thin"/>
      <top style="thin"/>
      <bottom style="double"/>
    </border>
    <border>
      <left style="medium"/>
      <right style="thin"/>
      <top style="thin"/>
      <bottom style="thin"/>
    </border>
    <border>
      <left style="medium"/>
      <right style="thin"/>
      <top style="thin"/>
      <bottom>
        <color indexed="63"/>
      </bottom>
    </border>
    <border>
      <left style="medium"/>
      <right style="thin"/>
      <top style="medium"/>
      <bottom>
        <color indexed="63"/>
      </bottom>
    </border>
    <border>
      <left style="thin"/>
      <right style="medium"/>
      <top style="medium"/>
      <bottom style="thin"/>
    </border>
    <border>
      <left style="medium"/>
      <right style="thin"/>
      <top style="double"/>
      <bottom>
        <color indexed="63"/>
      </bottom>
    </border>
    <border>
      <left style="medium"/>
      <right style="thin"/>
      <top style="medium"/>
      <bottom style="mediu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uble"/>
    </border>
    <border>
      <left style="thin"/>
      <right>
        <color indexed="63"/>
      </right>
      <top>
        <color indexed="63"/>
      </top>
      <bottom style="double"/>
    </border>
    <border>
      <left style="thin"/>
      <right style="medium"/>
      <top>
        <color indexed="63"/>
      </top>
      <bottom style="double"/>
    </border>
    <border>
      <left style="medium"/>
      <right style="thin"/>
      <top style="double"/>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thin"/>
      <top>
        <color indexed="63"/>
      </top>
      <bottom style="medium"/>
    </border>
    <border>
      <left style="thin"/>
      <right style="medium"/>
      <top style="thin"/>
      <bottom style="medium"/>
    </border>
    <border>
      <left style="thin"/>
      <right style="thin"/>
      <top style="double"/>
      <bottom>
        <color indexed="63"/>
      </bottom>
    </border>
    <border>
      <left style="thin"/>
      <right style="medium"/>
      <top style="double"/>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medium"/>
    </border>
    <border>
      <left style="medium"/>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5"/>
    </xf>
    <xf numFmtId="4" fontId="23" fillId="2" borderId="0" applyBorder="0">
      <alignment horizontal="right" vertical="center"/>
      <protection/>
    </xf>
    <xf numFmtId="4" fontId="23" fillId="2" borderId="1">
      <alignment horizontal="right" vertical="center"/>
      <protection/>
    </xf>
    <xf numFmtId="4" fontId="24" fillId="3" borderId="2">
      <alignment horizontal="right" vertical="center"/>
      <protection/>
    </xf>
    <xf numFmtId="4" fontId="25" fillId="3" borderId="2">
      <alignment horizontal="right" vertical="center"/>
      <protection/>
    </xf>
    <xf numFmtId="171" fontId="0" fillId="0" borderId="0" applyFont="0" applyFill="0" applyBorder="0" applyAlignment="0" applyProtection="0"/>
    <xf numFmtId="169" fontId="0" fillId="0" borderId="0" applyFont="0" applyFill="0" applyBorder="0" applyAlignment="0" applyProtection="0"/>
    <xf numFmtId="0" fontId="25" fillId="0" borderId="0" applyNumberFormat="0">
      <alignment horizontal="right"/>
      <protection/>
    </xf>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27" fillId="0" borderId="0" applyNumberFormat="0" applyFill="0" applyBorder="0" applyProtection="0">
      <alignment horizontal="left" vertical="center"/>
    </xf>
    <xf numFmtId="0" fontId="0" fillId="4" borderId="0" applyNumberFormat="0" applyFont="0" applyBorder="0" applyAlignment="0" applyProtection="0"/>
    <xf numFmtId="9" fontId="0" fillId="0" borderId="0" applyFont="0" applyFill="0" applyBorder="0" applyAlignment="0" applyProtection="0"/>
    <xf numFmtId="0" fontId="0" fillId="0" borderId="0">
      <alignment/>
      <protection/>
    </xf>
    <xf numFmtId="4" fontId="23" fillId="0" borderId="0">
      <alignment/>
      <protection/>
    </xf>
  </cellStyleXfs>
  <cellXfs count="270">
    <xf numFmtId="0" fontId="0" fillId="0" borderId="0" xfId="0" applyAlignment="1">
      <alignment/>
    </xf>
    <xf numFmtId="0" fontId="2" fillId="0" borderId="0" xfId="0" applyFont="1" applyFill="1" applyAlignment="1">
      <alignment horizontal="right" vertical="center" wrapText="1"/>
    </xf>
    <xf numFmtId="0" fontId="3" fillId="0" borderId="0" xfId="0" applyFont="1" applyFill="1" applyAlignment="1">
      <alignment wrapText="1"/>
    </xf>
    <xf numFmtId="0" fontId="3" fillId="0" borderId="0" xfId="0" applyFont="1" applyFill="1" applyAlignment="1">
      <alignment/>
    </xf>
    <xf numFmtId="3" fontId="3" fillId="0" borderId="0" xfId="0" applyNumberFormat="1" applyFont="1" applyFill="1" applyAlignment="1">
      <alignment/>
    </xf>
    <xf numFmtId="0" fontId="3" fillId="0" borderId="3" xfId="0" applyFont="1" applyFill="1" applyBorder="1" applyAlignment="1">
      <alignment/>
    </xf>
    <xf numFmtId="172" fontId="3" fillId="0" borderId="0" xfId="0" applyNumberFormat="1" applyFont="1" applyFill="1" applyAlignment="1">
      <alignment/>
    </xf>
    <xf numFmtId="0" fontId="6" fillId="0" borderId="0" xfId="0" applyFont="1" applyAlignment="1">
      <alignment/>
    </xf>
    <xf numFmtId="0" fontId="7" fillId="0" borderId="0" xfId="0" applyFont="1" applyAlignment="1">
      <alignment/>
    </xf>
    <xf numFmtId="2" fontId="0" fillId="0" borderId="0" xfId="0" applyNumberFormat="1" applyAlignment="1">
      <alignment/>
    </xf>
    <xf numFmtId="172" fontId="0" fillId="0" borderId="0" xfId="0" applyNumberFormat="1" applyAlignment="1">
      <alignment/>
    </xf>
    <xf numFmtId="1" fontId="0" fillId="0" borderId="0" xfId="0" applyNumberFormat="1" applyAlignment="1">
      <alignment/>
    </xf>
    <xf numFmtId="0" fontId="7" fillId="0" borderId="0" xfId="0" applyFont="1" applyAlignment="1">
      <alignment horizontal="right"/>
    </xf>
    <xf numFmtId="175" fontId="7" fillId="0" borderId="0" xfId="0" applyNumberFormat="1" applyFont="1" applyAlignment="1">
      <alignment/>
    </xf>
    <xf numFmtId="0" fontId="8" fillId="0" borderId="0" xfId="0" applyFont="1" applyAlignment="1">
      <alignment/>
    </xf>
    <xf numFmtId="0" fontId="8" fillId="0" borderId="0" xfId="0" applyFont="1" applyAlignment="1">
      <alignment horizontal="left"/>
    </xf>
    <xf numFmtId="172" fontId="0" fillId="0" borderId="0" xfId="0" applyNumberFormat="1" applyAlignment="1">
      <alignment horizontal="right"/>
    </xf>
    <xf numFmtId="2" fontId="0" fillId="0" borderId="0" xfId="0" applyNumberFormat="1" applyAlignment="1">
      <alignment horizontal="right"/>
    </xf>
    <xf numFmtId="180" fontId="3" fillId="0" borderId="0" xfId="0" applyNumberFormat="1" applyFont="1" applyFill="1" applyAlignment="1">
      <alignment/>
    </xf>
    <xf numFmtId="9" fontId="0" fillId="0" borderId="0" xfId="30" applyAlignment="1">
      <alignment/>
    </xf>
    <xf numFmtId="171" fontId="0" fillId="0" borderId="0" xfId="20" applyAlignment="1">
      <alignment/>
    </xf>
    <xf numFmtId="1" fontId="3" fillId="0" borderId="0" xfId="0" applyNumberFormat="1" applyFont="1" applyFill="1" applyAlignment="1">
      <alignment/>
    </xf>
    <xf numFmtId="9" fontId="0" fillId="0" borderId="0" xfId="0" applyNumberFormat="1" applyAlignment="1">
      <alignment/>
    </xf>
    <xf numFmtId="172" fontId="6" fillId="0" borderId="0" xfId="0" applyNumberFormat="1" applyFont="1" applyAlignment="1">
      <alignment/>
    </xf>
    <xf numFmtId="0" fontId="14" fillId="5" borderId="0" xfId="0" applyFont="1" applyFill="1" applyAlignment="1">
      <alignment horizontal="left" wrapText="1"/>
    </xf>
    <xf numFmtId="0" fontId="14" fillId="5" borderId="4" xfId="0" applyFont="1" applyFill="1" applyBorder="1" applyAlignment="1">
      <alignment horizontal="left" wrapText="1"/>
    </xf>
    <xf numFmtId="0" fontId="14" fillId="5" borderId="5" xfId="0" applyFont="1" applyFill="1" applyBorder="1" applyAlignment="1">
      <alignment horizontal="left" wrapText="1"/>
    </xf>
    <xf numFmtId="0" fontId="14" fillId="5" borderId="6" xfId="0" applyFont="1" applyFill="1" applyBorder="1" applyAlignment="1">
      <alignment horizontal="left" wrapText="1"/>
    </xf>
    <xf numFmtId="0" fontId="0" fillId="5" borderId="7" xfId="0" applyFill="1" applyBorder="1" applyAlignment="1">
      <alignment/>
    </xf>
    <xf numFmtId="0" fontId="14" fillId="5" borderId="4" xfId="0" applyFont="1" applyFill="1" applyBorder="1" applyAlignment="1">
      <alignment horizontal="left"/>
    </xf>
    <xf numFmtId="0" fontId="0" fillId="0" borderId="0" xfId="0" applyAlignment="1">
      <alignment/>
    </xf>
    <xf numFmtId="0" fontId="0" fillId="5" borderId="4" xfId="0" applyFill="1" applyBorder="1" applyAlignment="1">
      <alignment/>
    </xf>
    <xf numFmtId="0" fontId="0" fillId="5" borderId="8" xfId="0" applyFill="1" applyBorder="1" applyAlignment="1">
      <alignment/>
    </xf>
    <xf numFmtId="0" fontId="11" fillId="5" borderId="0" xfId="0" applyFont="1" applyFill="1" applyAlignment="1">
      <alignment horizontal="left"/>
    </xf>
    <xf numFmtId="0" fontId="14" fillId="5" borderId="0" xfId="0" applyFont="1" applyFill="1" applyAlignment="1">
      <alignment horizontal="left"/>
    </xf>
    <xf numFmtId="0" fontId="0" fillId="5" borderId="9" xfId="0" applyFill="1" applyBorder="1" applyAlignment="1">
      <alignment/>
    </xf>
    <xf numFmtId="0" fontId="0" fillId="5" borderId="0" xfId="0" applyFill="1" applyBorder="1" applyAlignment="1">
      <alignment/>
    </xf>
    <xf numFmtId="0" fontId="11" fillId="6" borderId="10" xfId="0" applyFont="1" applyFill="1" applyBorder="1" applyAlignment="1">
      <alignment horizontal="right" vertical="top"/>
    </xf>
    <xf numFmtId="0" fontId="12" fillId="6" borderId="4" xfId="0" applyFont="1" applyFill="1" applyBorder="1" applyAlignment="1">
      <alignment horizontal="center" vertical="top"/>
    </xf>
    <xf numFmtId="0" fontId="14" fillId="7" borderId="11" xfId="0" applyFont="1" applyFill="1" applyBorder="1" applyAlignment="1">
      <alignment horizontal="left" vertical="top"/>
    </xf>
    <xf numFmtId="0" fontId="14" fillId="7" borderId="12" xfId="0" applyFont="1" applyFill="1" applyBorder="1" applyAlignment="1">
      <alignment horizontal="left" vertical="top"/>
    </xf>
    <xf numFmtId="0" fontId="0" fillId="0" borderId="0" xfId="0" applyAlignment="1">
      <alignment wrapText="1"/>
    </xf>
    <xf numFmtId="0" fontId="0" fillId="5" borderId="13" xfId="0" applyFill="1" applyBorder="1" applyAlignment="1">
      <alignment wrapText="1"/>
    </xf>
    <xf numFmtId="3" fontId="13" fillId="5" borderId="0" xfId="0" applyNumberFormat="1" applyFont="1" applyFill="1" applyAlignment="1">
      <alignment horizontal="right"/>
    </xf>
    <xf numFmtId="3" fontId="0" fillId="5" borderId="0" xfId="0" applyNumberFormat="1" applyFill="1" applyBorder="1" applyAlignment="1">
      <alignment/>
    </xf>
    <xf numFmtId="3" fontId="13" fillId="5" borderId="7" xfId="0" applyNumberFormat="1" applyFont="1" applyFill="1" applyBorder="1" applyAlignment="1">
      <alignment horizontal="right"/>
    </xf>
    <xf numFmtId="3" fontId="0" fillId="5" borderId="7" xfId="0" applyNumberFormat="1" applyFill="1" applyBorder="1" applyAlignment="1">
      <alignment/>
    </xf>
    <xf numFmtId="3" fontId="0" fillId="0" borderId="0" xfId="0" applyNumberFormat="1" applyAlignment="1">
      <alignment/>
    </xf>
    <xf numFmtId="0" fontId="14" fillId="7" borderId="8" xfId="0" applyFont="1" applyFill="1" applyBorder="1" applyAlignment="1">
      <alignment horizontal="left" vertical="top"/>
    </xf>
    <xf numFmtId="3" fontId="15" fillId="5" borderId="0" xfId="0" applyNumberFormat="1" applyFont="1" applyFill="1" applyAlignment="1">
      <alignment horizontal="right"/>
    </xf>
    <xf numFmtId="0" fontId="8" fillId="0" borderId="0" xfId="0" applyFont="1" applyAlignment="1">
      <alignment/>
    </xf>
    <xf numFmtId="0" fontId="28" fillId="0" borderId="0" xfId="31" applyFont="1" applyAlignment="1">
      <alignment horizontal="left"/>
      <protection/>
    </xf>
    <xf numFmtId="0" fontId="0" fillId="0" borderId="0" xfId="31" applyFont="1">
      <alignment/>
      <protection/>
    </xf>
    <xf numFmtId="0" fontId="6" fillId="3" borderId="14" xfId="32" applyNumberFormat="1" applyFont="1" applyFill="1" applyBorder="1" applyAlignment="1">
      <alignment vertical="center"/>
      <protection/>
    </xf>
    <xf numFmtId="0" fontId="0" fillId="3" borderId="15" xfId="32" applyNumberFormat="1" applyFont="1" applyFill="1" applyBorder="1" applyAlignment="1">
      <alignment vertical="center"/>
      <protection/>
    </xf>
    <xf numFmtId="4" fontId="6" fillId="3" borderId="2" xfId="32" applyFont="1" applyFill="1" applyBorder="1" applyAlignment="1" applyProtection="1">
      <alignment horizontal="center" vertical="center"/>
      <protection/>
    </xf>
    <xf numFmtId="4" fontId="0" fillId="3" borderId="16" xfId="32" applyFont="1" applyFill="1" applyBorder="1" applyAlignment="1">
      <alignment horizontal="center" vertical="center"/>
      <protection/>
    </xf>
    <xf numFmtId="4" fontId="6" fillId="3" borderId="17" xfId="32" applyFont="1" applyFill="1" applyBorder="1" applyAlignment="1">
      <alignment horizontal="center" vertical="center"/>
      <protection/>
    </xf>
    <xf numFmtId="4" fontId="6" fillId="3" borderId="18" xfId="32" applyFont="1" applyFill="1" applyBorder="1" applyAlignment="1" applyProtection="1">
      <alignment horizontal="center" vertical="center"/>
      <protection/>
    </xf>
    <xf numFmtId="4" fontId="0" fillId="3" borderId="19" xfId="32" applyFont="1" applyFill="1" applyBorder="1" applyAlignment="1">
      <alignment vertical="center"/>
      <protection/>
    </xf>
    <xf numFmtId="4" fontId="6" fillId="3" borderId="20" xfId="32" applyFont="1" applyFill="1" applyBorder="1" applyAlignment="1">
      <alignment horizontal="center" vertical="center"/>
      <protection/>
    </xf>
    <xf numFmtId="4" fontId="6" fillId="3" borderId="21" xfId="32" applyFont="1" applyFill="1" applyBorder="1" applyAlignment="1">
      <alignment horizontal="center" vertical="center"/>
      <protection/>
    </xf>
    <xf numFmtId="4" fontId="0" fillId="3" borderId="21" xfId="32" applyFont="1" applyFill="1" applyBorder="1" applyAlignment="1">
      <alignment horizontal="center" vertical="center"/>
      <protection/>
    </xf>
    <xf numFmtId="4" fontId="6" fillId="3" borderId="22" xfId="32" applyFont="1" applyFill="1" applyBorder="1" applyAlignment="1">
      <alignment vertical="center"/>
      <protection/>
    </xf>
    <xf numFmtId="0" fontId="0" fillId="3" borderId="22" xfId="15" applyFont="1" applyFill="1" applyBorder="1" applyAlignment="1">
      <alignment horizontal="left" vertical="center" indent="5"/>
    </xf>
    <xf numFmtId="0" fontId="0" fillId="3" borderId="23" xfId="15" applyFont="1" applyFill="1" applyBorder="1" applyAlignment="1">
      <alignment horizontal="left" vertical="center" indent="5"/>
    </xf>
    <xf numFmtId="0" fontId="0" fillId="0" borderId="0" xfId="0" applyFont="1" applyAlignment="1">
      <alignment/>
    </xf>
    <xf numFmtId="0" fontId="6" fillId="2" borderId="24" xfId="28" applyNumberFormat="1" applyFont="1" applyFill="1" applyBorder="1" applyAlignment="1">
      <alignment horizontal="left" vertical="center" wrapText="1"/>
    </xf>
    <xf numFmtId="0" fontId="6" fillId="2" borderId="1" xfId="28" applyNumberFormat="1" applyFont="1" applyFill="1" applyBorder="1" applyAlignment="1">
      <alignment horizontal="center" vertical="center"/>
    </xf>
    <xf numFmtId="0" fontId="6" fillId="2" borderId="25" xfId="28" applyNumberFormat="1" applyFont="1" applyFill="1" applyBorder="1" applyAlignment="1">
      <alignment horizontal="center" vertical="center"/>
    </xf>
    <xf numFmtId="0" fontId="6" fillId="2" borderId="19" xfId="28" applyNumberFormat="1" applyFont="1" applyFill="1" applyBorder="1" applyAlignment="1">
      <alignment horizontal="left" vertical="center"/>
    </xf>
    <xf numFmtId="0" fontId="6" fillId="2" borderId="26" xfId="28" applyNumberFormat="1" applyFont="1" applyFill="1" applyBorder="1" applyAlignment="1">
      <alignment horizontal="left" vertical="center"/>
    </xf>
    <xf numFmtId="0" fontId="6" fillId="2" borderId="27" xfId="28" applyNumberFormat="1" applyFont="1" applyFill="1" applyBorder="1" applyAlignment="1">
      <alignment horizontal="left" vertical="center" wrapText="1"/>
    </xf>
    <xf numFmtId="0" fontId="26" fillId="0" borderId="0" xfId="26" applyFont="1" applyAlignment="1">
      <alignment/>
    </xf>
    <xf numFmtId="0" fontId="0" fillId="0" borderId="0" xfId="31">
      <alignment/>
      <protection/>
    </xf>
    <xf numFmtId="0" fontId="25" fillId="0" borderId="0" xfId="22" applyFont="1" applyFill="1" applyBorder="1" applyAlignment="1" applyProtection="1">
      <alignment horizontal="right"/>
      <protection/>
    </xf>
    <xf numFmtId="0" fontId="31" fillId="0" borderId="0" xfId="32" applyNumberFormat="1" applyFont="1" applyFill="1" applyBorder="1" applyAlignment="1">
      <alignment horizontal="left" vertical="center"/>
      <protection/>
    </xf>
    <xf numFmtId="4" fontId="25" fillId="0" borderId="0" xfId="32" applyFont="1" applyFill="1" applyAlignment="1">
      <alignment horizontal="center" vertical="center"/>
      <protection/>
    </xf>
    <xf numFmtId="4" fontId="25" fillId="0" borderId="0" xfId="32" applyFont="1" applyAlignment="1">
      <alignment vertical="center"/>
      <protection/>
    </xf>
    <xf numFmtId="4" fontId="27" fillId="3" borderId="24" xfId="32" applyFont="1" applyFill="1" applyBorder="1" applyAlignment="1">
      <alignment horizontal="left" vertical="center"/>
      <protection/>
    </xf>
    <xf numFmtId="4" fontId="31" fillId="3" borderId="15" xfId="32" applyFont="1" applyFill="1" applyBorder="1" applyAlignment="1">
      <alignment horizontal="left" vertical="center"/>
      <protection/>
    </xf>
    <xf numFmtId="4" fontId="27" fillId="3" borderId="28" xfId="32" applyFont="1" applyFill="1" applyBorder="1" applyAlignment="1">
      <alignment horizontal="center" vertical="center"/>
      <protection/>
    </xf>
    <xf numFmtId="4" fontId="31" fillId="3" borderId="28" xfId="32" applyFont="1" applyFill="1" applyBorder="1" applyAlignment="1">
      <alignment horizontal="center" vertical="center"/>
      <protection/>
    </xf>
    <xf numFmtId="4" fontId="31" fillId="3" borderId="29" xfId="32" applyFont="1" applyFill="1" applyBorder="1" applyAlignment="1">
      <alignment horizontal="center" vertical="center"/>
      <protection/>
    </xf>
    <xf numFmtId="4" fontId="27" fillId="3" borderId="30" xfId="32" applyFont="1" applyFill="1" applyBorder="1" applyAlignment="1">
      <alignment horizontal="center" vertical="center" wrapText="1"/>
      <protection/>
    </xf>
    <xf numFmtId="4" fontId="31" fillId="3" borderId="30" xfId="32" applyFont="1" applyFill="1" applyBorder="1" applyAlignment="1">
      <alignment horizontal="center" vertical="center" wrapText="1"/>
      <protection/>
    </xf>
    <xf numFmtId="4" fontId="31" fillId="3" borderId="30" xfId="32" applyFont="1" applyFill="1" applyBorder="1" applyAlignment="1">
      <alignment horizontal="center" vertical="center"/>
      <protection/>
    </xf>
    <xf numFmtId="4" fontId="31" fillId="3" borderId="31" xfId="32" applyFont="1" applyFill="1" applyBorder="1" applyAlignment="1">
      <alignment horizontal="center" vertical="center"/>
      <protection/>
    </xf>
    <xf numFmtId="4" fontId="31" fillId="3" borderId="32" xfId="32" applyFont="1" applyFill="1" applyBorder="1" applyAlignment="1">
      <alignment horizontal="center" vertical="center"/>
      <protection/>
    </xf>
    <xf numFmtId="4" fontId="31" fillId="3" borderId="33" xfId="32" applyFont="1" applyFill="1" applyBorder="1" applyAlignment="1">
      <alignment horizontal="center" vertical="center"/>
      <protection/>
    </xf>
    <xf numFmtId="4" fontId="31" fillId="3" borderId="34" xfId="32" applyFont="1" applyFill="1" applyBorder="1" applyAlignment="1">
      <alignment horizontal="center" vertical="center"/>
      <protection/>
    </xf>
    <xf numFmtId="4" fontId="25" fillId="3" borderId="35" xfId="32" applyFont="1" applyFill="1" applyBorder="1" applyAlignment="1">
      <alignment vertical="center"/>
      <protection/>
    </xf>
    <xf numFmtId="4" fontId="25" fillId="3" borderId="2" xfId="19" applyNumberFormat="1" applyFont="1" applyFill="1" applyBorder="1" applyAlignment="1" applyProtection="1">
      <alignment horizontal="right" vertical="center"/>
      <protection/>
    </xf>
    <xf numFmtId="4" fontId="23" fillId="0" borderId="36" xfId="29" applyNumberFormat="1" applyFont="1" applyFill="1" applyBorder="1" applyAlignment="1" applyProtection="1">
      <alignment horizontal="right" vertical="center"/>
      <protection/>
    </xf>
    <xf numFmtId="4" fontId="25" fillId="3" borderId="22" xfId="32" applyFont="1" applyFill="1" applyBorder="1" applyAlignment="1">
      <alignment vertical="center"/>
      <protection/>
    </xf>
    <xf numFmtId="4" fontId="23" fillId="3" borderId="22" xfId="32" applyFont="1" applyFill="1" applyBorder="1" applyAlignment="1">
      <alignment vertical="center"/>
      <protection/>
    </xf>
    <xf numFmtId="0" fontId="23" fillId="5" borderId="2" xfId="29" applyFont="1" applyFill="1" applyBorder="1" applyAlignment="1" applyProtection="1">
      <alignment horizontal="right" vertical="center"/>
      <protection/>
    </xf>
    <xf numFmtId="4" fontId="23" fillId="5" borderId="2" xfId="29" applyNumberFormat="1" applyFont="1" applyFill="1" applyBorder="1" applyAlignment="1" applyProtection="1">
      <alignment horizontal="right" vertical="center"/>
      <protection/>
    </xf>
    <xf numFmtId="4" fontId="25" fillId="5" borderId="2" xfId="19" applyFill="1">
      <alignment horizontal="right" vertical="center"/>
      <protection/>
    </xf>
    <xf numFmtId="4" fontId="31" fillId="3" borderId="2" xfId="18" applyFont="1">
      <alignment horizontal="right" vertical="center"/>
      <protection/>
    </xf>
    <xf numFmtId="4" fontId="31" fillId="3" borderId="2" xfId="18" applyNumberFormat="1" applyFont="1" applyFill="1" applyBorder="1" applyAlignment="1" applyProtection="1">
      <alignment horizontal="right" vertical="center"/>
      <protection/>
    </xf>
    <xf numFmtId="0" fontId="37" fillId="0" borderId="0" xfId="0" applyFont="1" applyAlignment="1">
      <alignment vertical="center"/>
    </xf>
    <xf numFmtId="0" fontId="37" fillId="0" borderId="0" xfId="31" applyFont="1" applyAlignment="1">
      <alignment horizontal="left" vertical="center"/>
      <protection/>
    </xf>
    <xf numFmtId="0" fontId="0" fillId="0" borderId="0" xfId="31" applyAlignment="1">
      <alignment vertical="center"/>
      <protection/>
    </xf>
    <xf numFmtId="0" fontId="37" fillId="0" borderId="0" xfId="31" applyFont="1" applyAlignment="1">
      <alignment vertical="center"/>
      <protection/>
    </xf>
    <xf numFmtId="0" fontId="25" fillId="0" borderId="0" xfId="31" applyFont="1" applyAlignment="1">
      <alignment vertical="center"/>
      <protection/>
    </xf>
    <xf numFmtId="4" fontId="27" fillId="3" borderId="14" xfId="32" applyFont="1" applyFill="1" applyBorder="1">
      <alignment/>
      <protection/>
    </xf>
    <xf numFmtId="0" fontId="0" fillId="3" borderId="37" xfId="31" applyFill="1" applyBorder="1">
      <alignment/>
      <protection/>
    </xf>
    <xf numFmtId="0" fontId="0" fillId="3" borderId="38" xfId="31" applyFill="1" applyBorder="1">
      <alignment/>
      <protection/>
    </xf>
    <xf numFmtId="0" fontId="0" fillId="0" borderId="0" xfId="15" applyFont="1" applyFill="1" applyBorder="1" applyAlignment="1">
      <alignment vertical="center"/>
    </xf>
    <xf numFmtId="0" fontId="11" fillId="0" borderId="0" xfId="0" applyFont="1" applyFill="1" applyAlignment="1">
      <alignment horizontal="left" vertical="center" wrapText="1"/>
    </xf>
    <xf numFmtId="0" fontId="3" fillId="0" borderId="0" xfId="0" applyFont="1" applyFill="1" applyAlignment="1">
      <alignment vertical="center" wrapText="1"/>
    </xf>
    <xf numFmtId="3" fontId="3" fillId="0" borderId="0" xfId="0" applyNumberFormat="1" applyFont="1" applyFill="1" applyAlignment="1">
      <alignment vertical="center" wrapText="1"/>
    </xf>
    <xf numFmtId="0" fontId="39" fillId="7" borderId="0" xfId="0" applyFont="1" applyFill="1" applyAlignment="1">
      <alignment vertical="center" wrapText="1"/>
    </xf>
    <xf numFmtId="0" fontId="39" fillId="8" borderId="0" xfId="0" applyFont="1" applyFill="1" applyAlignment="1">
      <alignment vertical="center" wrapText="1"/>
    </xf>
    <xf numFmtId="0" fontId="39" fillId="9" borderId="0" xfId="0" applyFont="1" applyFill="1" applyAlignment="1">
      <alignment vertical="center" wrapText="1"/>
    </xf>
    <xf numFmtId="0" fontId="39" fillId="7" borderId="0" xfId="0" applyFont="1" applyFill="1" applyAlignment="1">
      <alignment/>
    </xf>
    <xf numFmtId="0" fontId="39" fillId="8" borderId="0" xfId="0" applyFont="1" applyFill="1" applyAlignment="1">
      <alignment/>
    </xf>
    <xf numFmtId="0" fontId="3" fillId="9" borderId="0" xfId="0" applyFont="1" applyFill="1" applyAlignment="1">
      <alignment/>
    </xf>
    <xf numFmtId="185" fontId="3" fillId="0" borderId="0" xfId="30" applyNumberFormat="1" applyFont="1" applyFill="1" applyAlignment="1">
      <alignment/>
    </xf>
    <xf numFmtId="3" fontId="39" fillId="7" borderId="0" xfId="0" applyNumberFormat="1" applyFont="1" applyFill="1" applyAlignment="1">
      <alignment/>
    </xf>
    <xf numFmtId="1" fontId="39" fillId="7" borderId="0" xfId="0" applyNumberFormat="1" applyFont="1" applyFill="1" applyAlignment="1">
      <alignment/>
    </xf>
    <xf numFmtId="3" fontId="39" fillId="8" borderId="0" xfId="0" applyNumberFormat="1" applyFont="1" applyFill="1" applyAlignment="1">
      <alignment/>
    </xf>
    <xf numFmtId="1" fontId="39" fillId="8" borderId="0" xfId="0" applyNumberFormat="1" applyFont="1" applyFill="1" applyAlignment="1">
      <alignment/>
    </xf>
    <xf numFmtId="3" fontId="3" fillId="9" borderId="0" xfId="0" applyNumberFormat="1" applyFont="1" applyFill="1" applyAlignment="1">
      <alignment/>
    </xf>
    <xf numFmtId="1" fontId="39" fillId="9" borderId="0" xfId="0" applyNumberFormat="1" applyFont="1" applyFill="1" applyAlignment="1">
      <alignment/>
    </xf>
    <xf numFmtId="3" fontId="39" fillId="9" borderId="0" xfId="0" applyNumberFormat="1" applyFont="1" applyFill="1" applyAlignment="1">
      <alignment vertical="center" wrapText="1"/>
    </xf>
    <xf numFmtId="0" fontId="39" fillId="9" borderId="0" xfId="0" applyFont="1" applyFill="1" applyAlignment="1">
      <alignment/>
    </xf>
    <xf numFmtId="1" fontId="39" fillId="10" borderId="0" xfId="0" applyNumberFormat="1" applyFont="1" applyFill="1" applyAlignment="1">
      <alignment/>
    </xf>
    <xf numFmtId="3" fontId="40" fillId="11" borderId="0" xfId="0" applyNumberFormat="1" applyFont="1" applyFill="1" applyAlignment="1">
      <alignment vertical="center" wrapText="1"/>
    </xf>
    <xf numFmtId="3" fontId="3" fillId="0" borderId="0" xfId="30" applyNumberFormat="1" applyFont="1" applyFill="1" applyAlignment="1">
      <alignment/>
    </xf>
    <xf numFmtId="3" fontId="3" fillId="12" borderId="0" xfId="0" applyNumberFormat="1" applyFont="1" applyFill="1" applyAlignment="1">
      <alignment/>
    </xf>
    <xf numFmtId="0" fontId="3" fillId="0" borderId="0" xfId="0" applyFont="1" applyFill="1" applyBorder="1" applyAlignment="1">
      <alignment/>
    </xf>
    <xf numFmtId="3" fontId="3" fillId="10" borderId="0" xfId="0" applyNumberFormat="1" applyFont="1" applyFill="1" applyAlignment="1">
      <alignment/>
    </xf>
    <xf numFmtId="3" fontId="41" fillId="0" borderId="0" xfId="0" applyNumberFormat="1" applyFont="1" applyAlignment="1">
      <alignment/>
    </xf>
    <xf numFmtId="185" fontId="42" fillId="0" borderId="0" xfId="30" applyNumberFormat="1" applyFont="1" applyAlignment="1">
      <alignment/>
    </xf>
    <xf numFmtId="3" fontId="0" fillId="0" borderId="0" xfId="0" applyNumberFormat="1" applyAlignment="1">
      <alignment/>
    </xf>
    <xf numFmtId="171" fontId="0" fillId="0" borderId="0" xfId="20" applyAlignment="1">
      <alignment/>
    </xf>
    <xf numFmtId="172" fontId="0" fillId="0" borderId="0" xfId="0" applyNumberFormat="1" applyFill="1" applyAlignment="1">
      <alignment/>
    </xf>
    <xf numFmtId="172" fontId="0" fillId="13" borderId="0" xfId="0" applyNumberFormat="1" applyFill="1" applyAlignment="1">
      <alignment/>
    </xf>
    <xf numFmtId="0" fontId="0" fillId="13" borderId="0" xfId="0" applyFill="1" applyAlignment="1">
      <alignment/>
    </xf>
    <xf numFmtId="0" fontId="0" fillId="0" borderId="0" xfId="0" applyBorder="1" applyAlignment="1">
      <alignment/>
    </xf>
    <xf numFmtId="0" fontId="0" fillId="0" borderId="0" xfId="0" applyFill="1" applyBorder="1" applyAlignment="1">
      <alignment/>
    </xf>
    <xf numFmtId="0" fontId="16" fillId="0" borderId="0" xfId="0" applyFont="1" applyFill="1" applyBorder="1" applyAlignment="1">
      <alignment horizontal="justify"/>
    </xf>
    <xf numFmtId="0" fontId="17"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center" wrapText="1"/>
    </xf>
    <xf numFmtId="0" fontId="0" fillId="0" borderId="0" xfId="0" applyFill="1" applyBorder="1" applyAlignment="1">
      <alignment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horizontal="right" wrapText="1"/>
    </xf>
    <xf numFmtId="0" fontId="13" fillId="0" borderId="0" xfId="0" applyFont="1" applyFill="1" applyBorder="1" applyAlignment="1">
      <alignment horizontal="right" wrapText="1"/>
    </xf>
    <xf numFmtId="0" fontId="12" fillId="0" borderId="0" xfId="0" applyFont="1" applyFill="1" applyBorder="1" applyAlignment="1">
      <alignment horizontal="justify"/>
    </xf>
    <xf numFmtId="185" fontId="0" fillId="0" borderId="0" xfId="30" applyNumberFormat="1" applyFill="1" applyBorder="1" applyAlignment="1">
      <alignment/>
    </xf>
    <xf numFmtId="185" fontId="0" fillId="0" borderId="0" xfId="0" applyNumberFormat="1" applyFill="1" applyBorder="1" applyAlignment="1">
      <alignment/>
    </xf>
    <xf numFmtId="0" fontId="1" fillId="0" borderId="0" xfId="0" applyFont="1" applyFill="1" applyBorder="1" applyAlignment="1">
      <alignment horizontal="center" vertical="top" wrapText="1"/>
    </xf>
    <xf numFmtId="10" fontId="1" fillId="0" borderId="0" xfId="0" applyNumberFormat="1" applyFont="1" applyFill="1" applyBorder="1" applyAlignment="1">
      <alignment horizontal="right" vertical="top" wrapText="1"/>
    </xf>
    <xf numFmtId="9" fontId="1" fillId="0" borderId="0" xfId="0" applyNumberFormat="1" applyFont="1" applyFill="1" applyBorder="1" applyAlignment="1">
      <alignment horizontal="right" vertical="top" wrapText="1"/>
    </xf>
    <xf numFmtId="0" fontId="1" fillId="0" borderId="0" xfId="0" applyFont="1" applyFill="1" applyBorder="1" applyAlignment="1">
      <alignment horizontal="right" vertical="top" wrapText="1"/>
    </xf>
    <xf numFmtId="9"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 fillId="0" borderId="0" xfId="0" applyFont="1" applyFill="1" applyBorder="1" applyAlignment="1">
      <alignment horizontal="justify"/>
    </xf>
    <xf numFmtId="0" fontId="0" fillId="0" borderId="0" xfId="0" applyBorder="1" applyAlignment="1">
      <alignment/>
    </xf>
    <xf numFmtId="185" fontId="0" fillId="0" borderId="0" xfId="30" applyNumberFormat="1" applyBorder="1" applyAlignment="1">
      <alignment/>
    </xf>
    <xf numFmtId="0" fontId="0" fillId="0" borderId="0" xfId="0" applyFill="1" applyBorder="1" applyAlignment="1">
      <alignment/>
    </xf>
    <xf numFmtId="0" fontId="11" fillId="0" borderId="0" xfId="0" applyFont="1" applyFill="1" applyBorder="1" applyAlignment="1">
      <alignment horizontal="left"/>
    </xf>
    <xf numFmtId="0" fontId="14" fillId="0" borderId="0" xfId="0" applyFont="1" applyFill="1" applyBorder="1" applyAlignment="1">
      <alignment horizontal="left"/>
    </xf>
    <xf numFmtId="0" fontId="11"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Fill="1" applyBorder="1" applyAlignment="1">
      <alignment horizontal="right" vertical="top"/>
    </xf>
    <xf numFmtId="0" fontId="14" fillId="0" borderId="0" xfId="0" applyFont="1" applyFill="1" applyBorder="1" applyAlignment="1">
      <alignment horizontal="center" vertical="top" wrapText="1"/>
    </xf>
    <xf numFmtId="0" fontId="0" fillId="0" borderId="0" xfId="0" applyFill="1" applyBorder="1" applyAlignment="1">
      <alignment wrapText="1"/>
    </xf>
    <xf numFmtId="0" fontId="13" fillId="0" borderId="0" xfId="0" applyFont="1" applyFill="1" applyBorder="1" applyAlignment="1">
      <alignment horizontal="right"/>
    </xf>
    <xf numFmtId="0" fontId="11" fillId="0" borderId="0" xfId="0" applyFont="1" applyFill="1" applyBorder="1" applyAlignment="1">
      <alignment horizontal="left" vertical="top" wrapText="1"/>
    </xf>
    <xf numFmtId="172" fontId="0" fillId="0" borderId="0" xfId="0" applyNumberFormat="1" applyFill="1" applyBorder="1" applyAlignment="1">
      <alignment/>
    </xf>
    <xf numFmtId="3" fontId="13" fillId="0" borderId="0" xfId="0" applyNumberFormat="1" applyFont="1" applyFill="1" applyBorder="1" applyAlignment="1">
      <alignment horizontal="right"/>
    </xf>
    <xf numFmtId="185" fontId="0" fillId="0" borderId="0" xfId="30" applyNumberFormat="1" applyFill="1" applyBorder="1" applyAlignment="1">
      <alignment/>
    </xf>
    <xf numFmtId="0" fontId="14" fillId="0" borderId="0" xfId="0" applyFont="1" applyFill="1" applyBorder="1" applyAlignment="1">
      <alignment horizontal="left" vertical="top" wrapText="1"/>
    </xf>
    <xf numFmtId="3" fontId="0" fillId="0" borderId="0" xfId="0" applyNumberFormat="1" applyFill="1" applyBorder="1" applyAlignment="1">
      <alignment/>
    </xf>
    <xf numFmtId="4" fontId="20" fillId="3" borderId="2" xfId="0" applyFont="1" applyFill="1" applyBorder="1" applyAlignment="1">
      <alignment horizontal="right" vertical="center"/>
    </xf>
    <xf numFmtId="0" fontId="20" fillId="0" borderId="36" xfId="0" applyFont="1" applyFill="1" applyBorder="1" applyAlignment="1" applyProtection="1">
      <alignment horizontal="center"/>
      <protection locked="0"/>
    </xf>
    <xf numFmtId="0" fontId="20" fillId="7" borderId="2" xfId="0" applyFont="1" applyBorder="1" applyAlignment="1">
      <alignment/>
    </xf>
    <xf numFmtId="0" fontId="20" fillId="3" borderId="2" xfId="0" applyFont="1" applyFill="1" applyBorder="1" applyAlignment="1">
      <alignment/>
    </xf>
    <xf numFmtId="0" fontId="20" fillId="3" borderId="36" xfId="0" applyFont="1" applyFill="1" applyBorder="1" applyAlignment="1" applyProtection="1">
      <alignment horizontal="center"/>
      <protection/>
    </xf>
    <xf numFmtId="4" fontId="20" fillId="14" borderId="2" xfId="0" applyFont="1" applyFill="1" applyBorder="1" applyAlignment="1">
      <alignment horizontal="right" vertical="center"/>
    </xf>
    <xf numFmtId="2" fontId="1" fillId="3" borderId="18" xfId="0" applyNumberFormat="1" applyFont="1" applyFill="1" applyBorder="1" applyAlignment="1">
      <alignment/>
    </xf>
    <xf numFmtId="0" fontId="22" fillId="3" borderId="2" xfId="0" applyFont="1" applyFill="1" applyBorder="1" applyAlignment="1">
      <alignment/>
    </xf>
    <xf numFmtId="4" fontId="20" fillId="3" borderId="39" xfId="0" applyFont="1" applyFill="1" applyBorder="1" applyAlignment="1">
      <alignment horizontal="right" vertical="center"/>
    </xf>
    <xf numFmtId="0" fontId="20" fillId="3" borderId="40" xfId="0" applyFont="1" applyFill="1" applyBorder="1" applyAlignment="1" applyProtection="1">
      <alignment horizontal="center"/>
      <protection/>
    </xf>
    <xf numFmtId="4" fontId="20" fillId="14" borderId="39" xfId="0" applyFont="1" applyFill="1" applyBorder="1" applyAlignment="1">
      <alignment horizontal="right" vertical="center"/>
    </xf>
    <xf numFmtId="0" fontId="20" fillId="3" borderId="39" xfId="0" applyFont="1" applyFill="1" applyBorder="1" applyAlignment="1">
      <alignment/>
    </xf>
    <xf numFmtId="2" fontId="1" fillId="3" borderId="41" xfId="0" applyNumberFormat="1" applyFont="1" applyFill="1" applyBorder="1" applyAlignment="1">
      <alignment/>
    </xf>
    <xf numFmtId="1" fontId="21" fillId="3" borderId="2" xfId="30" applyNumberFormat="1" applyFont="1" applyFill="1" applyBorder="1" applyAlignment="1">
      <alignment horizontal="right" vertical="center"/>
    </xf>
    <xf numFmtId="1" fontId="21" fillId="3" borderId="18" xfId="30" applyNumberFormat="1" applyFont="1" applyFill="1" applyBorder="1" applyAlignment="1">
      <alignment horizontal="right" vertical="center"/>
    </xf>
    <xf numFmtId="4" fontId="23" fillId="2" borderId="42" xfId="16" applyBorder="1">
      <alignment horizontal="right" vertical="center"/>
      <protection/>
    </xf>
    <xf numFmtId="4" fontId="23" fillId="2" borderId="43" xfId="16" applyBorder="1">
      <alignment horizontal="right" vertical="center"/>
      <protection/>
    </xf>
    <xf numFmtId="4" fontId="23" fillId="2" borderId="1" xfId="17" applyNumberFormat="1" applyFont="1" applyFill="1" applyBorder="1" applyAlignment="1" applyProtection="1">
      <alignment horizontal="right" vertical="center"/>
      <protection/>
    </xf>
    <xf numFmtId="0" fontId="46" fillId="5" borderId="44" xfId="0" applyFont="1" applyFill="1" applyBorder="1" applyAlignment="1">
      <alignment wrapText="1"/>
    </xf>
    <xf numFmtId="0" fontId="17" fillId="5" borderId="45" xfId="0" applyFont="1" applyFill="1" applyBorder="1" applyAlignment="1">
      <alignment horizontal="center" wrapText="1"/>
    </xf>
    <xf numFmtId="0" fontId="17" fillId="5" borderId="46" xfId="0" applyFont="1" applyFill="1" applyBorder="1" applyAlignment="1">
      <alignment horizontal="center" wrapText="1"/>
    </xf>
    <xf numFmtId="0" fontId="17" fillId="13" borderId="47" xfId="0" applyFont="1" applyFill="1" applyBorder="1" applyAlignment="1">
      <alignment wrapText="1"/>
    </xf>
    <xf numFmtId="0" fontId="46" fillId="13" borderId="0" xfId="0" applyFont="1" applyFill="1" applyAlignment="1">
      <alignment horizontal="center" wrapText="1"/>
    </xf>
    <xf numFmtId="0" fontId="46" fillId="13" borderId="48" xfId="0" applyFont="1" applyFill="1" applyBorder="1" applyAlignment="1">
      <alignment horizontal="center" wrapText="1"/>
    </xf>
    <xf numFmtId="0" fontId="47" fillId="13" borderId="47" xfId="0" applyFont="1" applyFill="1" applyBorder="1" applyAlignment="1">
      <alignment wrapText="1"/>
    </xf>
    <xf numFmtId="0" fontId="47" fillId="13" borderId="0" xfId="0" applyFont="1" applyFill="1" applyAlignment="1">
      <alignment horizontal="right" wrapText="1"/>
    </xf>
    <xf numFmtId="0" fontId="47" fillId="13" borderId="48" xfId="0" applyFont="1" applyFill="1" applyBorder="1" applyAlignment="1">
      <alignment horizontal="right" wrapText="1"/>
    </xf>
    <xf numFmtId="0" fontId="48" fillId="13" borderId="47" xfId="0" applyFont="1" applyFill="1" applyBorder="1" applyAlignment="1">
      <alignment wrapText="1"/>
    </xf>
    <xf numFmtId="0" fontId="48" fillId="13" borderId="0" xfId="0" applyFont="1" applyFill="1" applyAlignment="1">
      <alignment horizontal="right" wrapText="1"/>
    </xf>
    <xf numFmtId="0" fontId="48" fillId="13" borderId="48" xfId="0" applyFont="1" applyFill="1" applyBorder="1" applyAlignment="1">
      <alignment horizontal="right" wrapText="1"/>
    </xf>
    <xf numFmtId="4" fontId="46" fillId="13" borderId="0" xfId="0" applyNumberFormat="1" applyFont="1" applyFill="1" applyAlignment="1">
      <alignment horizontal="right" wrapText="1"/>
    </xf>
    <xf numFmtId="4" fontId="46" fillId="13" borderId="48" xfId="0" applyNumberFormat="1" applyFont="1" applyFill="1" applyBorder="1" applyAlignment="1">
      <alignment horizontal="right" wrapText="1"/>
    </xf>
    <xf numFmtId="0" fontId="47" fillId="5" borderId="47" xfId="0" applyFont="1" applyFill="1" applyBorder="1" applyAlignment="1">
      <alignment wrapText="1"/>
    </xf>
    <xf numFmtId="0" fontId="47" fillId="5" borderId="0" xfId="0" applyFont="1" applyFill="1" applyAlignment="1">
      <alignment horizontal="right" wrapText="1"/>
    </xf>
    <xf numFmtId="0" fontId="47" fillId="5" borderId="48" xfId="0" applyFont="1" applyFill="1" applyBorder="1" applyAlignment="1">
      <alignment horizontal="right" wrapText="1"/>
    </xf>
    <xf numFmtId="0" fontId="49" fillId="5" borderId="47" xfId="0" applyFont="1" applyFill="1" applyBorder="1" applyAlignment="1">
      <alignment wrapText="1"/>
    </xf>
    <xf numFmtId="0" fontId="47" fillId="5" borderId="49" xfId="0" applyFont="1" applyFill="1" applyBorder="1" applyAlignment="1">
      <alignment wrapText="1"/>
    </xf>
    <xf numFmtId="0" fontId="47" fillId="5" borderId="50" xfId="0" applyFont="1" applyFill="1" applyBorder="1" applyAlignment="1">
      <alignment horizontal="right" wrapText="1"/>
    </xf>
    <xf numFmtId="0" fontId="47" fillId="5" borderId="51" xfId="0" applyFont="1" applyFill="1" applyBorder="1" applyAlignment="1">
      <alignment horizontal="right" wrapText="1"/>
    </xf>
    <xf numFmtId="0" fontId="17" fillId="0" borderId="37" xfId="0" applyFont="1" applyBorder="1" applyAlignment="1">
      <alignment horizontal="center" vertical="top" wrapText="1"/>
    </xf>
    <xf numFmtId="0" fontId="1" fillId="0" borderId="0" xfId="0" applyFont="1" applyAlignment="1">
      <alignment horizontal="center" vertical="top" wrapText="1"/>
    </xf>
    <xf numFmtId="0" fontId="18" fillId="0" borderId="0" xfId="0" applyFont="1" applyAlignment="1">
      <alignment horizontal="center" wrapText="1"/>
    </xf>
    <xf numFmtId="0" fontId="1" fillId="0" borderId="52" xfId="0" applyFont="1" applyBorder="1" applyAlignment="1">
      <alignment horizontal="center" vertical="top" wrapText="1"/>
    </xf>
    <xf numFmtId="0" fontId="18" fillId="0" borderId="52" xfId="0" applyFont="1" applyBorder="1" applyAlignment="1">
      <alignment horizontal="center" wrapText="1"/>
    </xf>
    <xf numFmtId="0" fontId="1" fillId="0" borderId="0" xfId="0" applyFont="1" applyAlignment="1">
      <alignment horizontal="justify" vertical="top" wrapText="1"/>
    </xf>
    <xf numFmtId="10" fontId="1" fillId="0" borderId="0" xfId="0" applyNumberFormat="1" applyFont="1" applyAlignment="1">
      <alignment horizontal="right" vertical="top" wrapText="1"/>
    </xf>
    <xf numFmtId="0" fontId="1" fillId="0" borderId="52" xfId="0" applyFont="1" applyBorder="1" applyAlignment="1">
      <alignment horizontal="justify" vertical="top" wrapText="1"/>
    </xf>
    <xf numFmtId="185" fontId="1" fillId="0" borderId="0" xfId="0" applyNumberFormat="1" applyFont="1" applyAlignment="1">
      <alignment horizontal="right" vertical="top" wrapText="1"/>
    </xf>
    <xf numFmtId="185" fontId="13" fillId="0" borderId="0" xfId="0" applyNumberFormat="1" applyFont="1" applyAlignment="1">
      <alignment horizontal="right" vertical="top" wrapText="1"/>
    </xf>
    <xf numFmtId="185" fontId="1" fillId="0" borderId="52" xfId="0" applyNumberFormat="1" applyFont="1" applyBorder="1" applyAlignment="1">
      <alignment horizontal="right" vertical="top" wrapText="1"/>
    </xf>
    <xf numFmtId="185" fontId="6" fillId="0" borderId="0" xfId="0" applyNumberFormat="1" applyFont="1" applyAlignment="1">
      <alignment/>
    </xf>
    <xf numFmtId="185" fontId="0" fillId="0" borderId="0" xfId="30" applyNumberFormat="1" applyAlignment="1">
      <alignment/>
    </xf>
    <xf numFmtId="185" fontId="6" fillId="0" borderId="0" xfId="30" applyNumberFormat="1" applyFont="1" applyAlignment="1">
      <alignment/>
    </xf>
    <xf numFmtId="185" fontId="0" fillId="0" borderId="0" xfId="0" applyNumberFormat="1" applyAlignment="1">
      <alignment/>
    </xf>
    <xf numFmtId="9" fontId="3" fillId="0" borderId="0" xfId="30" applyFont="1" applyFill="1" applyAlignment="1">
      <alignment/>
    </xf>
    <xf numFmtId="9" fontId="0" fillId="0" borderId="0" xfId="30" applyNumberFormat="1" applyAlignment="1">
      <alignment/>
    </xf>
    <xf numFmtId="4" fontId="31" fillId="3" borderId="30" xfId="32" applyFont="1" applyFill="1" applyBorder="1" applyAlignment="1">
      <alignment horizontal="center" vertical="center" wrapText="1"/>
      <protection/>
    </xf>
    <xf numFmtId="0" fontId="23" fillId="3" borderId="53" xfId="0" applyFont="1" applyFill="1" applyBorder="1" applyAlignment="1">
      <alignment wrapText="1"/>
    </xf>
    <xf numFmtId="0" fontId="17" fillId="0" borderId="0" xfId="0" applyFont="1" applyFill="1" applyBorder="1" applyAlignment="1">
      <alignment horizontal="center" vertical="top" wrapText="1"/>
    </xf>
    <xf numFmtId="0" fontId="18" fillId="0" borderId="0" xfId="0" applyFont="1" applyFill="1" applyBorder="1" applyAlignment="1">
      <alignment horizontal="center" wrapText="1"/>
    </xf>
    <xf numFmtId="4" fontId="6" fillId="3" borderId="54" xfId="32" applyFont="1" applyFill="1" applyBorder="1" applyAlignment="1">
      <alignment horizontal="center" vertical="center"/>
      <protection/>
    </xf>
    <xf numFmtId="4" fontId="6" fillId="3" borderId="20" xfId="32" applyFont="1" applyFill="1" applyBorder="1" applyAlignment="1">
      <alignment horizontal="center" vertical="center"/>
      <protection/>
    </xf>
    <xf numFmtId="4" fontId="6" fillId="3" borderId="55" xfId="32" applyFont="1" applyFill="1" applyBorder="1" applyAlignment="1">
      <alignment horizontal="center" vertical="center"/>
      <protection/>
    </xf>
    <xf numFmtId="4" fontId="6" fillId="3" borderId="56" xfId="32" applyFont="1" applyFill="1" applyBorder="1" applyAlignment="1">
      <alignment horizontal="center" vertical="center"/>
      <protection/>
    </xf>
    <xf numFmtId="0" fontId="6" fillId="2" borderId="54" xfId="28" applyNumberFormat="1" applyFont="1" applyFill="1" applyBorder="1" applyAlignment="1">
      <alignment horizontal="center" vertical="center"/>
    </xf>
    <xf numFmtId="0" fontId="6" fillId="2" borderId="55" xfId="28" applyNumberFormat="1" applyFont="1" applyFill="1" applyBorder="1" applyAlignment="1">
      <alignment horizontal="center" vertical="center"/>
    </xf>
    <xf numFmtId="0" fontId="6" fillId="2" borderId="56" xfId="28" applyNumberFormat="1" applyFont="1" applyFill="1" applyBorder="1" applyAlignment="1">
      <alignment horizontal="center" vertical="center"/>
    </xf>
    <xf numFmtId="0" fontId="6" fillId="3" borderId="57" xfId="32" applyNumberFormat="1" applyFont="1" applyFill="1" applyBorder="1" applyAlignment="1">
      <alignment horizontal="center" vertical="center"/>
      <protection/>
    </xf>
    <xf numFmtId="0" fontId="0" fillId="0" borderId="58" xfId="31" applyFont="1" applyBorder="1" applyAlignment="1">
      <alignment horizontal="center" vertical="center"/>
      <protection/>
    </xf>
    <xf numFmtId="0" fontId="6" fillId="3" borderId="59" xfId="32" applyNumberFormat="1" applyFont="1" applyFill="1" applyBorder="1" applyAlignment="1">
      <alignment horizontal="center" vertical="center"/>
      <protection/>
    </xf>
    <xf numFmtId="0" fontId="6" fillId="3" borderId="58" xfId="32" applyNumberFormat="1" applyFont="1" applyFill="1" applyBorder="1" applyAlignment="1">
      <alignment horizontal="center" vertical="center"/>
      <protection/>
    </xf>
    <xf numFmtId="0" fontId="6" fillId="3" borderId="60" xfId="32" applyNumberFormat="1" applyFont="1" applyFill="1" applyBorder="1" applyAlignment="1">
      <alignment horizontal="center" vertical="center"/>
      <protection/>
    </xf>
    <xf numFmtId="0" fontId="6" fillId="3" borderId="16" xfId="32" applyNumberFormat="1" applyFont="1" applyFill="1" applyBorder="1" applyAlignment="1">
      <alignment horizontal="center" vertical="center"/>
      <protection/>
    </xf>
    <xf numFmtId="0" fontId="6" fillId="3" borderId="17" xfId="32" applyNumberFormat="1" applyFont="1" applyFill="1" applyBorder="1" applyAlignment="1">
      <alignment horizontal="center" vertical="center"/>
      <protection/>
    </xf>
    <xf numFmtId="4" fontId="32" fillId="3" borderId="57" xfId="32" applyFont="1" applyFill="1" applyBorder="1" applyAlignment="1">
      <alignment horizontal="center" vertical="center"/>
      <protection/>
    </xf>
    <xf numFmtId="4" fontId="32" fillId="3" borderId="59" xfId="32" applyFont="1" applyFill="1" applyBorder="1" applyAlignment="1">
      <alignment horizontal="center" vertical="center"/>
      <protection/>
    </xf>
    <xf numFmtId="4" fontId="32" fillId="3" borderId="58" xfId="32" applyFont="1" applyFill="1" applyBorder="1" applyAlignment="1">
      <alignment horizontal="center" vertical="center"/>
      <protection/>
    </xf>
    <xf numFmtId="4" fontId="32" fillId="3" borderId="60" xfId="32" applyFont="1" applyFill="1" applyBorder="1" applyAlignment="1">
      <alignment horizontal="center" vertical="center"/>
      <protection/>
    </xf>
    <xf numFmtId="4" fontId="31" fillId="3" borderId="28" xfId="32" applyFont="1" applyFill="1" applyBorder="1" applyAlignment="1">
      <alignment horizontal="center" vertical="center" wrapText="1"/>
      <protection/>
    </xf>
    <xf numFmtId="0" fontId="23" fillId="3" borderId="61" xfId="0" applyFont="1" applyFill="1" applyBorder="1" applyAlignment="1">
      <alignment wrapText="1"/>
    </xf>
    <xf numFmtId="0" fontId="23" fillId="3" borderId="62" xfId="0" applyFont="1" applyFill="1" applyBorder="1" applyAlignment="1">
      <alignment wrapText="1"/>
    </xf>
    <xf numFmtId="0" fontId="11" fillId="0" borderId="0" xfId="0" applyFont="1" applyFill="1" applyAlignment="1">
      <alignment horizontal="center" wrapText="1"/>
    </xf>
    <xf numFmtId="0" fontId="37" fillId="0" borderId="0" xfId="0" applyFont="1" applyAlignment="1">
      <alignment horizontal="left" vertical="center" wrapText="1"/>
    </xf>
    <xf numFmtId="0" fontId="37" fillId="0" borderId="0" xfId="0" applyFont="1" applyAlignment="1">
      <alignment vertical="center" wrapText="1"/>
    </xf>
    <xf numFmtId="0" fontId="25" fillId="0" borderId="0" xfId="0" applyFont="1" applyAlignment="1">
      <alignment vertical="center" wrapText="1"/>
    </xf>
    <xf numFmtId="0" fontId="31" fillId="0" borderId="0" xfId="0" applyFont="1" applyAlignment="1">
      <alignment vertical="center" wrapText="1"/>
    </xf>
    <xf numFmtId="0" fontId="0" fillId="0" borderId="0" xfId="0" applyAlignment="1">
      <alignment vertical="center" wrapText="1"/>
    </xf>
    <xf numFmtId="0" fontId="23" fillId="3" borderId="3" xfId="0" applyFont="1" applyFill="1" applyBorder="1" applyAlignment="1">
      <alignment wrapText="1"/>
    </xf>
    <xf numFmtId="0" fontId="23" fillId="3" borderId="0" xfId="0" applyFont="1" applyFill="1" applyBorder="1" applyAlignment="1">
      <alignment wrapText="1"/>
    </xf>
    <xf numFmtId="0" fontId="23" fillId="3" borderId="63" xfId="0" applyFont="1" applyFill="1" applyBorder="1" applyAlignment="1">
      <alignment wrapText="1"/>
    </xf>
    <xf numFmtId="0" fontId="17" fillId="0" borderId="37" xfId="0" applyFont="1" applyBorder="1" applyAlignment="1">
      <alignment horizontal="center" vertical="top" wrapText="1"/>
    </xf>
    <xf numFmtId="0" fontId="18" fillId="0" borderId="0" xfId="0" applyFont="1" applyAlignment="1">
      <alignment horizontal="center" wrapText="1"/>
    </xf>
  </cellXfs>
  <cellStyles count="19">
    <cellStyle name="Normal" xfId="0"/>
    <cellStyle name="5x indented GHG Textfiels" xfId="15"/>
    <cellStyle name="AggBoldCells" xfId="16"/>
    <cellStyle name="AggCels_T(2)" xfId="17"/>
    <cellStyle name="AggOrange_bld_it" xfId="18"/>
    <cellStyle name="AggOrange9_CRFReport-template" xfId="19"/>
    <cellStyle name="Comma" xfId="20"/>
    <cellStyle name="Comma [0]" xfId="21"/>
    <cellStyle name="Constants" xfId="22"/>
    <cellStyle name="Currency" xfId="23"/>
    <cellStyle name="Currency [0]" xfId="24"/>
    <cellStyle name="Followed Hyperlink" xfId="25"/>
    <cellStyle name="Headline" xfId="26"/>
    <cellStyle name="Hyperlink" xfId="27"/>
    <cellStyle name="Normal GHG Textfiels Bold" xfId="28"/>
    <cellStyle name="Normal GHG-Shade" xfId="29"/>
    <cellStyle name="Percent" xfId="30"/>
    <cellStyle name="Standard_CRFReport-template" xfId="31"/>
    <cellStyle name="Обычный_CRF2002 (1)"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fuel'!$T$7</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fuel'!$U$7:$AA$7</c:f>
              <c:numCache>
                <c:ptCount val="7"/>
                <c:pt idx="0">
                  <c:v>0</c:v>
                </c:pt>
                <c:pt idx="1">
                  <c:v>0</c:v>
                </c:pt>
                <c:pt idx="2">
                  <c:v>0</c:v>
                </c:pt>
                <c:pt idx="3">
                  <c:v>0</c:v>
                </c:pt>
                <c:pt idx="4">
                  <c:v>0</c:v>
                </c:pt>
                <c:pt idx="5">
                  <c:v>0</c:v>
                </c:pt>
                <c:pt idx="6">
                  <c:v>0</c:v>
                </c:pt>
              </c:numCache>
            </c:numRef>
          </c:val>
        </c:ser>
        <c:ser>
          <c:idx val="1"/>
          <c:order val="1"/>
          <c:tx>
            <c:strRef>
              <c:f>'EU27 % ID by fuel'!$T$8</c:f>
              <c:strCache>
                <c:ptCount val="1"/>
                <c:pt idx="0">
                  <c:v>Norway</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fuel'!$U$8:$AA$8</c:f>
              <c:numCache>
                <c:ptCount val="7"/>
                <c:pt idx="0">
                  <c:v>0</c:v>
                </c:pt>
                <c:pt idx="1">
                  <c:v>0</c:v>
                </c:pt>
                <c:pt idx="2">
                  <c:v>0</c:v>
                </c:pt>
                <c:pt idx="3">
                  <c:v>0</c:v>
                </c:pt>
                <c:pt idx="4">
                  <c:v>0</c:v>
                </c:pt>
                <c:pt idx="5">
                  <c:v>0</c:v>
                </c:pt>
                <c:pt idx="6">
                  <c:v>0</c:v>
                </c:pt>
              </c:numCache>
            </c:numRef>
          </c:val>
        </c:ser>
        <c:ser>
          <c:idx val="2"/>
          <c:order val="2"/>
          <c:tx>
            <c:strRef>
              <c:f>'EU27 % ID by fuel'!$T$9</c:f>
              <c:strCache>
                <c:ptCount val="1"/>
                <c:pt idx="0">
                  <c:v>Algeria</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fuel'!$U$9:$AA$9</c:f>
              <c:numCache>
                <c:ptCount val="7"/>
                <c:pt idx="0">
                  <c:v>0</c:v>
                </c:pt>
                <c:pt idx="1">
                  <c:v>0</c:v>
                </c:pt>
                <c:pt idx="2">
                  <c:v>0</c:v>
                </c:pt>
                <c:pt idx="3">
                  <c:v>0</c:v>
                </c:pt>
                <c:pt idx="4">
                  <c:v>0</c:v>
                </c:pt>
                <c:pt idx="5">
                  <c:v>0</c:v>
                </c:pt>
                <c:pt idx="6">
                  <c:v>0</c:v>
                </c:pt>
              </c:numCache>
            </c:numRef>
          </c:val>
        </c:ser>
        <c:ser>
          <c:idx val="3"/>
          <c:order val="3"/>
          <c:tx>
            <c:strRef>
              <c:f>'EU27 % ID by fuel'!$T$10</c:f>
              <c:strCache>
                <c:ptCount val="1"/>
                <c:pt idx="0">
                  <c:v>Nigeria</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fuel'!$U$10:$AA$10</c:f>
              <c:numCache>
                <c:ptCount val="7"/>
                <c:pt idx="0">
                  <c:v>0</c:v>
                </c:pt>
                <c:pt idx="1">
                  <c:v>0</c:v>
                </c:pt>
                <c:pt idx="2">
                  <c:v>0</c:v>
                </c:pt>
                <c:pt idx="3">
                  <c:v>0</c:v>
                </c:pt>
                <c:pt idx="4">
                  <c:v>0</c:v>
                </c:pt>
                <c:pt idx="5">
                  <c:v>0</c:v>
                </c:pt>
                <c:pt idx="6">
                  <c:v>0</c:v>
                </c:pt>
              </c:numCache>
            </c:numRef>
          </c:val>
        </c:ser>
        <c:ser>
          <c:idx val="4"/>
          <c:order val="4"/>
          <c:tx>
            <c:strRef>
              <c:f>'EU27 % ID by fuel'!$T$11</c:f>
              <c:strCache>
                <c:ptCount val="1"/>
                <c:pt idx="0">
                  <c:v>Libya</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fuel'!$U$11:$AA$11</c:f>
              <c:numCache>
                <c:ptCount val="7"/>
                <c:pt idx="0">
                  <c:v>0</c:v>
                </c:pt>
                <c:pt idx="1">
                  <c:v>0</c:v>
                </c:pt>
                <c:pt idx="2">
                  <c:v>0</c:v>
                </c:pt>
                <c:pt idx="3">
                  <c:v>0</c:v>
                </c:pt>
                <c:pt idx="4">
                  <c:v>0</c:v>
                </c:pt>
                <c:pt idx="5">
                  <c:v>0</c:v>
                </c:pt>
                <c:pt idx="6">
                  <c:v>0</c:v>
                </c:pt>
              </c:numCache>
            </c:numRef>
          </c:val>
        </c:ser>
        <c:ser>
          <c:idx val="5"/>
          <c:order val="5"/>
          <c:tx>
            <c:strRef>
              <c:f>'EU27 % ID by fuel'!$T$12</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fuel'!$U$12:$AA$12</c:f>
              <c:numCache>
                <c:ptCount val="7"/>
                <c:pt idx="0">
                  <c:v>0</c:v>
                </c:pt>
                <c:pt idx="1">
                  <c:v>0</c:v>
                </c:pt>
                <c:pt idx="2">
                  <c:v>0</c:v>
                </c:pt>
                <c:pt idx="3">
                  <c:v>0</c:v>
                </c:pt>
                <c:pt idx="4">
                  <c:v>0</c:v>
                </c:pt>
                <c:pt idx="5">
                  <c:v>0</c:v>
                </c:pt>
                <c:pt idx="6">
                  <c:v>0</c:v>
                </c:pt>
              </c:numCache>
            </c:numRef>
          </c:val>
        </c:ser>
        <c:overlap val="100"/>
        <c:gapWidth val="50"/>
        <c:axId val="62039655"/>
        <c:axId val="21485984"/>
      </c:barChart>
      <c:catAx>
        <c:axId val="62039655"/>
        <c:scaling>
          <c:orientation val="minMax"/>
        </c:scaling>
        <c:axPos val="b"/>
        <c:delete val="0"/>
        <c:numFmt formatCode="General" sourceLinked="1"/>
        <c:majorTickMark val="out"/>
        <c:minorTickMark val="none"/>
        <c:tickLblPos val="nextTo"/>
        <c:crossAx val="21485984"/>
        <c:crosses val="autoZero"/>
        <c:auto val="1"/>
        <c:lblOffset val="100"/>
        <c:noMultiLvlLbl val="0"/>
      </c:catAx>
      <c:valAx>
        <c:axId val="21485984"/>
        <c:scaling>
          <c:orientation val="minMax"/>
        </c:scaling>
        <c:axPos val="l"/>
        <c:title>
          <c:tx>
            <c:rich>
              <a:bodyPr vert="horz" rot="-5400000" anchor="ctr"/>
              <a:lstStyle/>
              <a:p>
                <a:pPr algn="ctr">
                  <a:defRPr/>
                </a:pPr>
                <a:r>
                  <a:rPr lang="en-US" cap="none" sz="1000" b="0" i="0" u="none" baseline="0">
                    <a:latin typeface="Arial"/>
                    <a:ea typeface="Arial"/>
                    <a:cs typeface="Arial"/>
                  </a:rPr>
                  <a:t>Net natural gas imports as a % of primary gas consumption</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2039655"/>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fuel'!$T$28</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fuel'!$U$28:$AA$28</c:f>
              <c:numCache>
                <c:ptCount val="7"/>
                <c:pt idx="0">
                  <c:v>0</c:v>
                </c:pt>
                <c:pt idx="1">
                  <c:v>0</c:v>
                </c:pt>
                <c:pt idx="2">
                  <c:v>0</c:v>
                </c:pt>
                <c:pt idx="3">
                  <c:v>0</c:v>
                </c:pt>
                <c:pt idx="4">
                  <c:v>0</c:v>
                </c:pt>
                <c:pt idx="5">
                  <c:v>0</c:v>
                </c:pt>
                <c:pt idx="6">
                  <c:v>0</c:v>
                </c:pt>
              </c:numCache>
            </c:numRef>
          </c:val>
        </c:ser>
        <c:ser>
          <c:idx val="1"/>
          <c:order val="1"/>
          <c:tx>
            <c:strRef>
              <c:f>'EU27 % ID by fuel'!$T$29</c:f>
              <c:strCache>
                <c:ptCount val="1"/>
                <c:pt idx="0">
                  <c:v>Norway</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fuel'!$U$29:$AA$29</c:f>
              <c:numCache>
                <c:ptCount val="7"/>
                <c:pt idx="0">
                  <c:v>0</c:v>
                </c:pt>
                <c:pt idx="1">
                  <c:v>0</c:v>
                </c:pt>
                <c:pt idx="2">
                  <c:v>0</c:v>
                </c:pt>
                <c:pt idx="3">
                  <c:v>0</c:v>
                </c:pt>
                <c:pt idx="4">
                  <c:v>0</c:v>
                </c:pt>
                <c:pt idx="5">
                  <c:v>0</c:v>
                </c:pt>
                <c:pt idx="6">
                  <c:v>0</c:v>
                </c:pt>
              </c:numCache>
            </c:numRef>
          </c:val>
        </c:ser>
        <c:ser>
          <c:idx val="2"/>
          <c:order val="2"/>
          <c:tx>
            <c:strRef>
              <c:f>'EU27 % ID by fuel'!$T$30</c:f>
              <c:strCache>
                <c:ptCount val="1"/>
                <c:pt idx="0">
                  <c:v>Saudi Arabia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fuel'!$U$30:$AA$30</c:f>
              <c:numCache>
                <c:ptCount val="7"/>
                <c:pt idx="0">
                  <c:v>0</c:v>
                </c:pt>
                <c:pt idx="1">
                  <c:v>0</c:v>
                </c:pt>
                <c:pt idx="2">
                  <c:v>0</c:v>
                </c:pt>
                <c:pt idx="3">
                  <c:v>0</c:v>
                </c:pt>
                <c:pt idx="4">
                  <c:v>0</c:v>
                </c:pt>
                <c:pt idx="5">
                  <c:v>0</c:v>
                </c:pt>
                <c:pt idx="6">
                  <c:v>0</c:v>
                </c:pt>
              </c:numCache>
            </c:numRef>
          </c:val>
        </c:ser>
        <c:ser>
          <c:idx val="3"/>
          <c:order val="3"/>
          <c:tx>
            <c:strRef>
              <c:f>'EU27 % ID by fuel'!$T$31</c:f>
              <c:strCache>
                <c:ptCount val="1"/>
                <c:pt idx="0">
                  <c:v>Libya</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fuel'!$U$31:$AA$31</c:f>
              <c:numCache>
                <c:ptCount val="7"/>
                <c:pt idx="0">
                  <c:v>0</c:v>
                </c:pt>
                <c:pt idx="1">
                  <c:v>0</c:v>
                </c:pt>
                <c:pt idx="2">
                  <c:v>0</c:v>
                </c:pt>
                <c:pt idx="3">
                  <c:v>0</c:v>
                </c:pt>
                <c:pt idx="4">
                  <c:v>0</c:v>
                </c:pt>
                <c:pt idx="5">
                  <c:v>0</c:v>
                </c:pt>
                <c:pt idx="6">
                  <c:v>0</c:v>
                </c:pt>
              </c:numCache>
            </c:numRef>
          </c:val>
        </c:ser>
        <c:ser>
          <c:idx val="4"/>
          <c:order val="4"/>
          <c:tx>
            <c:strRef>
              <c:f>'EU27 % ID by fuel'!$T$32</c:f>
              <c:strCache>
                <c:ptCount val="1"/>
                <c:pt idx="0">
                  <c:v>Iran</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fuel'!$U$32:$AA$32</c:f>
              <c:numCache>
                <c:ptCount val="7"/>
                <c:pt idx="0">
                  <c:v>0</c:v>
                </c:pt>
                <c:pt idx="1">
                  <c:v>0</c:v>
                </c:pt>
                <c:pt idx="2">
                  <c:v>0</c:v>
                </c:pt>
                <c:pt idx="3">
                  <c:v>0</c:v>
                </c:pt>
                <c:pt idx="4">
                  <c:v>0</c:v>
                </c:pt>
                <c:pt idx="5">
                  <c:v>0</c:v>
                </c:pt>
                <c:pt idx="6">
                  <c:v>0</c:v>
                </c:pt>
              </c:numCache>
            </c:numRef>
          </c:val>
        </c:ser>
        <c:ser>
          <c:idx val="5"/>
          <c:order val="5"/>
          <c:tx>
            <c:strRef>
              <c:f>'EU27 % ID by fuel'!$T$33</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fuel'!$U$33:$AA$33</c:f>
              <c:numCache>
                <c:ptCount val="7"/>
                <c:pt idx="0">
                  <c:v>0</c:v>
                </c:pt>
                <c:pt idx="1">
                  <c:v>0</c:v>
                </c:pt>
                <c:pt idx="2">
                  <c:v>0</c:v>
                </c:pt>
                <c:pt idx="3">
                  <c:v>0</c:v>
                </c:pt>
                <c:pt idx="4">
                  <c:v>0</c:v>
                </c:pt>
                <c:pt idx="5">
                  <c:v>0</c:v>
                </c:pt>
                <c:pt idx="6">
                  <c:v>0</c:v>
                </c:pt>
              </c:numCache>
            </c:numRef>
          </c:val>
        </c:ser>
        <c:overlap val="100"/>
        <c:gapWidth val="50"/>
        <c:axId val="59156129"/>
        <c:axId val="62643114"/>
      </c:barChart>
      <c:catAx>
        <c:axId val="59156129"/>
        <c:scaling>
          <c:orientation val="minMax"/>
        </c:scaling>
        <c:axPos val="b"/>
        <c:delete val="0"/>
        <c:numFmt formatCode="General" sourceLinked="1"/>
        <c:majorTickMark val="out"/>
        <c:minorTickMark val="none"/>
        <c:tickLblPos val="nextTo"/>
        <c:crossAx val="62643114"/>
        <c:crosses val="autoZero"/>
        <c:auto val="1"/>
        <c:lblOffset val="100"/>
        <c:noMultiLvlLbl val="0"/>
      </c:catAx>
      <c:valAx>
        <c:axId val="62643114"/>
        <c:scaling>
          <c:orientation val="minMax"/>
        </c:scaling>
        <c:axPos val="l"/>
        <c:title>
          <c:tx>
            <c:rich>
              <a:bodyPr vert="horz" rot="-5400000" anchor="ctr"/>
              <a:lstStyle/>
              <a:p>
                <a:pPr algn="ctr">
                  <a:defRPr/>
                </a:pPr>
                <a:r>
                  <a:rPr lang="en-US" cap="none" sz="1000" b="0" i="0" u="none" baseline="0">
                    <a:latin typeface="Arial"/>
                    <a:ea typeface="Arial"/>
                    <a:cs typeface="Arial"/>
                  </a:rPr>
                  <a:t>Net Crude oil imports as a % of primary oil consumption</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9156129"/>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fuel'!$T$49</c:f>
              <c:strCache>
                <c:ptCount val="1"/>
                <c:pt idx="0">
                  <c:v>South Africa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fuel'!$U$49:$AA$49</c:f>
              <c:numCache>
                <c:ptCount val="7"/>
                <c:pt idx="0">
                  <c:v>0</c:v>
                </c:pt>
                <c:pt idx="1">
                  <c:v>0</c:v>
                </c:pt>
                <c:pt idx="2">
                  <c:v>0</c:v>
                </c:pt>
                <c:pt idx="3">
                  <c:v>0</c:v>
                </c:pt>
                <c:pt idx="4">
                  <c:v>0</c:v>
                </c:pt>
                <c:pt idx="5">
                  <c:v>0</c:v>
                </c:pt>
                <c:pt idx="6">
                  <c:v>0</c:v>
                </c:pt>
              </c:numCache>
            </c:numRef>
          </c:val>
        </c:ser>
        <c:ser>
          <c:idx val="1"/>
          <c:order val="1"/>
          <c:tx>
            <c:strRef>
              <c:f>'EU27 % ID by fuel'!$T$50</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fuel'!$U$50:$AA$50</c:f>
              <c:numCache>
                <c:ptCount val="7"/>
                <c:pt idx="0">
                  <c:v>0</c:v>
                </c:pt>
                <c:pt idx="1">
                  <c:v>0</c:v>
                </c:pt>
                <c:pt idx="2">
                  <c:v>0</c:v>
                </c:pt>
                <c:pt idx="3">
                  <c:v>0</c:v>
                </c:pt>
                <c:pt idx="4">
                  <c:v>0</c:v>
                </c:pt>
                <c:pt idx="5">
                  <c:v>0</c:v>
                </c:pt>
                <c:pt idx="6">
                  <c:v>0</c:v>
                </c:pt>
              </c:numCache>
            </c:numRef>
          </c:val>
        </c:ser>
        <c:ser>
          <c:idx val="2"/>
          <c:order val="2"/>
          <c:tx>
            <c:strRef>
              <c:f>'EU27 % ID by fuel'!$T$51</c:f>
              <c:strCache>
                <c:ptCount val="1"/>
                <c:pt idx="0">
                  <c:v>Australia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fuel'!$U$51:$AA$51</c:f>
              <c:numCache>
                <c:ptCount val="7"/>
                <c:pt idx="0">
                  <c:v>0</c:v>
                </c:pt>
                <c:pt idx="1">
                  <c:v>0</c:v>
                </c:pt>
                <c:pt idx="2">
                  <c:v>0</c:v>
                </c:pt>
                <c:pt idx="3">
                  <c:v>0</c:v>
                </c:pt>
                <c:pt idx="4">
                  <c:v>0</c:v>
                </c:pt>
                <c:pt idx="5">
                  <c:v>0</c:v>
                </c:pt>
                <c:pt idx="6">
                  <c:v>0</c:v>
                </c:pt>
              </c:numCache>
            </c:numRef>
          </c:val>
        </c:ser>
        <c:ser>
          <c:idx val="3"/>
          <c:order val="3"/>
          <c:tx>
            <c:strRef>
              <c:f>'EU27 % ID by fuel'!$T$52</c:f>
              <c:strCache>
                <c:ptCount val="1"/>
                <c:pt idx="0">
                  <c:v>Colombia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fuel'!$U$52:$AA$52</c:f>
              <c:numCache>
                <c:ptCount val="7"/>
                <c:pt idx="0">
                  <c:v>0</c:v>
                </c:pt>
                <c:pt idx="1">
                  <c:v>0</c:v>
                </c:pt>
                <c:pt idx="2">
                  <c:v>0</c:v>
                </c:pt>
                <c:pt idx="3">
                  <c:v>0</c:v>
                </c:pt>
                <c:pt idx="4">
                  <c:v>0</c:v>
                </c:pt>
                <c:pt idx="5">
                  <c:v>0</c:v>
                </c:pt>
                <c:pt idx="6">
                  <c:v>0</c:v>
                </c:pt>
              </c:numCache>
            </c:numRef>
          </c:val>
        </c:ser>
        <c:ser>
          <c:idx val="4"/>
          <c:order val="4"/>
          <c:tx>
            <c:strRef>
              <c:f>'EU27 % ID by fuel'!$T$53</c:f>
              <c:strCache>
                <c:ptCount val="1"/>
                <c:pt idx="0">
                  <c:v>USA</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fuel'!$U$53:$AA$53</c:f>
              <c:numCache>
                <c:ptCount val="7"/>
                <c:pt idx="0">
                  <c:v>0</c:v>
                </c:pt>
                <c:pt idx="1">
                  <c:v>0</c:v>
                </c:pt>
                <c:pt idx="2">
                  <c:v>0</c:v>
                </c:pt>
                <c:pt idx="3">
                  <c:v>0</c:v>
                </c:pt>
                <c:pt idx="4">
                  <c:v>0</c:v>
                </c:pt>
                <c:pt idx="5">
                  <c:v>0</c:v>
                </c:pt>
                <c:pt idx="6">
                  <c:v>0</c:v>
                </c:pt>
              </c:numCache>
            </c:numRef>
          </c:val>
        </c:ser>
        <c:ser>
          <c:idx val="5"/>
          <c:order val="5"/>
          <c:tx>
            <c:strRef>
              <c:f>'EU27 % ID by fuel'!$T$54</c:f>
              <c:strCache>
                <c:ptCount val="1"/>
                <c:pt idx="0">
                  <c:v>Indonesia</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fuel'!$U$54:$AA$54</c:f>
              <c:numCache>
                <c:ptCount val="7"/>
                <c:pt idx="0">
                  <c:v>0</c:v>
                </c:pt>
                <c:pt idx="1">
                  <c:v>0</c:v>
                </c:pt>
                <c:pt idx="2">
                  <c:v>0</c:v>
                </c:pt>
                <c:pt idx="3">
                  <c:v>0</c:v>
                </c:pt>
                <c:pt idx="4">
                  <c:v>0</c:v>
                </c:pt>
                <c:pt idx="5">
                  <c:v>0</c:v>
                </c:pt>
                <c:pt idx="6">
                  <c:v>0</c:v>
                </c:pt>
              </c:numCache>
            </c:numRef>
          </c:val>
        </c:ser>
        <c:ser>
          <c:idx val="6"/>
          <c:order val="6"/>
          <c:tx>
            <c:strRef>
              <c:f>'EU27 % ID by fuel'!$T$55</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fuel'!$U$55:$AA$55</c:f>
              <c:numCache>
                <c:ptCount val="7"/>
                <c:pt idx="0">
                  <c:v>0</c:v>
                </c:pt>
                <c:pt idx="1">
                  <c:v>0</c:v>
                </c:pt>
                <c:pt idx="2">
                  <c:v>0</c:v>
                </c:pt>
                <c:pt idx="3">
                  <c:v>0</c:v>
                </c:pt>
                <c:pt idx="4">
                  <c:v>0</c:v>
                </c:pt>
                <c:pt idx="5">
                  <c:v>0</c:v>
                </c:pt>
                <c:pt idx="6">
                  <c:v>0</c:v>
                </c:pt>
              </c:numCache>
            </c:numRef>
          </c:val>
        </c:ser>
        <c:overlap val="100"/>
        <c:gapWidth val="50"/>
        <c:axId val="26917115"/>
        <c:axId val="40927444"/>
      </c:barChart>
      <c:catAx>
        <c:axId val="26917115"/>
        <c:scaling>
          <c:orientation val="minMax"/>
        </c:scaling>
        <c:axPos val="b"/>
        <c:delete val="0"/>
        <c:numFmt formatCode="General" sourceLinked="1"/>
        <c:majorTickMark val="out"/>
        <c:minorTickMark val="none"/>
        <c:tickLblPos val="nextTo"/>
        <c:crossAx val="40927444"/>
        <c:crosses val="autoZero"/>
        <c:auto val="1"/>
        <c:lblOffset val="100"/>
        <c:noMultiLvlLbl val="0"/>
      </c:catAx>
      <c:valAx>
        <c:axId val="40927444"/>
        <c:scaling>
          <c:orientation val="minMax"/>
        </c:scaling>
        <c:axPos val="l"/>
        <c:title>
          <c:tx>
            <c:rich>
              <a:bodyPr vert="horz" rot="-5400000" anchor="ctr"/>
              <a:lstStyle/>
              <a:p>
                <a:pPr algn="ctr">
                  <a:defRPr/>
                </a:pPr>
                <a:r>
                  <a:rPr lang="en-US" cap="none" sz="1000" b="0" i="0" u="none" baseline="0">
                    <a:latin typeface="Arial"/>
                    <a:ea typeface="Arial"/>
                    <a:cs typeface="Arial"/>
                  </a:rPr>
                  <a:t>Net Hard coal imports as a % of primary solid-fuels consumption</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6917115"/>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fuel'!$T$70</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fuel'!$U$70:$AA$70</c:f>
              <c:numCache>
                <c:ptCount val="7"/>
                <c:pt idx="0">
                  <c:v>0</c:v>
                </c:pt>
                <c:pt idx="1">
                  <c:v>0</c:v>
                </c:pt>
                <c:pt idx="2">
                  <c:v>0</c:v>
                </c:pt>
                <c:pt idx="3">
                  <c:v>0</c:v>
                </c:pt>
                <c:pt idx="4">
                  <c:v>0</c:v>
                </c:pt>
                <c:pt idx="5">
                  <c:v>0</c:v>
                </c:pt>
                <c:pt idx="6">
                  <c:v>0</c:v>
                </c:pt>
              </c:numCache>
            </c:numRef>
          </c:val>
        </c:ser>
        <c:ser>
          <c:idx val="1"/>
          <c:order val="1"/>
          <c:tx>
            <c:strRef>
              <c:f>'EU27 % ID by fuel'!$T$71</c:f>
              <c:strCache>
                <c:ptCount val="1"/>
                <c:pt idx="0">
                  <c:v>Norway</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fuel'!$U$71:$AA$71</c:f>
              <c:numCache>
                <c:ptCount val="7"/>
                <c:pt idx="0">
                  <c:v>0</c:v>
                </c:pt>
                <c:pt idx="1">
                  <c:v>0</c:v>
                </c:pt>
                <c:pt idx="2">
                  <c:v>0</c:v>
                </c:pt>
                <c:pt idx="3">
                  <c:v>0</c:v>
                </c:pt>
                <c:pt idx="4">
                  <c:v>0</c:v>
                </c:pt>
                <c:pt idx="5">
                  <c:v>0</c:v>
                </c:pt>
                <c:pt idx="6">
                  <c:v>0</c:v>
                </c:pt>
              </c:numCache>
            </c:numRef>
          </c:val>
        </c:ser>
        <c:ser>
          <c:idx val="2"/>
          <c:order val="2"/>
          <c:tx>
            <c:strRef>
              <c:f>'EU27 % ID by fuel'!$T$72</c:f>
              <c:strCache>
                <c:ptCount val="1"/>
                <c:pt idx="0">
                  <c:v>Algeria</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fuel'!$U$72:$AA$72</c:f>
              <c:numCache>
                <c:ptCount val="7"/>
                <c:pt idx="0">
                  <c:v>0</c:v>
                </c:pt>
                <c:pt idx="1">
                  <c:v>0</c:v>
                </c:pt>
                <c:pt idx="2">
                  <c:v>0</c:v>
                </c:pt>
                <c:pt idx="3">
                  <c:v>0</c:v>
                </c:pt>
                <c:pt idx="4">
                  <c:v>0</c:v>
                </c:pt>
                <c:pt idx="5">
                  <c:v>0</c:v>
                </c:pt>
                <c:pt idx="6">
                  <c:v>0</c:v>
                </c:pt>
              </c:numCache>
            </c:numRef>
          </c:val>
        </c:ser>
        <c:ser>
          <c:idx val="3"/>
          <c:order val="3"/>
          <c:tx>
            <c:strRef>
              <c:f>'EU27 % ID by fuel'!$T$73</c:f>
              <c:strCache>
                <c:ptCount val="1"/>
                <c:pt idx="0">
                  <c:v>Nigeria</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fuel'!$U$73:$AA$73</c:f>
              <c:numCache>
                <c:ptCount val="7"/>
                <c:pt idx="0">
                  <c:v>0</c:v>
                </c:pt>
                <c:pt idx="1">
                  <c:v>0</c:v>
                </c:pt>
                <c:pt idx="2">
                  <c:v>0</c:v>
                </c:pt>
                <c:pt idx="3">
                  <c:v>0</c:v>
                </c:pt>
                <c:pt idx="4">
                  <c:v>0</c:v>
                </c:pt>
                <c:pt idx="5">
                  <c:v>0</c:v>
                </c:pt>
                <c:pt idx="6">
                  <c:v>0</c:v>
                </c:pt>
              </c:numCache>
            </c:numRef>
          </c:val>
        </c:ser>
        <c:ser>
          <c:idx val="4"/>
          <c:order val="4"/>
          <c:tx>
            <c:strRef>
              <c:f>'EU27 % ID by fuel'!$T$74</c:f>
              <c:strCache>
                <c:ptCount val="1"/>
                <c:pt idx="0">
                  <c:v>Libya</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fuel'!$U$74:$AA$74</c:f>
              <c:numCache>
                <c:ptCount val="7"/>
                <c:pt idx="0">
                  <c:v>0</c:v>
                </c:pt>
                <c:pt idx="1">
                  <c:v>0</c:v>
                </c:pt>
                <c:pt idx="2">
                  <c:v>0</c:v>
                </c:pt>
                <c:pt idx="3">
                  <c:v>0</c:v>
                </c:pt>
                <c:pt idx="4">
                  <c:v>0</c:v>
                </c:pt>
                <c:pt idx="5">
                  <c:v>0</c:v>
                </c:pt>
                <c:pt idx="6">
                  <c:v>0</c:v>
                </c:pt>
              </c:numCache>
            </c:numRef>
          </c:val>
        </c:ser>
        <c:ser>
          <c:idx val="5"/>
          <c:order val="5"/>
          <c:tx>
            <c:strRef>
              <c:f>'EU27 % ID by fuel'!$T$75</c:f>
              <c:strCache>
                <c:ptCount val="1"/>
                <c:pt idx="0">
                  <c:v>Saudi Arabia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fuel'!$U$75:$AA$75</c:f>
              <c:numCache>
                <c:ptCount val="7"/>
                <c:pt idx="0">
                  <c:v>0</c:v>
                </c:pt>
                <c:pt idx="1">
                  <c:v>0</c:v>
                </c:pt>
                <c:pt idx="2">
                  <c:v>0</c:v>
                </c:pt>
                <c:pt idx="3">
                  <c:v>0</c:v>
                </c:pt>
                <c:pt idx="4">
                  <c:v>0</c:v>
                </c:pt>
                <c:pt idx="5">
                  <c:v>0</c:v>
                </c:pt>
                <c:pt idx="6">
                  <c:v>0</c:v>
                </c:pt>
              </c:numCache>
            </c:numRef>
          </c:val>
        </c:ser>
        <c:ser>
          <c:idx val="6"/>
          <c:order val="6"/>
          <c:tx>
            <c:strRef>
              <c:f>'EU27 % ID by fuel'!$T$76</c:f>
              <c:strCache>
                <c:ptCount val="1"/>
                <c:pt idx="0">
                  <c:v>Iran</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fuel'!$U$76:$AA$76</c:f>
              <c:numCache>
                <c:ptCount val="7"/>
                <c:pt idx="0">
                  <c:v>0</c:v>
                </c:pt>
                <c:pt idx="1">
                  <c:v>0</c:v>
                </c:pt>
                <c:pt idx="2">
                  <c:v>0</c:v>
                </c:pt>
                <c:pt idx="3">
                  <c:v>0</c:v>
                </c:pt>
                <c:pt idx="4">
                  <c:v>0</c:v>
                </c:pt>
                <c:pt idx="5">
                  <c:v>0</c:v>
                </c:pt>
                <c:pt idx="6">
                  <c:v>0</c:v>
                </c:pt>
              </c:numCache>
            </c:numRef>
          </c:val>
        </c:ser>
        <c:ser>
          <c:idx val="7"/>
          <c:order val="7"/>
          <c:tx>
            <c:strRef>
              <c:f>'EU27 % ID by fuel'!$T$77</c:f>
              <c:strCache>
                <c:ptCount val="1"/>
                <c:pt idx="0">
                  <c:v>South Africa</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fuel'!$U$77:$AA$77</c:f>
              <c:numCache>
                <c:ptCount val="7"/>
                <c:pt idx="0">
                  <c:v>0</c:v>
                </c:pt>
                <c:pt idx="1">
                  <c:v>0</c:v>
                </c:pt>
                <c:pt idx="2">
                  <c:v>0</c:v>
                </c:pt>
                <c:pt idx="3">
                  <c:v>0</c:v>
                </c:pt>
                <c:pt idx="4">
                  <c:v>0</c:v>
                </c:pt>
                <c:pt idx="5">
                  <c:v>0</c:v>
                </c:pt>
                <c:pt idx="6">
                  <c:v>0</c:v>
                </c:pt>
              </c:numCache>
            </c:numRef>
          </c:val>
        </c:ser>
        <c:ser>
          <c:idx val="8"/>
          <c:order val="8"/>
          <c:tx>
            <c:strRef>
              <c:f>'EU27 % ID by fuel'!$T$78</c:f>
              <c:strCache>
                <c:ptCount val="1"/>
                <c:pt idx="0">
                  <c:v>Australia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fuel'!$U$78:$AA$78</c:f>
              <c:numCache>
                <c:ptCount val="7"/>
                <c:pt idx="0">
                  <c:v>0</c:v>
                </c:pt>
                <c:pt idx="1">
                  <c:v>0</c:v>
                </c:pt>
                <c:pt idx="2">
                  <c:v>0</c:v>
                </c:pt>
                <c:pt idx="3">
                  <c:v>0</c:v>
                </c:pt>
                <c:pt idx="4">
                  <c:v>0</c:v>
                </c:pt>
                <c:pt idx="5">
                  <c:v>0</c:v>
                </c:pt>
                <c:pt idx="6">
                  <c:v>0</c:v>
                </c:pt>
              </c:numCache>
            </c:numRef>
          </c:val>
        </c:ser>
        <c:ser>
          <c:idx val="9"/>
          <c:order val="9"/>
          <c:tx>
            <c:strRef>
              <c:f>'EU27 % ID by fuel'!$T$79</c:f>
              <c:strCache>
                <c:ptCount val="1"/>
                <c:pt idx="0">
                  <c:v>Colombia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fuel'!$U$79:$AA$79</c:f>
              <c:numCache>
                <c:ptCount val="7"/>
                <c:pt idx="0">
                  <c:v>0</c:v>
                </c:pt>
                <c:pt idx="1">
                  <c:v>0</c:v>
                </c:pt>
                <c:pt idx="2">
                  <c:v>0</c:v>
                </c:pt>
                <c:pt idx="3">
                  <c:v>0</c:v>
                </c:pt>
                <c:pt idx="4">
                  <c:v>0</c:v>
                </c:pt>
                <c:pt idx="5">
                  <c:v>0</c:v>
                </c:pt>
                <c:pt idx="6">
                  <c:v>0</c:v>
                </c:pt>
              </c:numCache>
            </c:numRef>
          </c:val>
        </c:ser>
        <c:ser>
          <c:idx val="10"/>
          <c:order val="10"/>
          <c:tx>
            <c:strRef>
              <c:f>'EU27 % ID by fuel'!$T$80</c:f>
              <c:strCache>
                <c:ptCount val="1"/>
                <c:pt idx="0">
                  <c:v>USA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fuel'!$U$80:$AA$80</c:f>
              <c:numCache>
                <c:ptCount val="7"/>
                <c:pt idx="0">
                  <c:v>0</c:v>
                </c:pt>
                <c:pt idx="1">
                  <c:v>0</c:v>
                </c:pt>
                <c:pt idx="2">
                  <c:v>0</c:v>
                </c:pt>
                <c:pt idx="3">
                  <c:v>0</c:v>
                </c:pt>
                <c:pt idx="4">
                  <c:v>0</c:v>
                </c:pt>
                <c:pt idx="5">
                  <c:v>0</c:v>
                </c:pt>
                <c:pt idx="6">
                  <c:v>0</c:v>
                </c:pt>
              </c:numCache>
            </c:numRef>
          </c:val>
        </c:ser>
        <c:ser>
          <c:idx val="11"/>
          <c:order val="11"/>
          <c:tx>
            <c:strRef>
              <c:f>'EU27 % ID by fuel'!$T$81</c:f>
              <c:strCache>
                <c:ptCount val="1"/>
                <c:pt idx="0">
                  <c:v>Indonesia</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fuel'!$U$81:$AA$81</c:f>
              <c:numCache>
                <c:ptCount val="7"/>
                <c:pt idx="0">
                  <c:v>0</c:v>
                </c:pt>
                <c:pt idx="1">
                  <c:v>0</c:v>
                </c:pt>
                <c:pt idx="2">
                  <c:v>0</c:v>
                </c:pt>
                <c:pt idx="3">
                  <c:v>0</c:v>
                </c:pt>
                <c:pt idx="4">
                  <c:v>0</c:v>
                </c:pt>
                <c:pt idx="5">
                  <c:v>0</c:v>
                </c:pt>
                <c:pt idx="6">
                  <c:v>0</c:v>
                </c:pt>
              </c:numCache>
            </c:numRef>
          </c:val>
        </c:ser>
        <c:ser>
          <c:idx val="12"/>
          <c:order val="12"/>
          <c:tx>
            <c:strRef>
              <c:f>'EU27 % ID by fuel'!$T$82</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fuel'!$U$82:$AA$82</c:f>
              <c:numCache>
                <c:ptCount val="7"/>
                <c:pt idx="0">
                  <c:v>0</c:v>
                </c:pt>
                <c:pt idx="1">
                  <c:v>0</c:v>
                </c:pt>
                <c:pt idx="2">
                  <c:v>0</c:v>
                </c:pt>
                <c:pt idx="3">
                  <c:v>0</c:v>
                </c:pt>
                <c:pt idx="4">
                  <c:v>0</c:v>
                </c:pt>
                <c:pt idx="5">
                  <c:v>0</c:v>
                </c:pt>
                <c:pt idx="6">
                  <c:v>0</c:v>
                </c:pt>
              </c:numCache>
            </c:numRef>
          </c:val>
        </c:ser>
        <c:overlap val="100"/>
        <c:gapWidth val="50"/>
        <c:axId val="32802677"/>
        <c:axId val="26788638"/>
      </c:barChart>
      <c:catAx>
        <c:axId val="32802677"/>
        <c:scaling>
          <c:orientation val="minMax"/>
        </c:scaling>
        <c:axPos val="b"/>
        <c:delete val="0"/>
        <c:numFmt formatCode="General" sourceLinked="1"/>
        <c:majorTickMark val="out"/>
        <c:minorTickMark val="none"/>
        <c:tickLblPos val="nextTo"/>
        <c:crossAx val="26788638"/>
        <c:crosses val="autoZero"/>
        <c:auto val="1"/>
        <c:lblOffset val="100"/>
        <c:noMultiLvlLbl val="0"/>
      </c:catAx>
      <c:valAx>
        <c:axId val="26788638"/>
        <c:scaling>
          <c:orientation val="minMax"/>
        </c:scaling>
        <c:axPos val="l"/>
        <c:title>
          <c:tx>
            <c:rich>
              <a:bodyPr vert="horz" rot="-5400000" anchor="ctr"/>
              <a:lstStyle/>
              <a:p>
                <a:pPr algn="ctr">
                  <a:defRPr/>
                </a:pPr>
                <a:r>
                  <a:rPr lang="en-US" cap="none" sz="1000" b="0" i="0" u="none" baseline="0">
                    <a:latin typeface="Arial"/>
                    <a:ea typeface="Arial"/>
                    <a:cs typeface="Arial"/>
                  </a:rPr>
                  <a:t>Net Natural gas, crude oil and hard coal imports as a % of primary energy</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2802677"/>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
          <c:y val="0.03675"/>
          <c:w val="0.7385"/>
          <c:h val="0.939"/>
        </c:manualLayout>
      </c:layout>
      <c:barChart>
        <c:barDir val="col"/>
        <c:grouping val="stacked"/>
        <c:varyColors val="0"/>
        <c:ser>
          <c:idx val="1"/>
          <c:order val="0"/>
          <c:tx>
            <c:strRef>
              <c:f>'EU ID 2006'!$B$62</c:f>
              <c:strCache>
                <c:ptCount val="1"/>
                <c:pt idx="0">
                  <c:v>Solid fuels</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'EU ID 2006'!$A$63:$A$64</c:f>
              <c:strCache/>
            </c:strRef>
          </c:cat>
          <c:val>
            <c:numRef>
              <c:f>'EU ID 2006'!$B$63:$B$64</c:f>
              <c:numCache/>
            </c:numRef>
          </c:val>
        </c:ser>
        <c:ser>
          <c:idx val="2"/>
          <c:order val="1"/>
          <c:tx>
            <c:strRef>
              <c:f>'EU ID 2006'!$C$62</c:f>
              <c:strCache>
                <c:ptCount val="1"/>
                <c:pt idx="0">
                  <c:v>Oil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'EU ID 2006'!$A$63:$A$64</c:f>
              <c:strCache/>
            </c:strRef>
          </c:cat>
          <c:val>
            <c:numRef>
              <c:f>'EU ID 2006'!$C$63:$C$64</c:f>
              <c:numCache/>
            </c:numRef>
          </c:val>
        </c:ser>
        <c:ser>
          <c:idx val="0"/>
          <c:order val="2"/>
          <c:tx>
            <c:strRef>
              <c:f>'EU ID 2006'!$D$62</c:f>
              <c:strCache>
                <c:ptCount val="1"/>
                <c:pt idx="0">
                  <c:v>Gas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'EU ID 2006'!$A$63:$A$64</c:f>
              <c:strCache/>
            </c:strRef>
          </c:cat>
          <c:val>
            <c:numRef>
              <c:f>'EU ID 2006'!$D$63:$D$64</c:f>
              <c:numCache/>
            </c:numRef>
          </c:val>
        </c:ser>
        <c:ser>
          <c:idx val="3"/>
          <c:order val="3"/>
          <c:tx>
            <c:strRef>
              <c:f>'EU ID 2006'!$E$62</c:f>
              <c:strCache>
                <c:ptCount val="1"/>
                <c:pt idx="0">
                  <c:v>Electricity</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'EU ID 2006'!$A$63:$A$64</c:f>
              <c:strCache/>
            </c:strRef>
          </c:cat>
          <c:val>
            <c:numRef>
              <c:f>'EU ID 2006'!$E$63:$E$64</c:f>
              <c:numCache/>
            </c:numRef>
          </c:val>
        </c:ser>
        <c:overlap val="100"/>
        <c:gapWidth val="50"/>
        <c:axId val="39771151"/>
        <c:axId val="22396040"/>
      </c:barChart>
      <c:catAx>
        <c:axId val="39771151"/>
        <c:scaling>
          <c:orientation val="minMax"/>
        </c:scaling>
        <c:axPos val="b"/>
        <c:delete val="0"/>
        <c:numFmt formatCode="General" sourceLinked="1"/>
        <c:majorTickMark val="out"/>
        <c:minorTickMark val="none"/>
        <c:tickLblPos val="nextTo"/>
        <c:txPr>
          <a:bodyPr/>
          <a:lstStyle/>
          <a:p>
            <a:pPr>
              <a:defRPr lang="en-US" cap="none" sz="1100" b="1" i="0" u="none" baseline="0">
                <a:latin typeface="Arial"/>
                <a:ea typeface="Arial"/>
                <a:cs typeface="Arial"/>
              </a:defRPr>
            </a:pPr>
          </a:p>
        </c:txPr>
        <c:crossAx val="22396040"/>
        <c:crosses val="autoZero"/>
        <c:auto val="1"/>
        <c:lblOffset val="100"/>
        <c:noMultiLvlLbl val="0"/>
      </c:catAx>
      <c:valAx>
        <c:axId val="22396040"/>
        <c:scaling>
          <c:orientation val="minMax"/>
          <c:max val="100"/>
        </c:scaling>
        <c:axPos val="l"/>
        <c:title>
          <c:tx>
            <c:rich>
              <a:bodyPr vert="horz" rot="-5400000" anchor="ctr"/>
              <a:lstStyle/>
              <a:p>
                <a:pPr algn="ctr">
                  <a:defRPr/>
                </a:pPr>
                <a:r>
                  <a:rPr lang="en-US" cap="none" sz="1000" b="0" i="0" u="none" baseline="0">
                    <a:latin typeface="Arial"/>
                    <a:ea typeface="Arial"/>
                    <a:cs typeface="Arial"/>
                  </a:rPr>
                  <a:t>% of primary energy consumption</a:t>
                </a:r>
              </a:p>
            </c:rich>
          </c:tx>
          <c:layout>
            <c:manualLayout>
              <c:xMode val="factor"/>
              <c:yMode val="factor"/>
              <c:x val="-0.00525"/>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9771151"/>
        <c:crossesAt val="1"/>
        <c:crossBetween val="between"/>
        <c:dispUnits/>
      </c:valAx>
      <c:spPr>
        <a:noFill/>
        <a:ln w="12700">
          <a:solidFill>
            <a:srgbClr val="808080"/>
          </a:solidFill>
        </a:ln>
      </c:spPr>
    </c:plotArea>
    <c:legend>
      <c:legendPos val="r"/>
      <c:layout>
        <c:manualLayout>
          <c:xMode val="edge"/>
          <c:yMode val="edge"/>
          <c:x val="0.819"/>
          <c:y val="0.376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fuel'!$T$87</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fuel'!$U$87:$V$87</c:f>
              <c:numCache>
                <c:ptCount val="2"/>
                <c:pt idx="0">
                  <c:v>0.12892966747563203</c:v>
                </c:pt>
                <c:pt idx="1">
                  <c:v>0.1825750834409596</c:v>
                </c:pt>
              </c:numCache>
            </c:numRef>
          </c:val>
        </c:ser>
        <c:ser>
          <c:idx val="1"/>
          <c:order val="1"/>
          <c:tx>
            <c:strRef>
              <c:f>'EU27 % ID by fuel'!$T$88</c:f>
              <c:strCache>
                <c:ptCount val="1"/>
                <c:pt idx="0">
                  <c:v>Norway</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fuel'!$U$88:$V$88</c:f>
              <c:numCache>
                <c:ptCount val="2"/>
                <c:pt idx="0">
                  <c:v>0.09219202930826503</c:v>
                </c:pt>
                <c:pt idx="1">
                  <c:v>0.08200333169998666</c:v>
                </c:pt>
              </c:numCache>
            </c:numRef>
          </c:val>
        </c:ser>
        <c:ser>
          <c:idx val="2"/>
          <c:order val="2"/>
          <c:tx>
            <c:strRef>
              <c:f>'EU27 % ID by fuel'!$T$89</c:f>
              <c:strCache>
                <c:ptCount val="1"/>
                <c:pt idx="0">
                  <c:v>Algeria</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fuel'!$U$89:$V$89</c:f>
              <c:numCache>
                <c:ptCount val="2"/>
                <c:pt idx="0">
                  <c:v>0.040216957112876504</c:v>
                </c:pt>
                <c:pt idx="1">
                  <c:v>0.034195398753048785</c:v>
                </c:pt>
              </c:numCache>
            </c:numRef>
          </c:val>
        </c:ser>
        <c:ser>
          <c:idx val="3"/>
          <c:order val="3"/>
          <c:tx>
            <c:strRef>
              <c:f>'EU27 % ID by fuel'!$T$90</c:f>
              <c:strCache>
                <c:ptCount val="1"/>
                <c:pt idx="0">
                  <c:v>Nigeria</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fuel'!$U$90:$V$90</c:f>
              <c:numCache>
                <c:ptCount val="2"/>
                <c:pt idx="0">
                  <c:v>0.015262948976546351</c:v>
                </c:pt>
                <c:pt idx="1">
                  <c:v>0.017687690841582466</c:v>
                </c:pt>
              </c:numCache>
            </c:numRef>
          </c:val>
        </c:ser>
        <c:ser>
          <c:idx val="4"/>
          <c:order val="4"/>
          <c:tx>
            <c:strRef>
              <c:f>'EU27 % ID by fuel'!$T$91</c:f>
              <c:strCache>
                <c:ptCount val="1"/>
                <c:pt idx="0">
                  <c:v>Libya</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fuel'!$U$91:$V$91</c:f>
              <c:numCache>
                <c:ptCount val="2"/>
                <c:pt idx="0">
                  <c:v>0.027050943568215333</c:v>
                </c:pt>
                <c:pt idx="1">
                  <c:v>0.03290686451127537</c:v>
                </c:pt>
              </c:numCache>
            </c:numRef>
          </c:val>
        </c:ser>
        <c:ser>
          <c:idx val="5"/>
          <c:order val="5"/>
          <c:tx>
            <c:strRef>
              <c:f>'EU27 % ID by fuel'!$T$92</c:f>
              <c:strCache>
                <c:ptCount val="1"/>
                <c:pt idx="0">
                  <c:v>Saudi Arabia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fuel'!$U$92:$V$92</c:f>
              <c:numCache>
                <c:ptCount val="2"/>
                <c:pt idx="0">
                  <c:v>0.038092225251865494</c:v>
                </c:pt>
                <c:pt idx="1">
                  <c:v>0.027866907526957106</c:v>
                </c:pt>
              </c:numCache>
            </c:numRef>
          </c:val>
        </c:ser>
        <c:ser>
          <c:idx val="6"/>
          <c:order val="6"/>
          <c:tx>
            <c:strRef>
              <c:f>'EU27 % ID by fuel'!$T$93</c:f>
              <c:strCache>
                <c:ptCount val="1"/>
                <c:pt idx="0">
                  <c:v>Iran</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fuel'!$U$93:$V$93</c:f>
              <c:numCache>
                <c:ptCount val="2"/>
                <c:pt idx="0">
                  <c:v>0.020743927832766813</c:v>
                </c:pt>
                <c:pt idx="1">
                  <c:v>0.01991041136498331</c:v>
                </c:pt>
              </c:numCache>
            </c:numRef>
          </c:val>
        </c:ser>
        <c:ser>
          <c:idx val="7"/>
          <c:order val="7"/>
          <c:tx>
            <c:strRef>
              <c:f>'EU27 % ID by fuel'!$T$94</c:f>
              <c:strCache>
                <c:ptCount val="1"/>
                <c:pt idx="0">
                  <c:v>South Africa</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fuel'!$U$94:$V$94</c:f>
              <c:numCache>
                <c:ptCount val="2"/>
                <c:pt idx="0">
                  <c:v>0.016428567298653104</c:v>
                </c:pt>
                <c:pt idx="1">
                  <c:v>0.02036631287423554</c:v>
                </c:pt>
              </c:numCache>
            </c:numRef>
          </c:val>
        </c:ser>
        <c:ser>
          <c:idx val="8"/>
          <c:order val="8"/>
          <c:tx>
            <c:strRef>
              <c:f>'EU27 % ID by fuel'!$T$95</c:f>
              <c:strCache>
                <c:ptCount val="1"/>
                <c:pt idx="0">
                  <c:v>Australia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fuel'!$U$95:$V$95</c:f>
              <c:numCache>
                <c:ptCount val="2"/>
                <c:pt idx="0">
                  <c:v>0.011694676674253396</c:v>
                </c:pt>
                <c:pt idx="1">
                  <c:v>0.010440550596665769</c:v>
                </c:pt>
              </c:numCache>
            </c:numRef>
          </c:val>
        </c:ser>
        <c:ser>
          <c:idx val="9"/>
          <c:order val="9"/>
          <c:tx>
            <c:strRef>
              <c:f>'EU27 % ID by fuel'!$T$96</c:f>
              <c:strCache>
                <c:ptCount val="1"/>
                <c:pt idx="0">
                  <c:v>Colombia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fuel'!$U$96:$V$96</c:f>
              <c:numCache>
                <c:ptCount val="2"/>
                <c:pt idx="0">
                  <c:v>0.00945878534366537</c:v>
                </c:pt>
                <c:pt idx="1">
                  <c:v>0.01011774640254549</c:v>
                </c:pt>
              </c:numCache>
            </c:numRef>
          </c:val>
        </c:ser>
        <c:ser>
          <c:idx val="10"/>
          <c:order val="10"/>
          <c:tx>
            <c:strRef>
              <c:f>'EU27 % ID by fuel'!$T$97</c:f>
              <c:strCache>
                <c:ptCount val="1"/>
                <c:pt idx="0">
                  <c:v>USA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'EU27 % ID by fuel'!$U$86:$V$86</c:f>
              <c:numCache>
                <c:ptCount val="2"/>
                <c:pt idx="0">
                  <c:v>2000</c:v>
                </c:pt>
                <c:pt idx="1">
                  <c:v>2006</c:v>
                </c:pt>
              </c:numCache>
            </c:numRef>
          </c:cat>
          <c:val>
            <c:numRef>
              <c:f>'EU27 % ID by fuel'!$U$97:$V$97</c:f>
              <c:numCache>
                <c:ptCount val="2"/>
                <c:pt idx="0">
                  <c:v>-0.00812123408729434</c:v>
                </c:pt>
                <c:pt idx="1">
                  <c:v>0.0012456404825062271</c:v>
                </c:pt>
              </c:numCache>
            </c:numRef>
          </c:val>
        </c:ser>
        <c:ser>
          <c:idx val="11"/>
          <c:order val="11"/>
          <c:tx>
            <c:strRef>
              <c:f>'EU27 % ID by fuel'!$T$98</c:f>
              <c:strCache>
                <c:ptCount val="1"/>
                <c:pt idx="0">
                  <c:v>Indonesia</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fuel'!$U$98:$V$98</c:f>
              <c:numCache>
                <c:ptCount val="2"/>
                <c:pt idx="0">
                  <c:v>0.003586094910251828</c:v>
                </c:pt>
                <c:pt idx="1">
                  <c:v>0.007780427920979962</c:v>
                </c:pt>
              </c:numCache>
            </c:numRef>
          </c:val>
        </c:ser>
        <c:ser>
          <c:idx val="12"/>
          <c:order val="12"/>
          <c:tx>
            <c:strRef>
              <c:f>'EU27 % ID by fuel'!$T$99</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fuel'!$U$99:$V$99</c:f>
              <c:numCache>
                <c:ptCount val="2"/>
                <c:pt idx="0">
                  <c:v>0.08455952991159489</c:v>
                </c:pt>
                <c:pt idx="1">
                  <c:v>0.08007608181270277</c:v>
                </c:pt>
              </c:numCache>
            </c:numRef>
          </c:val>
        </c:ser>
        <c:overlap val="100"/>
        <c:gapWidth val="50"/>
        <c:axId val="237769"/>
        <c:axId val="2139922"/>
      </c:barChart>
      <c:catAx>
        <c:axId val="237769"/>
        <c:scaling>
          <c:orientation val="minMax"/>
        </c:scaling>
        <c:axPos val="b"/>
        <c:delete val="0"/>
        <c:numFmt formatCode="General" sourceLinked="1"/>
        <c:majorTickMark val="out"/>
        <c:minorTickMark val="none"/>
        <c:tickLblPos val="nextTo"/>
        <c:crossAx val="2139922"/>
        <c:crosses val="autoZero"/>
        <c:auto val="1"/>
        <c:lblOffset val="100"/>
        <c:noMultiLvlLbl val="0"/>
      </c:catAx>
      <c:valAx>
        <c:axId val="2139922"/>
        <c:scaling>
          <c:orientation val="minMax"/>
        </c:scaling>
        <c:axPos val="l"/>
        <c:title>
          <c:tx>
            <c:rich>
              <a:bodyPr vert="horz" rot="-5400000" anchor="ctr"/>
              <a:lstStyle/>
              <a:p>
                <a:pPr algn="ctr">
                  <a:defRPr/>
                </a:pPr>
                <a:r>
                  <a:rPr lang="en-US" cap="none" sz="800" b="0" i="0" u="none" baseline="0">
                    <a:latin typeface="Arial"/>
                    <a:ea typeface="Arial"/>
                    <a:cs typeface="Arial"/>
                  </a:rPr>
                  <a:t>Net Natural gas, crude oil and hard coal imports as a % of primary energy</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37769"/>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38"/>
          <c:w val="0.9175"/>
          <c:h val="0.942"/>
        </c:manualLayout>
      </c:layout>
      <c:barChart>
        <c:barDir val="col"/>
        <c:grouping val="stacked"/>
        <c:varyColors val="0"/>
        <c:ser>
          <c:idx val="0"/>
          <c:order val="0"/>
          <c:tx>
            <c:strRef>
              <c:f>'MS 2006 % ID'!$N$70</c:f>
              <c:strCache>
                <c:ptCount val="1"/>
                <c:pt idx="0">
                  <c:v>Hard Coal</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'MS 2006 % ID'!$L$71:$L$97</c:f>
              <c:strCache/>
            </c:strRef>
          </c:cat>
          <c:val>
            <c:numRef>
              <c:f>'MS 2006 % ID'!$N$71:$N$97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'MS 2006 % ID'!$O$70</c:f>
              <c:strCache>
                <c:ptCount val="1"/>
                <c:pt idx="0">
                  <c:v>Crude Oil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'MS 2006 % ID'!$L$71:$L$97</c:f>
              <c:strCache/>
            </c:strRef>
          </c:cat>
          <c:val>
            <c:numRef>
              <c:f>'MS 2006 % ID'!$O$71:$O$97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2"/>
          <c:order val="2"/>
          <c:tx>
            <c:strRef>
              <c:f>'MS 2006 % ID'!$P$70</c:f>
              <c:strCache>
                <c:ptCount val="1"/>
                <c:pt idx="0">
                  <c:v>Natural 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'MS 2006 % ID'!$L$71:$L$97</c:f>
              <c:strCache/>
            </c:strRef>
          </c:cat>
          <c:val>
            <c:numRef>
              <c:f>'MS 2006 % ID'!$P$71:$P$97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overlap val="100"/>
        <c:gapWidth val="100"/>
        <c:axId val="19259299"/>
        <c:axId val="39115964"/>
      </c:barChart>
      <c:catAx>
        <c:axId val="19259299"/>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9115964"/>
        <c:crosses val="autoZero"/>
        <c:auto val="1"/>
        <c:lblOffset val="100"/>
        <c:tickLblSkip val="1"/>
        <c:noMultiLvlLbl val="0"/>
      </c:catAx>
      <c:valAx>
        <c:axId val="39115964"/>
        <c:scaling>
          <c:orientation val="minMax"/>
          <c:max val="1.4"/>
          <c:min val="0"/>
        </c:scaling>
        <c:axPos val="l"/>
        <c:title>
          <c:tx>
            <c:rich>
              <a:bodyPr vert="horz" rot="-5400000" anchor="ctr"/>
              <a:lstStyle/>
              <a:p>
                <a:pPr algn="ctr">
                  <a:defRPr/>
                </a:pPr>
                <a:r>
                  <a:rPr lang="en-US"/>
                  <a:t>Net (Extra-EU) imports as a % of total GIEC</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19259299"/>
        <c:crossesAt val="1"/>
        <c:crossBetween val="between"/>
        <c:dispUnits/>
        <c:majorUnit val="0.2"/>
      </c:valAx>
      <c:spPr>
        <a:noFill/>
        <a:ln w="12700">
          <a:solidFill>
            <a:srgbClr val="808080"/>
          </a:solidFill>
        </a:ln>
      </c:spPr>
    </c:plotArea>
    <c:legend>
      <c:legendPos val="r"/>
      <c:layout>
        <c:manualLayout>
          <c:xMode val="edge"/>
          <c:yMode val="edge"/>
          <c:x val="0.7255"/>
          <c:y val="0.175"/>
          <c:w val="0.21675"/>
          <c:h val="0.173"/>
        </c:manualLayout>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25"/>
          <c:y val="0.0585"/>
          <c:w val="0.84875"/>
          <c:h val="0.9415"/>
        </c:manualLayout>
      </c:layout>
      <c:barChart>
        <c:barDir val="col"/>
        <c:grouping val="stacked"/>
        <c:varyColors val="0"/>
        <c:ser>
          <c:idx val="1"/>
          <c:order val="0"/>
          <c:tx>
            <c:strRef>
              <c:f>'CO2 imports'!$C$66</c:f>
              <c:strCache>
                <c:ptCount val="1"/>
                <c:pt idx="0">
                  <c:v>CO2 emissions from domestic fuel</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'CO2 imports'!$A$67:$A$71</c:f>
              <c:strCache/>
            </c:strRef>
          </c:cat>
          <c:val>
            <c:numRef>
              <c:f>'CO2 imports'!$C$67:$C$71</c:f>
              <c:numCache/>
            </c:numRef>
          </c:val>
        </c:ser>
        <c:ser>
          <c:idx val="0"/>
          <c:order val="1"/>
          <c:tx>
            <c:strRef>
              <c:f>'CO2 imports'!$B$66</c:f>
              <c:strCache>
                <c:ptCount val="1"/>
                <c:pt idx="0">
                  <c:v>CO2 emissions from imported fuel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'CO2 imports'!$A$67:$A$71</c:f>
              <c:strCache/>
            </c:strRef>
          </c:cat>
          <c:val>
            <c:numRef>
              <c:f>'CO2 imports'!$B$67:$B$71</c:f>
              <c:numCache/>
            </c:numRef>
          </c:val>
        </c:ser>
        <c:overlap val="100"/>
        <c:gapWidth val="50"/>
        <c:axId val="16499357"/>
        <c:axId val="14276486"/>
      </c:barChart>
      <c:catAx>
        <c:axId val="16499357"/>
        <c:scaling>
          <c:orientation val="minMax"/>
        </c:scaling>
        <c:axPos val="b"/>
        <c:delete val="0"/>
        <c:numFmt formatCode="General" sourceLinked="1"/>
        <c:majorTickMark val="out"/>
        <c:minorTickMark val="none"/>
        <c:tickLblPos val="nextTo"/>
        <c:txPr>
          <a:bodyPr vert="horz" rot="-5400000"/>
          <a:lstStyle/>
          <a:p>
            <a:pPr>
              <a:defRPr lang="en-US" cap="none" sz="1000" b="1" i="0" u="none" baseline="0">
                <a:latin typeface="Arial"/>
                <a:ea typeface="Arial"/>
                <a:cs typeface="Arial"/>
              </a:defRPr>
            </a:pPr>
          </a:p>
        </c:txPr>
        <c:crossAx val="14276486"/>
        <c:crosses val="autoZero"/>
        <c:auto val="1"/>
        <c:lblOffset val="100"/>
        <c:noMultiLvlLbl val="0"/>
      </c:catAx>
      <c:valAx>
        <c:axId val="14276486"/>
        <c:scaling>
          <c:orientation val="minMax"/>
        </c:scaling>
        <c:axPos val="l"/>
        <c:title>
          <c:tx>
            <c:rich>
              <a:bodyPr vert="horz" rot="-5400000" anchor="ctr"/>
              <a:lstStyle/>
              <a:p>
                <a:pPr algn="ctr">
                  <a:defRPr/>
                </a:pPr>
                <a:r>
                  <a:rPr lang="en-US"/>
                  <a:t>MtCO2</a:t>
                </a:r>
              </a:p>
            </c:rich>
          </c:tx>
          <c:layout>
            <c:manualLayout>
              <c:xMode val="factor"/>
              <c:yMode val="factor"/>
              <c:x val="-0.008"/>
              <c:y val="-0.002"/>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6499357"/>
        <c:crossesAt val="1"/>
        <c:crossBetween val="between"/>
        <c:dispUnits/>
      </c:valAx>
      <c:spPr>
        <a:noFill/>
        <a:ln w="12700">
          <a:solidFill>
            <a:srgbClr val="808080"/>
          </a:solidFill>
        </a:ln>
      </c:spPr>
    </c:plotArea>
    <c:legend>
      <c:legendPos val="r"/>
      <c:layout>
        <c:manualLayout>
          <c:xMode val="edge"/>
          <c:yMode val="edge"/>
          <c:x val="0.6385"/>
          <c:y val="0.13025"/>
          <c:w val="0.252"/>
          <c:h val="0.2875"/>
        </c:manualLayout>
      </c:layout>
      <c:overlay val="0"/>
      <c:spPr>
        <a:ln w="12700">
          <a:solidFill>
            <a:srgbClr val="C0C0C0"/>
          </a:solidFill>
        </a:ln>
      </c:sp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 Id="rId3"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0.1675</cdr:x>
      <cdr:y>0.07275</cdr:y>
    </cdr:from>
    <cdr:to>
      <cdr:x>0.701</cdr:x>
      <cdr:y>0.14375</cdr:y>
    </cdr:to>
    <cdr:sp>
      <cdr:nvSpPr>
        <cdr:cNvPr id="1" name="TextBox 1"/>
        <cdr:cNvSpPr txBox="1">
          <a:spLocks noChangeArrowheads="1"/>
        </cdr:cNvSpPr>
      </cdr:nvSpPr>
      <cdr:spPr>
        <a:xfrm>
          <a:off x="981075" y="295275"/>
          <a:ext cx="314325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 Natural gas dependence</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61</xdr:row>
      <xdr:rowOff>38100</xdr:rowOff>
    </xdr:from>
    <xdr:to>
      <xdr:col>10</xdr:col>
      <xdr:colOff>523875</xdr:colOff>
      <xdr:row>89</xdr:row>
      <xdr:rowOff>76200</xdr:rowOff>
    </xdr:to>
    <xdr:graphicFrame>
      <xdr:nvGraphicFramePr>
        <xdr:cNvPr id="1" name="Chart 64"/>
        <xdr:cNvGraphicFramePr/>
      </xdr:nvGraphicFramePr>
      <xdr:xfrm>
        <a:off x="5267325" y="13458825"/>
        <a:ext cx="5495925" cy="4762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0.11975</cdr:x>
      <cdr:y>0.06075</cdr:y>
    </cdr:from>
    <cdr:to>
      <cdr:x>0.652</cdr:x>
      <cdr:y>0.13475</cdr:y>
    </cdr:to>
    <cdr:sp>
      <cdr:nvSpPr>
        <cdr:cNvPr id="1" name="TextBox 1"/>
        <cdr:cNvSpPr txBox="1">
          <a:spLocks noChangeArrowheads="1"/>
        </cdr:cNvSpPr>
      </cdr:nvSpPr>
      <cdr:spPr>
        <a:xfrm>
          <a:off x="714375" y="238125"/>
          <a:ext cx="3190875"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 Crude oil dependence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0.11825</cdr:x>
      <cdr:y>0.06075</cdr:y>
    </cdr:from>
    <cdr:to>
      <cdr:x>0.63725</cdr:x>
      <cdr:y>0.13475</cdr:y>
    </cdr:to>
    <cdr:sp>
      <cdr:nvSpPr>
        <cdr:cNvPr id="1" name="TextBox 1"/>
        <cdr:cNvSpPr txBox="1">
          <a:spLocks noChangeArrowheads="1"/>
        </cdr:cNvSpPr>
      </cdr:nvSpPr>
      <cdr:spPr>
        <a:xfrm>
          <a:off x="695325" y="238125"/>
          <a:ext cx="306705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 Hard coal dependence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0.15125</cdr:x>
      <cdr:y>0.05825</cdr:y>
    </cdr:from>
    <cdr:to>
      <cdr:x>0.65525</cdr:x>
      <cdr:y>0.13225</cdr:y>
    </cdr:to>
    <cdr:sp>
      <cdr:nvSpPr>
        <cdr:cNvPr id="1" name="TextBox 1"/>
        <cdr:cNvSpPr txBox="1">
          <a:spLocks noChangeArrowheads="1"/>
        </cdr:cNvSpPr>
      </cdr:nvSpPr>
      <cdr:spPr>
        <a:xfrm>
          <a:off x="904875" y="228600"/>
          <a:ext cx="3019425"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 Fossil fuel dependence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219075</xdr:colOff>
      <xdr:row>3</xdr:row>
      <xdr:rowOff>152400</xdr:rowOff>
    </xdr:from>
    <xdr:to>
      <xdr:col>37</xdr:col>
      <xdr:colOff>19050</xdr:colOff>
      <xdr:row>29</xdr:row>
      <xdr:rowOff>104775</xdr:rowOff>
    </xdr:to>
    <xdr:graphicFrame>
      <xdr:nvGraphicFramePr>
        <xdr:cNvPr id="1" name="Chart 1"/>
        <xdr:cNvGraphicFramePr/>
      </xdr:nvGraphicFramePr>
      <xdr:xfrm>
        <a:off x="17506950" y="638175"/>
        <a:ext cx="5895975" cy="4162425"/>
      </xdr:xfrm>
      <a:graphic>
        <a:graphicData uri="http://schemas.openxmlformats.org/drawingml/2006/chart">
          <c:chart xmlns:c="http://schemas.openxmlformats.org/drawingml/2006/chart" r:id="rId1"/>
        </a:graphicData>
      </a:graphic>
    </xdr:graphicFrame>
    <xdr:clientData/>
  </xdr:twoCellAnchor>
  <xdr:twoCellAnchor>
    <xdr:from>
      <xdr:col>37</xdr:col>
      <xdr:colOff>123825</xdr:colOff>
      <xdr:row>4</xdr:row>
      <xdr:rowOff>123825</xdr:rowOff>
    </xdr:from>
    <xdr:to>
      <xdr:col>47</xdr:col>
      <xdr:colOff>19050</xdr:colOff>
      <xdr:row>29</xdr:row>
      <xdr:rowOff>114300</xdr:rowOff>
    </xdr:to>
    <xdr:graphicFrame>
      <xdr:nvGraphicFramePr>
        <xdr:cNvPr id="2" name="Chart 2"/>
        <xdr:cNvGraphicFramePr/>
      </xdr:nvGraphicFramePr>
      <xdr:xfrm>
        <a:off x="23507700" y="771525"/>
        <a:ext cx="5991225" cy="4038600"/>
      </xdr:xfrm>
      <a:graphic>
        <a:graphicData uri="http://schemas.openxmlformats.org/drawingml/2006/chart">
          <c:chart xmlns:c="http://schemas.openxmlformats.org/drawingml/2006/chart" r:id="rId2"/>
        </a:graphicData>
      </a:graphic>
    </xdr:graphicFrame>
    <xdr:clientData/>
  </xdr:twoCellAnchor>
  <xdr:twoCellAnchor>
    <xdr:from>
      <xdr:col>27</xdr:col>
      <xdr:colOff>200025</xdr:colOff>
      <xdr:row>31</xdr:row>
      <xdr:rowOff>9525</xdr:rowOff>
    </xdr:from>
    <xdr:to>
      <xdr:col>37</xdr:col>
      <xdr:colOff>19050</xdr:colOff>
      <xdr:row>55</xdr:row>
      <xdr:rowOff>142875</xdr:rowOff>
    </xdr:to>
    <xdr:graphicFrame>
      <xdr:nvGraphicFramePr>
        <xdr:cNvPr id="3" name="Chart 3"/>
        <xdr:cNvGraphicFramePr/>
      </xdr:nvGraphicFramePr>
      <xdr:xfrm>
        <a:off x="17487900" y="5029200"/>
        <a:ext cx="5915025" cy="4019550"/>
      </xdr:xfrm>
      <a:graphic>
        <a:graphicData uri="http://schemas.openxmlformats.org/drawingml/2006/chart">
          <c:chart xmlns:c="http://schemas.openxmlformats.org/drawingml/2006/chart" r:id="rId3"/>
        </a:graphicData>
      </a:graphic>
    </xdr:graphicFrame>
    <xdr:clientData/>
  </xdr:twoCellAnchor>
  <xdr:twoCellAnchor>
    <xdr:from>
      <xdr:col>37</xdr:col>
      <xdr:colOff>161925</xdr:colOff>
      <xdr:row>32</xdr:row>
      <xdr:rowOff>9525</xdr:rowOff>
    </xdr:from>
    <xdr:to>
      <xdr:col>47</xdr:col>
      <xdr:colOff>57150</xdr:colOff>
      <xdr:row>56</xdr:row>
      <xdr:rowOff>142875</xdr:rowOff>
    </xdr:to>
    <xdr:graphicFrame>
      <xdr:nvGraphicFramePr>
        <xdr:cNvPr id="4" name="Chart 4"/>
        <xdr:cNvGraphicFramePr/>
      </xdr:nvGraphicFramePr>
      <xdr:xfrm>
        <a:off x="23545800" y="5191125"/>
        <a:ext cx="5991225" cy="40195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cdr:x>
      <cdr:y>0.102</cdr:y>
    </cdr:from>
    <cdr:to>
      <cdr:x>0.42725</cdr:x>
      <cdr:y>0.255</cdr:y>
    </cdr:to>
    <cdr:sp>
      <cdr:nvSpPr>
        <cdr:cNvPr id="1" name="TextBox 1"/>
        <cdr:cNvSpPr txBox="1">
          <a:spLocks noChangeArrowheads="1"/>
        </cdr:cNvSpPr>
      </cdr:nvSpPr>
      <cdr:spPr>
        <a:xfrm>
          <a:off x="923925" y="409575"/>
          <a:ext cx="942975" cy="6191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45% net dependency rate</a:t>
          </a:r>
        </a:p>
      </cdr:txBody>
    </cdr:sp>
  </cdr:relSizeAnchor>
  <cdr:relSizeAnchor xmlns:cdr="http://schemas.openxmlformats.org/drawingml/2006/chartDrawing">
    <cdr:from>
      <cdr:x>0.53225</cdr:x>
      <cdr:y>0.10425</cdr:y>
    </cdr:from>
    <cdr:to>
      <cdr:x>0.77525</cdr:x>
      <cdr:y>0.241</cdr:y>
    </cdr:to>
    <cdr:sp>
      <cdr:nvSpPr>
        <cdr:cNvPr id="2" name="TextBox 2"/>
        <cdr:cNvSpPr txBox="1">
          <a:spLocks noChangeArrowheads="1"/>
        </cdr:cNvSpPr>
      </cdr:nvSpPr>
      <cdr:spPr>
        <a:xfrm>
          <a:off x="2314575" y="419100"/>
          <a:ext cx="1057275" cy="552450"/>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55% net dependency rate</a:t>
          </a:r>
        </a:p>
      </cdr:txBody>
    </cdr:sp>
  </cdr:relSizeAnchor>
  <cdr:relSizeAnchor xmlns:cdr="http://schemas.openxmlformats.org/drawingml/2006/chartDrawing">
    <cdr:from>
      <cdr:x>0.305</cdr:x>
      <cdr:y>0.28875</cdr:y>
    </cdr:from>
    <cdr:to>
      <cdr:x>0.321</cdr:x>
      <cdr:y>0.45825</cdr:y>
    </cdr:to>
    <cdr:sp>
      <cdr:nvSpPr>
        <cdr:cNvPr id="3" name="AutoShape 3"/>
        <cdr:cNvSpPr>
          <a:spLocks/>
        </cdr:cNvSpPr>
      </cdr:nvSpPr>
      <cdr:spPr>
        <a:xfrm>
          <a:off x="1323975" y="1171575"/>
          <a:ext cx="66675" cy="685800"/>
        </a:xfrm>
        <a:prstGeom prst="downArrow">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0.63775</cdr:x>
      <cdr:y>0.255</cdr:y>
    </cdr:from>
    <cdr:to>
      <cdr:x>0.65375</cdr:x>
      <cdr:y>0.4245</cdr:y>
    </cdr:to>
    <cdr:sp>
      <cdr:nvSpPr>
        <cdr:cNvPr id="4" name="AutoShape 4"/>
        <cdr:cNvSpPr>
          <a:spLocks/>
        </cdr:cNvSpPr>
      </cdr:nvSpPr>
      <cdr:spPr>
        <a:xfrm>
          <a:off x="2781300" y="1028700"/>
          <a:ext cx="66675" cy="685800"/>
        </a:xfrm>
        <a:prstGeom prst="downArrow">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0.165</cdr:x>
      <cdr:y>0.05625</cdr:y>
    </cdr:from>
    <cdr:to>
      <cdr:x>0.6315</cdr:x>
      <cdr:y>0.13475</cdr:y>
    </cdr:to>
    <cdr:sp>
      <cdr:nvSpPr>
        <cdr:cNvPr id="1" name="TextBox 1"/>
        <cdr:cNvSpPr txBox="1">
          <a:spLocks noChangeArrowheads="1"/>
        </cdr:cNvSpPr>
      </cdr:nvSpPr>
      <cdr:spPr>
        <a:xfrm>
          <a:off x="742950" y="228600"/>
          <a:ext cx="2105025"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 Fossil fuel dependence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1714500</xdr:colOff>
      <xdr:row>69</xdr:row>
      <xdr:rowOff>142875</xdr:rowOff>
    </xdr:from>
    <xdr:to>
      <xdr:col>4</xdr:col>
      <xdr:colOff>409575</xdr:colOff>
      <xdr:row>95</xdr:row>
      <xdr:rowOff>0</xdr:rowOff>
    </xdr:to>
    <xdr:graphicFrame>
      <xdr:nvGraphicFramePr>
        <xdr:cNvPr id="1" name="Chart 2"/>
        <xdr:cNvGraphicFramePr/>
      </xdr:nvGraphicFramePr>
      <xdr:xfrm>
        <a:off x="1714500" y="14373225"/>
        <a:ext cx="4362450" cy="4067175"/>
      </xdr:xfrm>
      <a:graphic>
        <a:graphicData uri="http://schemas.openxmlformats.org/drawingml/2006/chart">
          <c:chart xmlns:c="http://schemas.openxmlformats.org/drawingml/2006/chart" r:id="rId1"/>
        </a:graphicData>
      </a:graphic>
    </xdr:graphicFrame>
    <xdr:clientData/>
  </xdr:twoCellAnchor>
  <xdr:twoCellAnchor editAs="oneCell">
    <xdr:from>
      <xdr:col>14</xdr:col>
      <xdr:colOff>1285875</xdr:colOff>
      <xdr:row>68</xdr:row>
      <xdr:rowOff>133350</xdr:rowOff>
    </xdr:from>
    <xdr:to>
      <xdr:col>25</xdr:col>
      <xdr:colOff>76200</xdr:colOff>
      <xdr:row>99</xdr:row>
      <xdr:rowOff>19050</xdr:rowOff>
    </xdr:to>
    <xdr:pic>
      <xdr:nvPicPr>
        <xdr:cNvPr id="2" name="Picture 5"/>
        <xdr:cNvPicPr preferRelativeResize="1">
          <a:picLocks noChangeAspect="1"/>
        </xdr:cNvPicPr>
      </xdr:nvPicPr>
      <xdr:blipFill>
        <a:blip r:embed="rId2"/>
        <a:stretch>
          <a:fillRect/>
        </a:stretch>
      </xdr:blipFill>
      <xdr:spPr>
        <a:xfrm>
          <a:off x="13992225" y="14201775"/>
          <a:ext cx="6534150" cy="4905375"/>
        </a:xfrm>
        <a:prstGeom prst="rect">
          <a:avLst/>
        </a:prstGeom>
        <a:noFill/>
        <a:ln w="1" cmpd="sng">
          <a:noFill/>
        </a:ln>
      </xdr:spPr>
    </xdr:pic>
    <xdr:clientData/>
  </xdr:twoCellAnchor>
  <xdr:twoCellAnchor>
    <xdr:from>
      <xdr:col>7</xdr:col>
      <xdr:colOff>657225</xdr:colOff>
      <xdr:row>68</xdr:row>
      <xdr:rowOff>123825</xdr:rowOff>
    </xdr:from>
    <xdr:to>
      <xdr:col>14</xdr:col>
      <xdr:colOff>514350</xdr:colOff>
      <xdr:row>94</xdr:row>
      <xdr:rowOff>9525</xdr:rowOff>
    </xdr:to>
    <xdr:graphicFrame>
      <xdr:nvGraphicFramePr>
        <xdr:cNvPr id="3" name="Chart 7"/>
        <xdr:cNvGraphicFramePr/>
      </xdr:nvGraphicFramePr>
      <xdr:xfrm>
        <a:off x="8705850" y="14192250"/>
        <a:ext cx="4514850" cy="409575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101</xdr:row>
      <xdr:rowOff>114300</xdr:rowOff>
    </xdr:from>
    <xdr:to>
      <xdr:col>19</xdr:col>
      <xdr:colOff>361950</xdr:colOff>
      <xdr:row>131</xdr:row>
      <xdr:rowOff>133350</xdr:rowOff>
    </xdr:to>
    <xdr:graphicFrame>
      <xdr:nvGraphicFramePr>
        <xdr:cNvPr id="1" name="Chart 1"/>
        <xdr:cNvGraphicFramePr/>
      </xdr:nvGraphicFramePr>
      <xdr:xfrm>
        <a:off x="7820025" y="16468725"/>
        <a:ext cx="6019800" cy="4876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9.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0.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42"/>
  </sheetPr>
  <dimension ref="A1:AA99"/>
  <sheetViews>
    <sheetView zoomScale="70" zoomScaleNormal="70" workbookViewId="0" topLeftCell="A1">
      <selection activeCell="R60" sqref="R60"/>
    </sheetView>
  </sheetViews>
  <sheetFormatPr defaultColWidth="9.140625" defaultRowHeight="12.75"/>
  <cols>
    <col min="1" max="1" width="12.140625" style="0" customWidth="1"/>
    <col min="2" max="2" width="13.8515625" style="0" customWidth="1"/>
    <col min="3" max="3" width="16.7109375" style="0" bestFit="1" customWidth="1"/>
    <col min="10" max="10" width="4.8515625" style="0" customWidth="1"/>
    <col min="21" max="21" width="10.57421875" style="0" customWidth="1"/>
  </cols>
  <sheetData>
    <row r="1" ht="12.75">
      <c r="H1" s="8" t="s">
        <v>460</v>
      </c>
    </row>
    <row r="3" spans="2:20" ht="12.75">
      <c r="B3" s="7" t="s">
        <v>250</v>
      </c>
      <c r="K3" s="7" t="s">
        <v>456</v>
      </c>
      <c r="L3" s="7"/>
      <c r="M3" s="7"/>
      <c r="N3" s="7"/>
      <c r="S3" s="7" t="s">
        <v>457</v>
      </c>
      <c r="T3" s="7"/>
    </row>
    <row r="5" spans="3:20" ht="12.75">
      <c r="C5" s="7">
        <v>2000</v>
      </c>
      <c r="D5" s="7">
        <v>2001</v>
      </c>
      <c r="E5" s="7">
        <v>2002</v>
      </c>
      <c r="F5" s="7">
        <v>2003</v>
      </c>
      <c r="G5" s="7">
        <v>2004</v>
      </c>
      <c r="H5" s="7">
        <v>2005</v>
      </c>
      <c r="I5" s="7">
        <v>2006</v>
      </c>
      <c r="J5" s="7"/>
      <c r="K5" s="7">
        <v>2000</v>
      </c>
      <c r="L5" s="7">
        <v>2001</v>
      </c>
      <c r="M5" s="7">
        <v>2002</v>
      </c>
      <c r="N5" s="7">
        <v>2003</v>
      </c>
      <c r="O5" s="7">
        <v>2004</v>
      </c>
      <c r="P5" s="7">
        <v>2005</v>
      </c>
      <c r="Q5" s="7">
        <v>2006</v>
      </c>
      <c r="T5" s="7"/>
    </row>
    <row r="6" spans="1:27" ht="12.75">
      <c r="A6" s="7" t="s">
        <v>225</v>
      </c>
      <c r="S6" s="7" t="s">
        <v>257</v>
      </c>
      <c r="U6" s="7">
        <v>2000</v>
      </c>
      <c r="V6" s="7">
        <v>2001</v>
      </c>
      <c r="W6" s="7">
        <v>2002</v>
      </c>
      <c r="X6" s="7">
        <v>2003</v>
      </c>
      <c r="Y6" s="7">
        <v>2004</v>
      </c>
      <c r="Z6" s="7">
        <v>2005</v>
      </c>
      <c r="AA6" s="7">
        <v>2006</v>
      </c>
    </row>
    <row r="7" spans="1:27" ht="12.75">
      <c r="A7" t="s">
        <v>107</v>
      </c>
      <c r="B7" t="s">
        <v>238</v>
      </c>
      <c r="C7" s="10">
        <f>VLOOKUP($A7,'EU27 NG imp'!$A$61:$T$91,C$5-1986,0)</f>
        <v>97.58617528014089</v>
      </c>
      <c r="D7" s="10">
        <f>VLOOKUP($A7,'EU27 NG imp'!$A$61:$T$91,D$5-1986,0)</f>
        <v>95.04546167910149</v>
      </c>
      <c r="E7" s="10">
        <f>VLOOKUP($A7,'EU27 NG imp'!$A$61:$T$91,E$5-1986,0)</f>
        <v>97.9093695961944</v>
      </c>
      <c r="F7" s="10">
        <f>VLOOKUP($A7,'EU27 NG imp'!$A$61:$T$91,F$5-1986,0)</f>
        <v>105.2289738642852</v>
      </c>
      <c r="G7" s="10">
        <f>VLOOKUP($A7,'EU27 NG imp'!$A$61:$T$91,G$5-1986,0)</f>
        <v>106.4282859548244</v>
      </c>
      <c r="H7" s="10">
        <f>VLOOKUP($A7,'EU27 NG imp'!$A$61:$T$91,H$5-1986,0)</f>
        <v>106.46773135355791</v>
      </c>
      <c r="I7" s="10">
        <f>VLOOKUP($A7,'EU27 NG imp'!$A$61:$T$91,I$5-1986,0)</f>
        <v>105.92329886651518</v>
      </c>
      <c r="J7" s="10"/>
      <c r="K7" s="10">
        <f>IF(ISERROR(VLOOKUP($A7,'EU27 NG Exp'!$A$54:$T$74,K$5-1986,0)),0,VLOOKUP($A7,'EU27 NG Exp'!$A$54:$T$74,K$5-1986,0))</f>
        <v>0</v>
      </c>
      <c r="L7" s="10">
        <f>IF(ISERROR(VLOOKUP($A7,'EU27 NG Exp'!$A$54:$T$74,L$5-1986,0)),0,VLOOKUP($A7,'EU27 NG Exp'!$A$54:$T$74,L$5-1986,0))</f>
        <v>0</v>
      </c>
      <c r="M7" s="10">
        <f>IF(ISERROR(VLOOKUP($A7,'EU27 NG Exp'!$A$54:$T$74,M$5-1986,0)),0,VLOOKUP($A7,'EU27 NG Exp'!$A$54:$T$74,M$5-1986,0))</f>
        <v>0</v>
      </c>
      <c r="N7" s="10">
        <f>IF(ISERROR(VLOOKUP($A7,'EU27 NG Exp'!$A$54:$T$74,N$5-1986,0)),0,VLOOKUP($A7,'EU27 NG Exp'!$A$54:$T$74,N$5-1986,0))</f>
        <v>0</v>
      </c>
      <c r="O7" s="10">
        <f>IF(ISERROR(VLOOKUP($A7,'EU27 NG Exp'!$A$54:$T$74,O$5-1986,0)),0,VLOOKUP($A7,'EU27 NG Exp'!$A$54:$T$74,O$5-1986,0))</f>
        <v>0</v>
      </c>
      <c r="P7" s="10">
        <f>IF(ISERROR(VLOOKUP($A7,'EU27 NG Exp'!$A$54:$T$74,P$5-1986,0)),0,VLOOKUP($A7,'EU27 NG Exp'!$A$54:$T$74,P$5-1986,0))</f>
        <v>0</v>
      </c>
      <c r="Q7" s="10">
        <f>IF(ISERROR(VLOOKUP($A7,'EU27 NG Exp'!$A$54:$T$74,Q$5-1986,0)),0,VLOOKUP($A7,'EU27 NG Exp'!$A$54:$T$74,Q$5-1986,0))</f>
        <v>0</v>
      </c>
      <c r="R7" s="10"/>
      <c r="T7" t="s">
        <v>238</v>
      </c>
      <c r="U7" s="229">
        <f>(C7-K7)/GIEC!L$6</f>
        <v>0.2550692398856754</v>
      </c>
      <c r="V7" s="229">
        <f>(D7-L7)/GIEC!M$6</f>
        <v>0.24158961529141215</v>
      </c>
      <c r="W7" s="229">
        <f>(E7-M7)/GIEC!N$6</f>
        <v>0.2422989460044159</v>
      </c>
      <c r="X7" s="229">
        <f>(F7-N7)/GIEC!O$6</f>
        <v>0.25921339523909104</v>
      </c>
      <c r="Y7" s="229">
        <f>(G7-O7)/GIEC!P$6</f>
        <v>0.24988210285368503</v>
      </c>
      <c r="Z7" s="229">
        <f>(H7-P7)/GIEC!Q$6</f>
        <v>0.24434728337397363</v>
      </c>
      <c r="AA7" s="229">
        <f>(I7-Q7)/GIEC!R$6</f>
        <v>0.23741580511198043</v>
      </c>
    </row>
    <row r="8" spans="1:27" ht="12.75">
      <c r="A8" t="s">
        <v>87</v>
      </c>
      <c r="B8" t="s">
        <v>88</v>
      </c>
      <c r="C8" s="10">
        <f>VLOOKUP($A8,'EU27 NG imp'!$A$61:$T$91,C$5-1986,0)</f>
        <v>42.6747838545531</v>
      </c>
      <c r="D8" s="10">
        <f>VLOOKUP($A8,'EU27 NG imp'!$A$61:$T$91,D$5-1986,0)</f>
        <v>45.9238809269079</v>
      </c>
      <c r="E8" s="10">
        <f>VLOOKUP($A8,'EU27 NG imp'!$A$61:$T$91,E$5-1986,0)</f>
        <v>55.923665688126896</v>
      </c>
      <c r="F8" s="10">
        <f>VLOOKUP($A8,'EU27 NG imp'!$A$61:$T$91,F$5-1986,0)</f>
        <v>58.0282228094373</v>
      </c>
      <c r="G8" s="10">
        <f>VLOOKUP($A8,'EU27 NG imp'!$A$61:$T$91,G$5-1986,0)</f>
        <v>60.2262021121623</v>
      </c>
      <c r="H8" s="10">
        <f>VLOOKUP($A8,'EU27 NG imp'!$A$61:$T$91,H$5-1986,0)</f>
        <v>57.4329089824479</v>
      </c>
      <c r="I8" s="10">
        <f>VLOOKUP($A8,'EU27 NG imp'!$A$61:$T$91,I$5-1986,0)</f>
        <v>61.1407764633969</v>
      </c>
      <c r="J8" s="10"/>
      <c r="K8" s="10">
        <f>IF(ISERROR(VLOOKUP($A8,'EU27 NG Exp'!$A$54:$T$74,K$5-1986,0)),0,VLOOKUP($A8,'EU27 NG Exp'!$A$54:$T$74,K$5-1986,0))</f>
        <v>0</v>
      </c>
      <c r="L8" s="10">
        <f>IF(ISERROR(VLOOKUP($A8,'EU27 NG Exp'!$A$54:$T$74,L$5-1986,0)),0,VLOOKUP($A8,'EU27 NG Exp'!$A$54:$T$74,L$5-1986,0))</f>
        <v>0</v>
      </c>
      <c r="M8" s="10">
        <f>IF(ISERROR(VLOOKUP($A8,'EU27 NG Exp'!$A$54:$T$74,M$5-1986,0)),0,VLOOKUP($A8,'EU27 NG Exp'!$A$54:$T$74,M$5-1986,0))</f>
        <v>0</v>
      </c>
      <c r="N8" s="10">
        <f>IF(ISERROR(VLOOKUP($A8,'EU27 NG Exp'!$A$54:$T$74,N$5-1986,0)),0,VLOOKUP($A8,'EU27 NG Exp'!$A$54:$T$74,N$5-1986,0))</f>
        <v>0</v>
      </c>
      <c r="O8" s="10">
        <f>IF(ISERROR(VLOOKUP($A8,'EU27 NG Exp'!$A$54:$T$74,O$5-1986,0)),0,VLOOKUP($A8,'EU27 NG Exp'!$A$54:$T$74,O$5-1986,0))</f>
        <v>0</v>
      </c>
      <c r="P8" s="10">
        <f>IF(ISERROR(VLOOKUP($A8,'EU27 NG Exp'!$A$54:$T$74,P$5-1986,0)),0,VLOOKUP($A8,'EU27 NG Exp'!$A$54:$T$74,P$5-1986,0))</f>
        <v>0</v>
      </c>
      <c r="Q8" s="10">
        <f>IF(ISERROR(VLOOKUP($A8,'EU27 NG Exp'!$A$54:$T$74,Q$5-1986,0)),0,VLOOKUP($A8,'EU27 NG Exp'!$A$54:$T$74,Q$5-1986,0))</f>
        <v>0</v>
      </c>
      <c r="R8" s="10"/>
      <c r="T8" t="s">
        <v>88</v>
      </c>
      <c r="U8" s="229">
        <f>(C8-K8)/GIEC!L$6</f>
        <v>0.11154269187022324</v>
      </c>
      <c r="V8" s="229">
        <f>(D8-L8)/GIEC!M$6</f>
        <v>0.11673079944920504</v>
      </c>
      <c r="W8" s="229">
        <f>(E8-M8)/GIEC!N$6</f>
        <v>0.13839579714200453</v>
      </c>
      <c r="X8" s="229">
        <f>(F8-N8)/GIEC!O$6</f>
        <v>0.1429425005467042</v>
      </c>
      <c r="Y8" s="229">
        <f>(G8-O8)/GIEC!P$6</f>
        <v>0.14140460776626806</v>
      </c>
      <c r="Z8" s="229">
        <f>(H8-P8)/GIEC!Q$6</f>
        <v>0.1318105975182579</v>
      </c>
      <c r="AA8" s="229">
        <f>(I8-Q8)/GIEC!R$6</f>
        <v>0.13704054560764606</v>
      </c>
    </row>
    <row r="9" spans="1:27" ht="12.75">
      <c r="A9" t="s">
        <v>158</v>
      </c>
      <c r="B9" t="s">
        <v>159</v>
      </c>
      <c r="C9" s="10">
        <f>VLOOKUP($A9,'EU27 NG imp'!$A$61:$T$91,C$5-1986,0)</f>
        <v>47.3575868200575</v>
      </c>
      <c r="D9" s="10">
        <f>VLOOKUP($A9,'EU27 NG imp'!$A$61:$T$91,D$5-1986,0)</f>
        <v>42.0718174052481</v>
      </c>
      <c r="E9" s="10">
        <f>VLOOKUP($A9,'EU27 NG imp'!$A$61:$T$91,E$5-1986,0)</f>
        <v>45.840003027257694</v>
      </c>
      <c r="F9" s="10">
        <f>VLOOKUP($A9,'EU27 NG imp'!$A$61:$T$91,F$5-1986,0)</f>
        <v>46.405910148270294</v>
      </c>
      <c r="G9" s="10">
        <f>VLOOKUP($A9,'EU27 NG imp'!$A$61:$T$91,G$5-1986,0)</f>
        <v>43.898042634023696</v>
      </c>
      <c r="H9" s="10">
        <f>VLOOKUP($A9,'EU27 NG imp'!$A$61:$T$91,H$5-1986,0)</f>
        <v>48.5130253090626</v>
      </c>
      <c r="I9" s="10">
        <f>VLOOKUP($A9,'EU27 NG imp'!$A$61:$T$91,I$5-1986,0)</f>
        <v>45.8917872046686</v>
      </c>
      <c r="J9" s="10"/>
      <c r="K9" s="10">
        <f>IF(ISERROR(VLOOKUP($A9,'EU27 NG Exp'!$A$54:$T$74,K$5-1986,0)),0,VLOOKUP($A9,'EU27 NG Exp'!$A$54:$T$74,K$5-1986,0))</f>
        <v>0</v>
      </c>
      <c r="L9" s="10">
        <f>IF(ISERROR(VLOOKUP($A9,'EU27 NG Exp'!$A$54:$T$74,L$5-1986,0)),0,VLOOKUP($A9,'EU27 NG Exp'!$A$54:$T$74,L$5-1986,0))</f>
        <v>0</v>
      </c>
      <c r="M9" s="10">
        <f>IF(ISERROR(VLOOKUP($A9,'EU27 NG Exp'!$A$54:$T$74,M$5-1986,0)),0,VLOOKUP($A9,'EU27 NG Exp'!$A$54:$T$74,M$5-1986,0))</f>
        <v>0</v>
      </c>
      <c r="N9" s="10">
        <f>IF(ISERROR(VLOOKUP($A9,'EU27 NG Exp'!$A$54:$T$74,N$5-1986,0)),0,VLOOKUP($A9,'EU27 NG Exp'!$A$54:$T$74,N$5-1986,0))</f>
        <v>0</v>
      </c>
      <c r="O9" s="10">
        <f>IF(ISERROR(VLOOKUP($A9,'EU27 NG Exp'!$A$54:$T$74,O$5-1986,0)),0,VLOOKUP($A9,'EU27 NG Exp'!$A$54:$T$74,O$5-1986,0))</f>
        <v>0</v>
      </c>
      <c r="P9" s="10">
        <f>IF(ISERROR(VLOOKUP($A9,'EU27 NG Exp'!$A$54:$T$74,P$5-1986,0)),0,VLOOKUP($A9,'EU27 NG Exp'!$A$54:$T$74,P$5-1986,0))</f>
        <v>0</v>
      </c>
      <c r="Q9" s="10">
        <f>IF(ISERROR(VLOOKUP($A9,'EU27 NG Exp'!$A$54:$T$74,Q$5-1986,0)),0,VLOOKUP($A9,'EU27 NG Exp'!$A$54:$T$74,Q$5-1986,0))</f>
        <v>0</v>
      </c>
      <c r="R9" s="10"/>
      <c r="T9" t="s">
        <v>159</v>
      </c>
      <c r="U9" s="229">
        <f>(C9-K9)/GIEC!L$6</f>
        <v>0.12378253003906954</v>
      </c>
      <c r="V9" s="229">
        <f>(D9-L9)/GIEC!M$6</f>
        <v>0.10693950033996523</v>
      </c>
      <c r="W9" s="229">
        <f>(E9-M9)/GIEC!N$6</f>
        <v>0.11344148638840268</v>
      </c>
      <c r="X9" s="229">
        <f>(F9-N9)/GIEC!O$6</f>
        <v>0.11431294145476788</v>
      </c>
      <c r="Y9" s="229">
        <f>(G9-O9)/GIEC!P$6</f>
        <v>0.10306785556244617</v>
      </c>
      <c r="Z9" s="229">
        <f>(H9-P9)/GIEC!Q$6</f>
        <v>0.11133914277892742</v>
      </c>
      <c r="AA9" s="229">
        <f>(I9-Q9)/GIEC!R$6</f>
        <v>0.10286155854109617</v>
      </c>
    </row>
    <row r="10" spans="1:27" ht="12.75">
      <c r="A10" t="s">
        <v>176</v>
      </c>
      <c r="B10" t="s">
        <v>177</v>
      </c>
      <c r="C10" s="10">
        <f>VLOOKUP($A10,'EU27 NG imp'!$A$61:$T$91,C$5-1986,0)</f>
        <v>3.6977642998019995</v>
      </c>
      <c r="D10" s="10">
        <f>VLOOKUP($A10,'EU27 NG imp'!$A$61:$T$91,D$5-1986,0)</f>
        <v>4.645743637212</v>
      </c>
      <c r="E10" s="10">
        <f>VLOOKUP($A10,'EU27 NG imp'!$A$61:$T$91,E$5-1986,0)</f>
        <v>4.6836198184482</v>
      </c>
      <c r="F10" s="10">
        <f>VLOOKUP($A10,'EU27 NG imp'!$A$61:$T$91,F$5-1986,0)</f>
        <v>7.221173488362901</v>
      </c>
      <c r="G10" s="10">
        <f>VLOOKUP($A10,'EU27 NG imp'!$A$61:$T$91,G$5-1986,0)</f>
        <v>8.819002334826</v>
      </c>
      <c r="H10" s="10">
        <f>VLOOKUP($A10,'EU27 NG imp'!$A$61:$T$91,H$5-1986,0)</f>
        <v>9.3791699891019</v>
      </c>
      <c r="I10" s="10">
        <f>VLOOKUP($A10,'EU27 NG imp'!$A$61:$T$91,I$5-1986,0)</f>
        <v>12.0590280402786</v>
      </c>
      <c r="J10" s="10"/>
      <c r="K10" s="10">
        <f>IF(ISERROR(VLOOKUP($A10,'EU27 NG Exp'!$A$54:$T$74,K$5-1986,0)),0,VLOOKUP($A10,'EU27 NG Exp'!$A$54:$T$74,K$5-1986,0))</f>
        <v>0</v>
      </c>
      <c r="L10" s="10">
        <f>IF(ISERROR(VLOOKUP($A10,'EU27 NG Exp'!$A$54:$T$74,L$5-1986,0)),0,VLOOKUP($A10,'EU27 NG Exp'!$A$54:$T$74,L$5-1986,0))</f>
        <v>0</v>
      </c>
      <c r="M10" s="10">
        <f>IF(ISERROR(VLOOKUP($A10,'EU27 NG Exp'!$A$54:$T$74,M$5-1986,0)),0,VLOOKUP($A10,'EU27 NG Exp'!$A$54:$T$74,M$5-1986,0))</f>
        <v>0</v>
      </c>
      <c r="N10" s="10">
        <f>IF(ISERROR(VLOOKUP($A10,'EU27 NG Exp'!$A$54:$T$74,N$5-1986,0)),0,VLOOKUP($A10,'EU27 NG Exp'!$A$54:$T$74,N$5-1986,0))</f>
        <v>0</v>
      </c>
      <c r="O10" s="10">
        <f>IF(ISERROR(VLOOKUP($A10,'EU27 NG Exp'!$A$54:$T$74,O$5-1986,0)),0,VLOOKUP($A10,'EU27 NG Exp'!$A$54:$T$74,O$5-1986,0))</f>
        <v>0</v>
      </c>
      <c r="P10" s="10">
        <f>IF(ISERROR(VLOOKUP($A10,'EU27 NG Exp'!$A$54:$T$74,P$5-1986,0)),0,VLOOKUP($A10,'EU27 NG Exp'!$A$54:$T$74,P$5-1986,0))</f>
        <v>0</v>
      </c>
      <c r="Q10" s="10">
        <f>IF(ISERROR(VLOOKUP($A10,'EU27 NG Exp'!$A$54:$T$74,Q$5-1986,0)),0,VLOOKUP($A10,'EU27 NG Exp'!$A$54:$T$74,Q$5-1986,0))</f>
        <v>0</v>
      </c>
      <c r="R10" s="10"/>
      <c r="T10" t="s">
        <v>177</v>
      </c>
      <c r="U10" s="229">
        <f>(C10-K10)/GIEC!L$6</f>
        <v>0.009665159296583521</v>
      </c>
      <c r="V10" s="229">
        <f>(D10-L10)/GIEC!M$6</f>
        <v>0.011808700786219203</v>
      </c>
      <c r="W10" s="229">
        <f>(E10-M10)/GIEC!N$6</f>
        <v>0.011590679729384165</v>
      </c>
      <c r="X10" s="229">
        <f>(F10-N10)/GIEC!O$6</f>
        <v>0.01778811318585287</v>
      </c>
      <c r="Y10" s="229">
        <f>(G10-O10)/GIEC!P$6</f>
        <v>0.020706063512413303</v>
      </c>
      <c r="Z10" s="229">
        <f>(H10-P10)/GIEC!Q$6</f>
        <v>0.02152553339874622</v>
      </c>
      <c r="AA10" s="229">
        <f>(I10-Q10)/GIEC!R$6</f>
        <v>0.027029028378908932</v>
      </c>
    </row>
    <row r="11" spans="1:27" ht="12.75">
      <c r="A11" t="s">
        <v>162</v>
      </c>
      <c r="B11" t="s">
        <v>239</v>
      </c>
      <c r="C11" s="10">
        <f>VLOOKUP($A11,'EU27 NG imp'!$A$61:$T$91,C$5-1986,0)</f>
        <v>0.7188735828041999</v>
      </c>
      <c r="D11" s="10">
        <f>VLOOKUP($A11,'EU27 NG imp'!$A$61:$T$91,D$5-1986,0)</f>
        <v>0.7140154574016</v>
      </c>
      <c r="E11" s="10">
        <f>VLOOKUP($A11,'EU27 NG imp'!$A$61:$T$91,E$5-1986,0)</f>
        <v>0.5489251782336</v>
      </c>
      <c r="F11" s="10">
        <f>VLOOKUP($A11,'EU27 NG imp'!$A$61:$T$91,F$5-1986,0)</f>
        <v>0.653267393739</v>
      </c>
      <c r="G11" s="10">
        <f>VLOOKUP($A11,'EU27 NG imp'!$A$61:$T$91,G$5-1986,0)</f>
        <v>1.0277084839508999</v>
      </c>
      <c r="H11" s="10">
        <f>VLOOKUP($A11,'EU27 NG imp'!$A$61:$T$91,H$5-1986,0)</f>
        <v>4.5034177598199</v>
      </c>
      <c r="I11" s="10">
        <f>VLOOKUP($A11,'EU27 NG imp'!$A$61:$T$91,I$5-1986,0)</f>
        <v>6.912338587216199</v>
      </c>
      <c r="J11" s="10"/>
      <c r="K11" s="10">
        <f>IF(ISERROR(VLOOKUP($A11,'EU27 NG Exp'!$A$54:$T$74,K$5-1986,0)),0,VLOOKUP($A11,'EU27 NG Exp'!$A$54:$T$74,K$5-1986,0))</f>
        <v>0</v>
      </c>
      <c r="L11" s="10">
        <f>IF(ISERROR(VLOOKUP($A11,'EU27 NG Exp'!$A$54:$T$74,L$5-1986,0)),0,VLOOKUP($A11,'EU27 NG Exp'!$A$54:$T$74,L$5-1986,0))</f>
        <v>0</v>
      </c>
      <c r="M11" s="10">
        <f>IF(ISERROR(VLOOKUP($A11,'EU27 NG Exp'!$A$54:$T$74,M$5-1986,0)),0,VLOOKUP($A11,'EU27 NG Exp'!$A$54:$T$74,M$5-1986,0))</f>
        <v>0</v>
      </c>
      <c r="N11" s="10">
        <f>IF(ISERROR(VLOOKUP($A11,'EU27 NG Exp'!$A$54:$T$74,N$5-1986,0)),0,VLOOKUP($A11,'EU27 NG Exp'!$A$54:$T$74,N$5-1986,0))</f>
        <v>0</v>
      </c>
      <c r="O11" s="10">
        <f>IF(ISERROR(VLOOKUP($A11,'EU27 NG Exp'!$A$54:$T$74,O$5-1986,0)),0,VLOOKUP($A11,'EU27 NG Exp'!$A$54:$T$74,O$5-1986,0))</f>
        <v>0</v>
      </c>
      <c r="P11" s="10">
        <f>IF(ISERROR(VLOOKUP($A11,'EU27 NG Exp'!$A$54:$T$74,P$5-1986,0)),0,VLOOKUP($A11,'EU27 NG Exp'!$A$54:$T$74,P$5-1986,0))</f>
        <v>0</v>
      </c>
      <c r="Q11" s="10">
        <f>IF(ISERROR(VLOOKUP($A11,'EU27 NG Exp'!$A$54:$T$74,Q$5-1986,0)),0,VLOOKUP($A11,'EU27 NG Exp'!$A$54:$T$74,Q$5-1986,0))</f>
        <v>0</v>
      </c>
      <c r="R11" s="10"/>
      <c r="T11" t="s">
        <v>239</v>
      </c>
      <c r="U11" s="229">
        <f>(C11-K11)/GIEC!L$6</f>
        <v>0.001878980683620196</v>
      </c>
      <c r="V11" s="229">
        <f>(D11-L11)/GIEC!M$6</f>
        <v>0.0018149074834122574</v>
      </c>
      <c r="W11" s="229">
        <f>(E11-M11)/GIEC!N$6</f>
        <v>0.0013584398783265898</v>
      </c>
      <c r="X11" s="229">
        <f>(F11-N11)/GIEC!O$6</f>
        <v>0.0016092113503688834</v>
      </c>
      <c r="Y11" s="229">
        <f>(G11-O11)/GIEC!P$6</f>
        <v>0.0024129483509602876</v>
      </c>
      <c r="Z11" s="229">
        <f>(H11-P11)/GIEC!Q$6</f>
        <v>0.010335506181266309</v>
      </c>
      <c r="AA11" s="229">
        <f>(I11-Q11)/GIEC!R$6</f>
        <v>0.015493271531871943</v>
      </c>
    </row>
    <row r="12" spans="1:27" ht="12.75">
      <c r="A12" t="s">
        <v>141</v>
      </c>
      <c r="B12" t="s">
        <v>240</v>
      </c>
      <c r="C12" s="10">
        <f>VLOOKUP($A12,'EU27 NG imp'!$A$61:$T$91,C$5-1986,0)-SUM(C7:C11)-SUM('EU27 NG imp'!N61:N71)</f>
        <v>8.14967733190231</v>
      </c>
      <c r="D12" s="10">
        <f>VLOOKUP($A12,'EU27 NG imp'!$A$61:$T$91,D$5-1986,0)-SUM(D7:D11)-SUM('EU27 NG imp'!O61:O71)</f>
        <v>10.419948120153606</v>
      </c>
      <c r="E12" s="10">
        <f>VLOOKUP($A12,'EU27 NG imp'!$A$61:$T$91,E$5-1986,0)-SUM(E7:E11)-SUM('EU27 NG imp'!P61:P71)</f>
        <v>11.055373725909647</v>
      </c>
      <c r="F12" s="10">
        <f>VLOOKUP($A12,'EU27 NG imp'!$A$61:$T$91,F$5-1986,0)-SUM(F7:F11)-SUM('EU27 NG imp'!Q61:Q71)</f>
        <v>13.992733919554233</v>
      </c>
      <c r="G12" s="10">
        <f>VLOOKUP($A12,'EU27 NG imp'!$A$61:$T$91,G$5-1986,0)-SUM(G7:G11)-SUM('EU27 NG imp'!R61:R71)</f>
        <v>21.525300348545727</v>
      </c>
      <c r="H12" s="10">
        <f>VLOOKUP($A12,'EU27 NG imp'!$A$61:$T$91,H$5-1986,0)-SUM(H7:H11)-SUM('EU27 NG imp'!S61:S71)</f>
        <v>31.889444514959607</v>
      </c>
      <c r="I12" s="10">
        <f>VLOOKUP($A12,'EU27 NG imp'!$A$61:$T$91,I$5-1986,0)-SUM(I7:I11)-SUM('EU27 NG imp'!T61:T71)</f>
        <v>33.19084172734384</v>
      </c>
      <c r="J12" s="10"/>
      <c r="K12" s="10">
        <f>VLOOKUP($A12,'EU27 NG Exp'!$A$54:$T$74,K$5-1986,0)-SUM(K7:K11)-SUM('EU27 NG Exp'!N54:N69)</f>
        <v>5.492024783118893</v>
      </c>
      <c r="L12" s="10">
        <f>VLOOKUP($A12,'EU27 NG Exp'!$A$54:$T$74,L$5-1986,0)-SUM(L7:L11)-SUM('EU27 NG Exp'!O54:O69)</f>
        <v>6.990928438861793</v>
      </c>
      <c r="M12" s="10">
        <f>VLOOKUP($A12,'EU27 NG Exp'!$A$54:$T$74,M$5-1986,0)-SUM(M7:M11)-SUM('EU27 NG Exp'!P54:P69)</f>
        <v>7.539079756411795</v>
      </c>
      <c r="N12" s="10">
        <f>VLOOKUP($A12,'EU27 NG Exp'!$A$54:$T$74,N$5-1986,0)-SUM(N7:N11)-SUM('EU27 NG Exp'!Q54:Q69)</f>
        <v>8.764574133412793</v>
      </c>
      <c r="O12" s="10">
        <f>VLOOKUP($A12,'EU27 NG Exp'!$A$54:$T$74,O$5-1986,0)-SUM(O7:O11)-SUM('EU27 NG Exp'!R54:R69)</f>
        <v>10.446517336957207</v>
      </c>
      <c r="P12" s="10">
        <f>VLOOKUP($A12,'EU27 NG Exp'!$A$54:$T$74,P$5-1986,0)-SUM(P7:P11)-SUM('EU27 NG Exp'!S54:S69)</f>
        <v>9.851353982878507</v>
      </c>
      <c r="Q12" s="10">
        <f>VLOOKUP($A12,'EU27 NG Exp'!$A$54:$T$74,Q$5-1986,0)-SUM(Q7:Q11)-SUM('EU27 NG Exp'!T54:T69)</f>
        <v>12.636865513496701</v>
      </c>
      <c r="R12" s="11"/>
      <c r="T12" t="s">
        <v>240</v>
      </c>
      <c r="U12" s="229">
        <f>(C12-K12)/GIEC!L$6</f>
        <v>0.006946531243307842</v>
      </c>
      <c r="V12" s="229">
        <f>(D12-L12)/GIEC!M$6</f>
        <v>0.00871599265230484</v>
      </c>
      <c r="W12" s="229">
        <f>(E12-M12)/GIEC!N$6</f>
        <v>0.008701867105925368</v>
      </c>
      <c r="X12" s="229">
        <f>(F12-N12)/GIEC!O$6</f>
        <v>0.012878668291168825</v>
      </c>
      <c r="Y12" s="229">
        <f>(G12-O12)/GIEC!P$6</f>
        <v>0.026011784096292963</v>
      </c>
      <c r="Z12" s="229">
        <f>(H12-P12)/GIEC!Q$6</f>
        <v>0.050578212607737254</v>
      </c>
      <c r="AA12" s="229">
        <f>(I12-Q12)/GIEC!R$6</f>
        <v>0.04606955092299947</v>
      </c>
    </row>
    <row r="13" spans="2:27" ht="12.75">
      <c r="B13" s="7" t="s">
        <v>232</v>
      </c>
      <c r="C13" s="23">
        <f aca="true" t="shared" si="0" ref="C13:I13">SUM(C7:C12)</f>
        <v>200.18486116926</v>
      </c>
      <c r="D13" s="23">
        <f t="shared" si="0"/>
        <v>198.8208672260247</v>
      </c>
      <c r="E13" s="23">
        <f t="shared" si="0"/>
        <v>215.9609570341704</v>
      </c>
      <c r="F13" s="23">
        <f t="shared" si="0"/>
        <v>231.5302816236489</v>
      </c>
      <c r="G13" s="23">
        <f t="shared" si="0"/>
        <v>241.924541868333</v>
      </c>
      <c r="H13" s="23">
        <f t="shared" si="0"/>
        <v>258.18569790894986</v>
      </c>
      <c r="I13" s="23">
        <f t="shared" si="0"/>
        <v>265.1180708894193</v>
      </c>
      <c r="J13" s="23"/>
      <c r="K13" s="23">
        <f>SUM(K7:K12)</f>
        <v>5.492024783118893</v>
      </c>
      <c r="L13" s="23">
        <f aca="true" t="shared" si="1" ref="L13:Q13">SUM(L7:L12)</f>
        <v>6.990928438861793</v>
      </c>
      <c r="M13" s="23">
        <f t="shared" si="1"/>
        <v>7.539079756411795</v>
      </c>
      <c r="N13" s="23">
        <f t="shared" si="1"/>
        <v>8.764574133412793</v>
      </c>
      <c r="O13" s="23">
        <f t="shared" si="1"/>
        <v>10.446517336957207</v>
      </c>
      <c r="P13" s="23">
        <f t="shared" si="1"/>
        <v>9.851353982878507</v>
      </c>
      <c r="Q13" s="23">
        <f t="shared" si="1"/>
        <v>12.636865513496701</v>
      </c>
      <c r="R13" s="11"/>
      <c r="U13" s="230">
        <f>SUM(U7:U12)</f>
        <v>0.5088851330184798</v>
      </c>
      <c r="V13" s="230">
        <f aca="true" t="shared" si="2" ref="V13:AA13">SUM(V7:V12)</f>
        <v>0.4875995160025187</v>
      </c>
      <c r="W13" s="230">
        <f t="shared" si="2"/>
        <v>0.5157872162484592</v>
      </c>
      <c r="X13" s="230">
        <f t="shared" si="2"/>
        <v>0.5487448300679536</v>
      </c>
      <c r="Y13" s="230">
        <f t="shared" si="2"/>
        <v>0.5434853621420659</v>
      </c>
      <c r="Z13" s="230">
        <f t="shared" si="2"/>
        <v>0.5699362758589087</v>
      </c>
      <c r="AA13" s="230">
        <f t="shared" si="2"/>
        <v>0.565909760094503</v>
      </c>
    </row>
    <row r="14" spans="3:18" ht="12.75">
      <c r="C14" s="10"/>
      <c r="D14" s="10"/>
      <c r="E14" s="10"/>
      <c r="F14" s="10"/>
      <c r="G14" s="10"/>
      <c r="H14" s="10"/>
      <c r="I14" s="10"/>
      <c r="J14" s="10"/>
      <c r="K14" s="10"/>
      <c r="L14" s="10"/>
      <c r="M14" s="10"/>
      <c r="N14" s="10"/>
      <c r="O14" s="10"/>
      <c r="P14" s="10"/>
      <c r="Q14" s="10"/>
      <c r="R14" s="11"/>
    </row>
    <row r="15" spans="1:27" ht="12.75">
      <c r="A15" s="15"/>
      <c r="B15" s="15" t="s">
        <v>272</v>
      </c>
      <c r="C15" s="10"/>
      <c r="D15" s="10"/>
      <c r="E15" s="10"/>
      <c r="F15" s="10"/>
      <c r="G15" s="10"/>
      <c r="H15" s="10"/>
      <c r="I15" s="10"/>
      <c r="J15" s="10"/>
      <c r="K15" s="10"/>
      <c r="L15" s="10"/>
      <c r="M15" s="10"/>
      <c r="N15" s="10"/>
      <c r="O15" s="10"/>
      <c r="P15" s="10"/>
      <c r="Q15" s="10"/>
      <c r="R15" s="11"/>
      <c r="AA15" s="231">
        <f>AA13-U13</f>
        <v>0.05702462707602318</v>
      </c>
    </row>
    <row r="16" spans="1:18" ht="12.75">
      <c r="A16" s="15" t="s">
        <v>137</v>
      </c>
      <c r="B16" s="15" t="s">
        <v>138</v>
      </c>
      <c r="C16" s="16">
        <f>IF(ISERROR(VLOOKUP($A16,'EU27 NG imp'!$A$61:$T$91,C$5-1986,0)),0,VLOOKUP($A16,'EU27 NG imp'!$A$61:$T$91,C$5-1986,0))</f>
        <v>0</v>
      </c>
      <c r="D16" s="16">
        <f>IF(ISERROR(VLOOKUP($A16,'EU27 NG imp'!$A$61:$T$91,D$5-1986,0)),0,VLOOKUP($A16,'EU27 NG imp'!$A$61:$T$91,D$5-1986,0))</f>
        <v>0</v>
      </c>
      <c r="E16" s="16">
        <f>IF(ISERROR(VLOOKUP($A16,'EU27 NG imp'!$A$61:$T$91,E$5-1986,0)),0,VLOOKUP($A16,'EU27 NG imp'!$A$61:$T$91,E$5-1986,0))</f>
        <v>0</v>
      </c>
      <c r="F16" s="16">
        <f>IF(ISERROR(VLOOKUP($A16,'EU27 NG imp'!$A$61:$T$91,F$5-1986,0)),0,VLOOKUP($A16,'EU27 NG imp'!$A$61:$T$91,F$5-1986,0))</f>
        <v>0</v>
      </c>
      <c r="G16" s="16">
        <f>IF(ISERROR(VLOOKUP($A16,'EU27 NG imp'!$A$61:$T$91,G$5-1986,0)),0,VLOOKUP($A16,'EU27 NG imp'!$A$61:$T$91,G$5-1986,0))</f>
        <v>0</v>
      </c>
      <c r="H16" s="16">
        <f>IF(ISERROR(VLOOKUP($A16,'EU27 NG imp'!$A$61:$T$91,H$5-1986,0)),0,VLOOKUP($A16,'EU27 NG imp'!$A$61:$T$91,H$5-1986,0))</f>
        <v>0</v>
      </c>
      <c r="I16" s="16">
        <f>IF(ISERROR(VLOOKUP($A16,'EU27 NG imp'!$A$61:$T$91,I$5-1986,0)),0,VLOOKUP($A16,'EU27 NG imp'!$A$61:$T$91,I$5-1986,0))</f>
        <v>0</v>
      </c>
      <c r="J16" s="16"/>
      <c r="K16" s="10">
        <f>IF(ISERROR(VLOOKUP($A16,'EU27 NG Exp'!$A$54:$T$74,K$5-1986,0)),0,VLOOKUP($A16,'EU27 NG Exp'!$A$54:$T$74,K$5-1986,0))</f>
        <v>0</v>
      </c>
      <c r="L16" s="10">
        <f>IF(ISERROR(VLOOKUP($A16,'EU27 NG Exp'!$A$54:$T$74,L$5-1986,0)),0,VLOOKUP($A16,'EU27 NG Exp'!$A$54:$T$74,L$5-1986,0))</f>
        <v>0</v>
      </c>
      <c r="M16" s="10">
        <f>IF(ISERROR(VLOOKUP($A16,'EU27 NG Exp'!$A$54:$T$74,M$5-1986,0)),0,VLOOKUP($A16,'EU27 NG Exp'!$A$54:$T$74,M$5-1986,0))</f>
        <v>0</v>
      </c>
      <c r="N16" s="10">
        <f>IF(ISERROR(VLOOKUP($A16,'EU27 NG Exp'!$A$54:$T$74,N$5-1986,0)),0,VLOOKUP($A16,'EU27 NG Exp'!$A$54:$T$74,N$5-1986,0))</f>
        <v>0</v>
      </c>
      <c r="O16" s="10">
        <f>IF(ISERROR(VLOOKUP($A16,'EU27 NG Exp'!$A$54:$T$74,O$5-1986,0)),0,VLOOKUP($A16,'EU27 NG Exp'!$A$54:$T$74,O$5-1986,0))</f>
        <v>0</v>
      </c>
      <c r="P16" s="10">
        <f>IF(ISERROR(VLOOKUP($A16,'EU27 NG Exp'!$A$54:$T$74,P$5-1986,0)),0,VLOOKUP($A16,'EU27 NG Exp'!$A$54:$T$74,P$5-1986,0))</f>
        <v>0</v>
      </c>
      <c r="Q16" s="10">
        <f>IF(ISERROR(VLOOKUP($A16,'EU27 NG Exp'!$A$54:$T$74,Q$5-1986,0)),0,VLOOKUP($A16,'EU27 NG Exp'!$A$54:$T$74,Q$5-1986,0))</f>
        <v>0</v>
      </c>
      <c r="R16" s="17"/>
    </row>
    <row r="17" spans="1:18" ht="12.75">
      <c r="A17" s="15" t="s">
        <v>121</v>
      </c>
      <c r="B17" s="15" t="s">
        <v>122</v>
      </c>
      <c r="C17" s="16">
        <f>IF(ISERROR(VLOOKUP($A17,'EU27 NG imp'!$A$61:$T$91,C$5-1986,0)),0,VLOOKUP($A17,'EU27 NG imp'!$A$61:$T$91,C$5-1986,0))</f>
        <v>0</v>
      </c>
      <c r="D17" s="16">
        <f>IF(ISERROR(VLOOKUP($A17,'EU27 NG imp'!$A$61:$T$91,D$5-1986,0)),0,VLOOKUP($A17,'EU27 NG imp'!$A$61:$T$91,D$5-1986,0))</f>
        <v>0</v>
      </c>
      <c r="E17" s="16">
        <f>IF(ISERROR(VLOOKUP($A17,'EU27 NG imp'!$A$61:$T$91,E$5-1986,0)),0,VLOOKUP($A17,'EU27 NG imp'!$A$61:$T$91,E$5-1986,0))</f>
        <v>0</v>
      </c>
      <c r="F17" s="16">
        <f>IF(ISERROR(VLOOKUP($A17,'EU27 NG imp'!$A$61:$T$91,F$5-1986,0)),0,VLOOKUP($A17,'EU27 NG imp'!$A$61:$T$91,F$5-1986,0))</f>
        <v>0</v>
      </c>
      <c r="G17" s="16">
        <f>IF(ISERROR(VLOOKUP($A17,'EU27 NG imp'!$A$61:$T$91,G$5-1986,0)),0,VLOOKUP($A17,'EU27 NG imp'!$A$61:$T$91,G$5-1986,0))</f>
        <v>0</v>
      </c>
      <c r="H17" s="16">
        <f>IF(ISERROR(VLOOKUP($A17,'EU27 NG imp'!$A$61:$T$91,H$5-1986,0)),0,VLOOKUP($A17,'EU27 NG imp'!$A$61:$T$91,H$5-1986,0))</f>
        <v>0</v>
      </c>
      <c r="I17" s="16">
        <f>IF(ISERROR(VLOOKUP($A17,'EU27 NG imp'!$A$61:$T$91,I$5-1986,0)),0,VLOOKUP($A17,'EU27 NG imp'!$A$61:$T$91,I$5-1986,0))</f>
        <v>0</v>
      </c>
      <c r="J17" s="16"/>
      <c r="K17" s="10">
        <f>IF(ISERROR(VLOOKUP($A17,'EU27 NG Exp'!$A$54:$T$74,K$5-1986,0)),0,VLOOKUP($A17,'EU27 NG Exp'!$A$54:$T$74,K$5-1986,0))</f>
        <v>0</v>
      </c>
      <c r="L17" s="10">
        <f>IF(ISERROR(VLOOKUP($A17,'EU27 NG Exp'!$A$54:$T$74,L$5-1986,0)),0,VLOOKUP($A17,'EU27 NG Exp'!$A$54:$T$74,L$5-1986,0))</f>
        <v>0</v>
      </c>
      <c r="M17" s="10">
        <f>IF(ISERROR(VLOOKUP($A17,'EU27 NG Exp'!$A$54:$T$74,M$5-1986,0)),0,VLOOKUP($A17,'EU27 NG Exp'!$A$54:$T$74,M$5-1986,0))</f>
        <v>0</v>
      </c>
      <c r="N17" s="10">
        <f>IF(ISERROR(VLOOKUP($A17,'EU27 NG Exp'!$A$54:$T$74,N$5-1986,0)),0,VLOOKUP($A17,'EU27 NG Exp'!$A$54:$T$74,N$5-1986,0))</f>
        <v>0</v>
      </c>
      <c r="O17" s="10">
        <f>IF(ISERROR(VLOOKUP($A17,'EU27 NG Exp'!$A$54:$T$74,O$5-1986,0)),0,VLOOKUP($A17,'EU27 NG Exp'!$A$54:$T$74,O$5-1986,0))</f>
        <v>0</v>
      </c>
      <c r="P17" s="10">
        <f>IF(ISERROR(VLOOKUP($A17,'EU27 NG Exp'!$A$54:$T$74,P$5-1986,0)),0,VLOOKUP($A17,'EU27 NG Exp'!$A$54:$T$74,P$5-1986,0))</f>
        <v>0</v>
      </c>
      <c r="Q17" s="10">
        <f>IF(ISERROR(VLOOKUP($A17,'EU27 NG Exp'!$A$54:$T$74,Q$5-1986,0)),0,VLOOKUP($A17,'EU27 NG Exp'!$A$54:$T$74,Q$5-1986,0))</f>
        <v>0</v>
      </c>
      <c r="R17" s="17"/>
    </row>
    <row r="18" spans="1:18" ht="12.75">
      <c r="A18" s="15" t="s">
        <v>129</v>
      </c>
      <c r="B18" s="15" t="s">
        <v>130</v>
      </c>
      <c r="C18" s="16">
        <f>IF(ISERROR(VLOOKUP($A18,'EU27 NG imp'!$A$61:$T$91,C$5-1986,0)),0,VLOOKUP($A18,'EU27 NG imp'!$A$61:$T$91,C$5-1986,0))</f>
        <v>0</v>
      </c>
      <c r="D18" s="16">
        <f>IF(ISERROR(VLOOKUP($A18,'EU27 NG imp'!$A$61:$T$91,D$5-1986,0)),0,VLOOKUP($A18,'EU27 NG imp'!$A$61:$T$91,D$5-1986,0))</f>
        <v>0</v>
      </c>
      <c r="E18" s="16">
        <f>IF(ISERROR(VLOOKUP($A18,'EU27 NG imp'!$A$61:$T$91,E$5-1986,0)),0,VLOOKUP($A18,'EU27 NG imp'!$A$61:$T$91,E$5-1986,0))</f>
        <v>0</v>
      </c>
      <c r="F18" s="16">
        <f>IF(ISERROR(VLOOKUP($A18,'EU27 NG imp'!$A$61:$T$91,F$5-1986,0)),0,VLOOKUP($A18,'EU27 NG imp'!$A$61:$T$91,F$5-1986,0))</f>
        <v>0</v>
      </c>
      <c r="G18" s="16">
        <f>IF(ISERROR(VLOOKUP($A18,'EU27 NG imp'!$A$61:$T$91,G$5-1986,0)),0,VLOOKUP($A18,'EU27 NG imp'!$A$61:$T$91,G$5-1986,0))</f>
        <v>0</v>
      </c>
      <c r="H18" s="16">
        <f>IF(ISERROR(VLOOKUP($A18,'EU27 NG imp'!$A$61:$T$91,H$5-1986,0)),0,VLOOKUP($A18,'EU27 NG imp'!$A$61:$T$91,H$5-1986,0))</f>
        <v>0</v>
      </c>
      <c r="I18" s="16">
        <f>IF(ISERROR(VLOOKUP($A18,'EU27 NG imp'!$A$61:$T$91,I$5-1986,0)),0,VLOOKUP($A18,'EU27 NG imp'!$A$61:$T$91,I$5-1986,0))</f>
        <v>0</v>
      </c>
      <c r="J18" s="16"/>
      <c r="K18" s="10">
        <f>IF(ISERROR(VLOOKUP($A18,'EU27 NG Exp'!$A$54:$T$74,K$5-1986,0)),0,VLOOKUP($A18,'EU27 NG Exp'!$A$54:$T$74,K$5-1986,0))</f>
        <v>0</v>
      </c>
      <c r="L18" s="10">
        <f>IF(ISERROR(VLOOKUP($A18,'EU27 NG Exp'!$A$54:$T$74,L$5-1986,0)),0,VLOOKUP($A18,'EU27 NG Exp'!$A$54:$T$74,L$5-1986,0))</f>
        <v>0</v>
      </c>
      <c r="M18" s="10">
        <f>IF(ISERROR(VLOOKUP($A18,'EU27 NG Exp'!$A$54:$T$74,M$5-1986,0)),0,VLOOKUP($A18,'EU27 NG Exp'!$A$54:$T$74,M$5-1986,0))</f>
        <v>0</v>
      </c>
      <c r="N18" s="10">
        <f>IF(ISERROR(VLOOKUP($A18,'EU27 NG Exp'!$A$54:$T$74,N$5-1986,0)),0,VLOOKUP($A18,'EU27 NG Exp'!$A$54:$T$74,N$5-1986,0))</f>
        <v>0</v>
      </c>
      <c r="O18" s="10">
        <f>IF(ISERROR(VLOOKUP($A18,'EU27 NG Exp'!$A$54:$T$74,O$5-1986,0)),0,VLOOKUP($A18,'EU27 NG Exp'!$A$54:$T$74,O$5-1986,0))</f>
        <v>0</v>
      </c>
      <c r="P18" s="10">
        <f>IF(ISERROR(VLOOKUP($A18,'EU27 NG Exp'!$A$54:$T$74,P$5-1986,0)),0,VLOOKUP($A18,'EU27 NG Exp'!$A$54:$T$74,P$5-1986,0))</f>
        <v>0</v>
      </c>
      <c r="Q18" s="10">
        <f>IF(ISERROR(VLOOKUP($A18,'EU27 NG Exp'!$A$54:$T$74,Q$5-1986,0)),0,VLOOKUP($A18,'EU27 NG Exp'!$A$54:$T$74,Q$5-1986,0))</f>
        <v>0</v>
      </c>
      <c r="R18" s="17"/>
    </row>
    <row r="19" spans="1:18" ht="12.75">
      <c r="A19" s="15" t="s">
        <v>208</v>
      </c>
      <c r="B19" s="15" t="s">
        <v>241</v>
      </c>
      <c r="C19" s="16">
        <f>IF(ISERROR(VLOOKUP($A19,'EU27 NG imp'!$A$61:$T$91,C$5-1986,0)),0,VLOOKUP($A19,'EU27 NG imp'!$A$61:$T$91,C$5-1986,0))</f>
        <v>0</v>
      </c>
      <c r="D19" s="16">
        <f>IF(ISERROR(VLOOKUP($A19,'EU27 NG imp'!$A$61:$T$91,D$5-1986,0)),0,VLOOKUP($A19,'EU27 NG imp'!$A$61:$T$91,D$5-1986,0))</f>
        <v>0</v>
      </c>
      <c r="E19" s="16">
        <f>IF(ISERROR(VLOOKUP($A19,'EU27 NG imp'!$A$61:$T$91,E$5-1986,0)),0,VLOOKUP($A19,'EU27 NG imp'!$A$61:$T$91,E$5-1986,0))</f>
        <v>0</v>
      </c>
      <c r="F19" s="16">
        <f>IF(ISERROR(VLOOKUP($A19,'EU27 NG imp'!$A$61:$T$91,F$5-1986,0)),0,VLOOKUP($A19,'EU27 NG imp'!$A$61:$T$91,F$5-1986,0))</f>
        <v>0</v>
      </c>
      <c r="G19" s="16">
        <f>IF(ISERROR(VLOOKUP($A19,'EU27 NG imp'!$A$61:$T$91,G$5-1986,0)),0,VLOOKUP($A19,'EU27 NG imp'!$A$61:$T$91,G$5-1986,0))</f>
        <v>0</v>
      </c>
      <c r="H19" s="16">
        <f>IF(ISERROR(VLOOKUP($A19,'EU27 NG imp'!$A$61:$T$91,H$5-1986,0)),0,VLOOKUP($A19,'EU27 NG imp'!$A$61:$T$91,H$5-1986,0))</f>
        <v>0</v>
      </c>
      <c r="I19" s="16">
        <f>IF(ISERROR(VLOOKUP($A19,'EU27 NG imp'!$A$61:$T$91,I$5-1986,0)),0,VLOOKUP($A19,'EU27 NG imp'!$A$61:$T$91,I$5-1986,0))</f>
        <v>0</v>
      </c>
      <c r="J19" s="16"/>
      <c r="K19" s="10">
        <f>IF(ISERROR(VLOOKUP($A19,'EU27 NG Exp'!$A$54:$T$74,K$5-1986,0)),0,VLOOKUP($A19,'EU27 NG Exp'!$A$54:$T$74,K$5-1986,0))</f>
        <v>0</v>
      </c>
      <c r="L19" s="10">
        <f>IF(ISERROR(VLOOKUP($A19,'EU27 NG Exp'!$A$54:$T$74,L$5-1986,0)),0,VLOOKUP($A19,'EU27 NG Exp'!$A$54:$T$74,L$5-1986,0))</f>
        <v>0</v>
      </c>
      <c r="M19" s="10">
        <f>IF(ISERROR(VLOOKUP($A19,'EU27 NG Exp'!$A$54:$T$74,M$5-1986,0)),0,VLOOKUP($A19,'EU27 NG Exp'!$A$54:$T$74,M$5-1986,0))</f>
        <v>0</v>
      </c>
      <c r="N19" s="10">
        <f>IF(ISERROR(VLOOKUP($A19,'EU27 NG Exp'!$A$54:$T$74,N$5-1986,0)),0,VLOOKUP($A19,'EU27 NG Exp'!$A$54:$T$74,N$5-1986,0))</f>
        <v>0</v>
      </c>
      <c r="O19" s="10">
        <f>IF(ISERROR(VLOOKUP($A19,'EU27 NG Exp'!$A$54:$T$74,O$5-1986,0)),0,VLOOKUP($A19,'EU27 NG Exp'!$A$54:$T$74,O$5-1986,0))</f>
        <v>0</v>
      </c>
      <c r="P19" s="10">
        <f>IF(ISERROR(VLOOKUP($A19,'EU27 NG Exp'!$A$54:$T$74,P$5-1986,0)),0,VLOOKUP($A19,'EU27 NG Exp'!$A$54:$T$74,P$5-1986,0))</f>
        <v>0</v>
      </c>
      <c r="Q19" s="10">
        <f>IF(ISERROR(VLOOKUP($A19,'EU27 NG Exp'!$A$54:$T$74,Q$5-1986,0)),0,VLOOKUP($A19,'EU27 NG Exp'!$A$54:$T$74,Q$5-1986,0))</f>
        <v>0</v>
      </c>
      <c r="R19" s="17"/>
    </row>
    <row r="20" spans="1:18" ht="12.75">
      <c r="A20" s="15" t="s">
        <v>216</v>
      </c>
      <c r="B20" s="15" t="s">
        <v>217</v>
      </c>
      <c r="C20" s="16">
        <f>IF(ISERROR(VLOOKUP($A20,'EU27 NG imp'!$A$61:$T$91,C$5-1986,0)),0,VLOOKUP($A20,'EU27 NG imp'!$A$61:$T$91,C$5-1986,0))</f>
        <v>0</v>
      </c>
      <c r="D20" s="16">
        <f>IF(ISERROR(VLOOKUP($A20,'EU27 NG imp'!$A$61:$T$91,D$5-1986,0)),0,VLOOKUP($A20,'EU27 NG imp'!$A$61:$T$91,D$5-1986,0))</f>
        <v>0</v>
      </c>
      <c r="E20" s="16">
        <f>IF(ISERROR(VLOOKUP($A20,'EU27 NG imp'!$A$61:$T$91,E$5-1986,0)),0,VLOOKUP($A20,'EU27 NG imp'!$A$61:$T$91,E$5-1986,0))</f>
        <v>0</v>
      </c>
      <c r="F20" s="16">
        <f>IF(ISERROR(VLOOKUP($A20,'EU27 NG imp'!$A$61:$T$91,F$5-1986,0)),0,VLOOKUP($A20,'EU27 NG imp'!$A$61:$T$91,F$5-1986,0))</f>
        <v>0</v>
      </c>
      <c r="G20" s="16">
        <f>IF(ISERROR(VLOOKUP($A20,'EU27 NG imp'!$A$61:$T$91,G$5-1986,0)),0,VLOOKUP($A20,'EU27 NG imp'!$A$61:$T$91,G$5-1986,0))</f>
        <v>0</v>
      </c>
      <c r="H20" s="16">
        <f>IF(ISERROR(VLOOKUP($A20,'EU27 NG imp'!$A$61:$T$91,H$5-1986,0)),0,VLOOKUP($A20,'EU27 NG imp'!$A$61:$T$91,H$5-1986,0))</f>
        <v>0</v>
      </c>
      <c r="I20" s="16">
        <f>IF(ISERROR(VLOOKUP($A20,'EU27 NG imp'!$A$61:$T$91,I$5-1986,0)),0,VLOOKUP($A20,'EU27 NG imp'!$A$61:$T$91,I$5-1986,0))</f>
        <v>0</v>
      </c>
      <c r="J20" s="16"/>
      <c r="K20" s="10">
        <f>IF(ISERROR(VLOOKUP($A20,'EU27 NG Exp'!$A$54:$T$74,K$5-1986,0)),0,VLOOKUP($A20,'EU27 NG Exp'!$A$54:$T$74,K$5-1986,0))</f>
        <v>0</v>
      </c>
      <c r="L20" s="10">
        <f>IF(ISERROR(VLOOKUP($A20,'EU27 NG Exp'!$A$54:$T$74,L$5-1986,0)),0,VLOOKUP($A20,'EU27 NG Exp'!$A$54:$T$74,L$5-1986,0))</f>
        <v>0</v>
      </c>
      <c r="M20" s="10">
        <f>IF(ISERROR(VLOOKUP($A20,'EU27 NG Exp'!$A$54:$T$74,M$5-1986,0)),0,VLOOKUP($A20,'EU27 NG Exp'!$A$54:$T$74,M$5-1986,0))</f>
        <v>0</v>
      </c>
      <c r="N20" s="10">
        <f>IF(ISERROR(VLOOKUP($A20,'EU27 NG Exp'!$A$54:$T$74,N$5-1986,0)),0,VLOOKUP($A20,'EU27 NG Exp'!$A$54:$T$74,N$5-1986,0))</f>
        <v>0</v>
      </c>
      <c r="O20" s="10">
        <f>IF(ISERROR(VLOOKUP($A20,'EU27 NG Exp'!$A$54:$T$74,O$5-1986,0)),0,VLOOKUP($A20,'EU27 NG Exp'!$A$54:$T$74,O$5-1986,0))</f>
        <v>0</v>
      </c>
      <c r="P20" s="10">
        <f>IF(ISERROR(VLOOKUP($A20,'EU27 NG Exp'!$A$54:$T$74,P$5-1986,0)),0,VLOOKUP($A20,'EU27 NG Exp'!$A$54:$T$74,P$5-1986,0))</f>
        <v>0</v>
      </c>
      <c r="Q20" s="10">
        <f>IF(ISERROR(VLOOKUP($A20,'EU27 NG Exp'!$A$54:$T$74,Q$5-1986,0)),0,VLOOKUP($A20,'EU27 NG Exp'!$A$54:$T$74,Q$5-1986,0))</f>
        <v>0</v>
      </c>
      <c r="R20" s="17"/>
    </row>
    <row r="21" spans="1:18" ht="12.75">
      <c r="A21" s="15" t="s">
        <v>115</v>
      </c>
      <c r="B21" s="15" t="s">
        <v>116</v>
      </c>
      <c r="C21" s="16">
        <f>IF(ISERROR(VLOOKUP($A21,'EU27 NG imp'!$A$61:$T$91,C$5-1986,0)),0,VLOOKUP($A21,'EU27 NG imp'!$A$61:$T$91,C$5-1986,0))</f>
        <v>0</v>
      </c>
      <c r="D21" s="16">
        <f>IF(ISERROR(VLOOKUP($A21,'EU27 NG imp'!$A$61:$T$91,D$5-1986,0)),0,VLOOKUP($A21,'EU27 NG imp'!$A$61:$T$91,D$5-1986,0))</f>
        <v>0</v>
      </c>
      <c r="E21" s="16">
        <f>IF(ISERROR(VLOOKUP($A21,'EU27 NG imp'!$A$61:$T$91,E$5-1986,0)),0,VLOOKUP($A21,'EU27 NG imp'!$A$61:$T$91,E$5-1986,0))</f>
        <v>0</v>
      </c>
      <c r="F21" s="16">
        <f>IF(ISERROR(VLOOKUP($A21,'EU27 NG imp'!$A$61:$T$91,F$5-1986,0)),0,VLOOKUP($A21,'EU27 NG imp'!$A$61:$T$91,F$5-1986,0))</f>
        <v>0</v>
      </c>
      <c r="G21" s="16">
        <f>IF(ISERROR(VLOOKUP($A21,'EU27 NG imp'!$A$61:$T$91,G$5-1986,0)),0,VLOOKUP($A21,'EU27 NG imp'!$A$61:$T$91,G$5-1986,0))</f>
        <v>0</v>
      </c>
      <c r="H21" s="16">
        <f>IF(ISERROR(VLOOKUP($A21,'EU27 NG imp'!$A$61:$T$91,H$5-1986,0)),0,VLOOKUP($A21,'EU27 NG imp'!$A$61:$T$91,H$5-1986,0))</f>
        <v>0</v>
      </c>
      <c r="I21" s="16">
        <f>IF(ISERROR(VLOOKUP($A21,'EU27 NG imp'!$A$61:$T$91,I$5-1986,0)),0,VLOOKUP($A21,'EU27 NG imp'!$A$61:$T$91,I$5-1986,0))</f>
        <v>0</v>
      </c>
      <c r="J21" s="16"/>
      <c r="K21" s="10">
        <f>IF(ISERROR(VLOOKUP($A21,'EU27 NG Exp'!$A$54:$T$74,K$5-1986,0)),0,VLOOKUP($A21,'EU27 NG Exp'!$A$54:$T$74,K$5-1986,0))</f>
        <v>0</v>
      </c>
      <c r="L21" s="10">
        <f>IF(ISERROR(VLOOKUP($A21,'EU27 NG Exp'!$A$54:$T$74,L$5-1986,0)),0,VLOOKUP($A21,'EU27 NG Exp'!$A$54:$T$74,L$5-1986,0))</f>
        <v>0</v>
      </c>
      <c r="M21" s="10">
        <f>IF(ISERROR(VLOOKUP($A21,'EU27 NG Exp'!$A$54:$T$74,M$5-1986,0)),0,VLOOKUP($A21,'EU27 NG Exp'!$A$54:$T$74,M$5-1986,0))</f>
        <v>0</v>
      </c>
      <c r="N21" s="10">
        <f>IF(ISERROR(VLOOKUP($A21,'EU27 NG Exp'!$A$54:$T$74,N$5-1986,0)),0,VLOOKUP($A21,'EU27 NG Exp'!$A$54:$T$74,N$5-1986,0))</f>
        <v>0</v>
      </c>
      <c r="O21" s="10">
        <f>IF(ISERROR(VLOOKUP($A21,'EU27 NG Exp'!$A$54:$T$74,O$5-1986,0)),0,VLOOKUP($A21,'EU27 NG Exp'!$A$54:$T$74,O$5-1986,0))</f>
        <v>0</v>
      </c>
      <c r="P21" s="10">
        <f>IF(ISERROR(VLOOKUP($A21,'EU27 NG Exp'!$A$54:$T$74,P$5-1986,0)),0,VLOOKUP($A21,'EU27 NG Exp'!$A$54:$T$74,P$5-1986,0))</f>
        <v>0</v>
      </c>
      <c r="Q21" s="10">
        <f>IF(ISERROR(VLOOKUP($A21,'EU27 NG Exp'!$A$54:$T$74,Q$5-1986,0)),0,VLOOKUP($A21,'EU27 NG Exp'!$A$54:$T$74,Q$5-1986,0))</f>
        <v>0</v>
      </c>
      <c r="R21" s="17"/>
    </row>
    <row r="22" spans="1:18" ht="12.75">
      <c r="A22" s="15" t="s">
        <v>119</v>
      </c>
      <c r="B22" s="15" t="s">
        <v>243</v>
      </c>
      <c r="C22" s="16">
        <f>IF(ISERROR(VLOOKUP($A22,'EU27 NG imp'!$A$61:$T$91,C$5-1986,0)),0,VLOOKUP($A22,'EU27 NG imp'!$A$61:$T$91,C$5-1986,0))</f>
        <v>0</v>
      </c>
      <c r="D22" s="16">
        <f>IF(ISERROR(VLOOKUP($A22,'EU27 NG imp'!$A$61:$T$91,D$5-1986,0)),0,VLOOKUP($A22,'EU27 NG imp'!$A$61:$T$91,D$5-1986,0))</f>
        <v>0</v>
      </c>
      <c r="E22" s="16">
        <f>IF(ISERROR(VLOOKUP($A22,'EU27 NG imp'!$A$61:$T$91,E$5-1986,0)),0,VLOOKUP($A22,'EU27 NG imp'!$A$61:$T$91,E$5-1986,0))</f>
        <v>0</v>
      </c>
      <c r="F22" s="16">
        <f>IF(ISERROR(VLOOKUP($A22,'EU27 NG imp'!$A$61:$T$91,F$5-1986,0)),0,VLOOKUP($A22,'EU27 NG imp'!$A$61:$T$91,F$5-1986,0))</f>
        <v>0</v>
      </c>
      <c r="G22" s="16">
        <f>IF(ISERROR(VLOOKUP($A22,'EU27 NG imp'!$A$61:$T$91,G$5-1986,0)),0,VLOOKUP($A22,'EU27 NG imp'!$A$61:$T$91,G$5-1986,0))</f>
        <v>0</v>
      </c>
      <c r="H22" s="16">
        <f>IF(ISERROR(VLOOKUP($A22,'EU27 NG imp'!$A$61:$T$91,H$5-1986,0)),0,VLOOKUP($A22,'EU27 NG imp'!$A$61:$T$91,H$5-1986,0))</f>
        <v>0</v>
      </c>
      <c r="I22" s="16">
        <f>IF(ISERROR(VLOOKUP($A22,'EU27 NG imp'!$A$61:$T$91,I$5-1986,0)),0,VLOOKUP($A22,'EU27 NG imp'!$A$61:$T$91,I$5-1986,0))</f>
        <v>0</v>
      </c>
      <c r="J22" s="16"/>
      <c r="K22" s="10">
        <f>IF(ISERROR(VLOOKUP($A22,'EU27 NG Exp'!$A$54:$T$74,K$5-1986,0)),0,VLOOKUP($A22,'EU27 NG Exp'!$A$54:$T$74,K$5-1986,0))</f>
        <v>0</v>
      </c>
      <c r="L22" s="10">
        <f>IF(ISERROR(VLOOKUP($A22,'EU27 NG Exp'!$A$54:$T$74,L$5-1986,0)),0,VLOOKUP($A22,'EU27 NG Exp'!$A$54:$T$74,L$5-1986,0))</f>
        <v>0</v>
      </c>
      <c r="M22" s="10">
        <f>IF(ISERROR(VLOOKUP($A22,'EU27 NG Exp'!$A$54:$T$74,M$5-1986,0)),0,VLOOKUP($A22,'EU27 NG Exp'!$A$54:$T$74,M$5-1986,0))</f>
        <v>0</v>
      </c>
      <c r="N22" s="10">
        <f>IF(ISERROR(VLOOKUP($A22,'EU27 NG Exp'!$A$54:$T$74,N$5-1986,0)),0,VLOOKUP($A22,'EU27 NG Exp'!$A$54:$T$74,N$5-1986,0))</f>
        <v>0</v>
      </c>
      <c r="O22" s="10">
        <f>IF(ISERROR(VLOOKUP($A22,'EU27 NG Exp'!$A$54:$T$74,O$5-1986,0)),0,VLOOKUP($A22,'EU27 NG Exp'!$A$54:$T$74,O$5-1986,0))</f>
        <v>0</v>
      </c>
      <c r="P22" s="10">
        <f>IF(ISERROR(VLOOKUP($A22,'EU27 NG Exp'!$A$54:$T$74,P$5-1986,0)),0,VLOOKUP($A22,'EU27 NG Exp'!$A$54:$T$74,P$5-1986,0))</f>
        <v>0</v>
      </c>
      <c r="Q22" s="10">
        <f>IF(ISERROR(VLOOKUP($A22,'EU27 NG Exp'!$A$54:$T$74,Q$5-1986,0)),0,VLOOKUP($A22,'EU27 NG Exp'!$A$54:$T$74,Q$5-1986,0))</f>
        <v>0</v>
      </c>
      <c r="R22" s="17"/>
    </row>
    <row r="23" spans="1:18" ht="12.75">
      <c r="A23" s="15"/>
      <c r="B23" s="15"/>
      <c r="C23" s="16"/>
      <c r="D23" s="16"/>
      <c r="E23" s="16"/>
      <c r="F23" s="16"/>
      <c r="G23" s="16"/>
      <c r="H23" s="16"/>
      <c r="I23" s="16"/>
      <c r="J23" s="16"/>
      <c r="K23" s="16"/>
      <c r="L23" s="16"/>
      <c r="M23" s="16"/>
      <c r="N23" s="16"/>
      <c r="O23" s="16"/>
      <c r="P23" s="16"/>
      <c r="Q23" s="16"/>
      <c r="R23" s="17"/>
    </row>
    <row r="24" spans="1:18" ht="12.75">
      <c r="A24" s="15"/>
      <c r="B24" s="15"/>
      <c r="C24" s="16"/>
      <c r="D24" s="16"/>
      <c r="E24" s="16"/>
      <c r="F24" s="16"/>
      <c r="G24" s="16"/>
      <c r="H24" s="16"/>
      <c r="I24" s="16"/>
      <c r="J24" s="16"/>
      <c r="K24" s="16"/>
      <c r="L24" s="16"/>
      <c r="M24" s="16"/>
      <c r="N24" s="16"/>
      <c r="O24" s="16"/>
      <c r="P24" s="16"/>
      <c r="Q24" s="16"/>
      <c r="R24" s="17"/>
    </row>
    <row r="25" spans="3:18" ht="12.75">
      <c r="C25" s="10"/>
      <c r="D25" s="10"/>
      <c r="E25" s="10"/>
      <c r="F25" s="10"/>
      <c r="G25" s="10"/>
      <c r="H25" s="10"/>
      <c r="I25" s="10"/>
      <c r="J25" s="10"/>
      <c r="K25" s="10"/>
      <c r="L25" s="10"/>
      <c r="M25" s="10"/>
      <c r="N25" s="10"/>
      <c r="O25" s="10"/>
      <c r="P25" s="10"/>
      <c r="Q25" s="10"/>
      <c r="R25" s="11"/>
    </row>
    <row r="26" spans="3:17" ht="12.75">
      <c r="C26" s="10"/>
      <c r="D26" s="10"/>
      <c r="E26" s="10"/>
      <c r="F26" s="10"/>
      <c r="G26" s="10"/>
      <c r="H26" s="10"/>
      <c r="I26" s="10"/>
      <c r="J26" s="10"/>
      <c r="K26" s="10"/>
      <c r="L26" s="10"/>
      <c r="M26" s="10"/>
      <c r="N26" s="10"/>
      <c r="O26" s="10"/>
      <c r="P26" s="10"/>
      <c r="Q26" s="10"/>
    </row>
    <row r="27" spans="1:27" ht="12.75">
      <c r="A27" s="7" t="s">
        <v>151</v>
      </c>
      <c r="C27" s="10"/>
      <c r="D27" s="10"/>
      <c r="E27" s="10"/>
      <c r="F27" s="10"/>
      <c r="G27" s="10"/>
      <c r="H27" s="10"/>
      <c r="I27" s="10"/>
      <c r="J27" s="10"/>
      <c r="K27" s="10"/>
      <c r="L27" s="10"/>
      <c r="M27" s="10"/>
      <c r="N27" s="10"/>
      <c r="O27" s="10"/>
      <c r="P27" s="10"/>
      <c r="Q27" s="10"/>
      <c r="S27" s="7" t="s">
        <v>258</v>
      </c>
      <c r="T27" s="7"/>
      <c r="U27" s="7">
        <v>2000</v>
      </c>
      <c r="V27" s="7">
        <v>2001</v>
      </c>
      <c r="W27" s="7">
        <v>2002</v>
      </c>
      <c r="X27" s="7">
        <v>2003</v>
      </c>
      <c r="Y27" s="7">
        <v>2004</v>
      </c>
      <c r="Z27" s="7">
        <v>2005</v>
      </c>
      <c r="AA27" s="7">
        <v>2006</v>
      </c>
    </row>
    <row r="28" spans="1:27" ht="12.75">
      <c r="A28" t="s">
        <v>107</v>
      </c>
      <c r="B28" t="s">
        <v>238</v>
      </c>
      <c r="C28" s="10">
        <f>VLOOKUP($A28,'EU27 CO imp'!$A$22:$T$107,C$5-1986,0)/1000</f>
        <v>112.429</v>
      </c>
      <c r="D28" s="10">
        <f>VLOOKUP($A28,'EU27 CO imp'!$A$22:$T$107,D$5-1986,0)/1000</f>
        <v>136.821</v>
      </c>
      <c r="E28" s="10">
        <f>VLOOKUP($A28,'EU27 CO imp'!$A$22:$T$107,E$5-1986,0)/1000</f>
        <v>154.698</v>
      </c>
      <c r="F28" s="10">
        <f>VLOOKUP($A28,'EU27 CO imp'!$A$22:$T$107,F$5-1986,0)/1000</f>
        <v>170.828</v>
      </c>
      <c r="G28" s="10">
        <f>VLOOKUP($A28,'EU27 CO imp'!$A$22:$T$107,G$5-1986,0)/1000</f>
        <v>188.898</v>
      </c>
      <c r="H28" s="10">
        <f>VLOOKUP($A28,'EU27 CO imp'!$A$22:$T$107,H$5-1986,0)/1000</f>
        <v>188</v>
      </c>
      <c r="I28" s="10">
        <f>VLOOKUP($A28,'EU27 CO imp'!$A$22:$T$107,I$5-1986,0)/1000</f>
        <v>189.031</v>
      </c>
      <c r="J28" s="10"/>
      <c r="K28" s="10">
        <f>IF(ISERROR(VLOOKUP($A28,'EU27 CO exp'!$A$22:$T$101,K$5-1986,0)/1000),0,VLOOKUP($A28,'EU27 CO exp'!$A$22:$T$101,K$5-1986,0)/1000)</f>
        <v>0</v>
      </c>
      <c r="L28" s="10">
        <f>IF(ISERROR(VLOOKUP($A28,'EU27 CO exp'!$A$22:$T$101,L$5-1986,0)/1000),0,VLOOKUP($A28,'EU27 CO exp'!$A$22:$T$101,L$5-1986,0)/1000)</f>
        <v>0</v>
      </c>
      <c r="M28" s="10">
        <f>IF(ISERROR(VLOOKUP($A28,'EU27 CO exp'!$A$22:$T$101,M$5-1986,0)/1000),0,VLOOKUP($A28,'EU27 CO exp'!$A$22:$T$101,M$5-1986,0)/1000)</f>
        <v>0</v>
      </c>
      <c r="N28" s="10">
        <f>IF(ISERROR(VLOOKUP($A28,'EU27 CO exp'!$A$22:$T$101,N$5-1986,0)/1000),0,VLOOKUP($A28,'EU27 CO exp'!$A$22:$T$101,N$5-1986,0)/1000)</f>
        <v>0</v>
      </c>
      <c r="O28" s="10">
        <f>IF(ISERROR(VLOOKUP($A28,'EU27 CO exp'!$A$22:$T$101,O$5-1986,0)/1000),0,VLOOKUP($A28,'EU27 CO exp'!$A$22:$T$101,O$5-1986,0)/1000)</f>
        <v>0</v>
      </c>
      <c r="P28" s="10">
        <f>IF(ISERROR(VLOOKUP($A28,'EU27 CO exp'!$A$22:$T$101,P$5-1986,0)/1000),0,VLOOKUP($A28,'EU27 CO exp'!$A$22:$T$101,P$5-1986,0)/1000)</f>
        <v>0</v>
      </c>
      <c r="Q28" s="10">
        <f>IF(ISERROR(VLOOKUP($A28,'EU27 CO exp'!$A$22:$T$101,Q$5-1986,0)/1000),0,VLOOKUP($A28,'EU27 CO exp'!$A$22:$T$101,Q$5-1986,0)/1000)</f>
        <v>0</v>
      </c>
      <c r="R28" s="11"/>
      <c r="T28" t="s">
        <v>238</v>
      </c>
      <c r="U28" s="229">
        <f>(C28-K28)/GIEC!L$5</f>
        <v>0.16770585655599543</v>
      </c>
      <c r="V28" s="229">
        <f>(D28-L28)/GIEC!M$5</f>
        <v>0.20770484934601233</v>
      </c>
      <c r="W28" s="229">
        <f>(E28-M28)/GIEC!N$5</f>
        <v>0.22919784163068893</v>
      </c>
      <c r="X28" s="229">
        <f>(F28-N28)/GIEC!O$5</f>
        <v>0.2556371624735875</v>
      </c>
      <c r="Y28" s="229">
        <f>(G28-O28)/GIEC!P$5</f>
        <v>0.27993971377380217</v>
      </c>
      <c r="Z28" s="229">
        <f>(H28-P28)/GIEC!Q$5</f>
        <v>0.27782005831265694</v>
      </c>
      <c r="AA28" s="229">
        <f>(I28-Q28)/GIEC!R$5</f>
        <v>0.27921531207903005</v>
      </c>
    </row>
    <row r="29" spans="1:27" ht="12.75">
      <c r="A29" t="s">
        <v>87</v>
      </c>
      <c r="B29" t="s">
        <v>88</v>
      </c>
      <c r="C29" s="10">
        <f>VLOOKUP($A29,'EU27 CO imp'!$A$22:$T$107,C$5-1986,0)/1000</f>
        <v>115.904</v>
      </c>
      <c r="D29" s="10">
        <f>VLOOKUP($A29,'EU27 CO imp'!$A$22:$T$107,D$5-1986,0)/1000</f>
        <v>108.121</v>
      </c>
      <c r="E29" s="10">
        <f>VLOOKUP($A29,'EU27 CO imp'!$A$22:$T$107,E$5-1986,0)/1000</f>
        <v>103.078</v>
      </c>
      <c r="F29" s="10">
        <f>VLOOKUP($A29,'EU27 CO imp'!$A$22:$T$107,F$5-1986,0)/1000</f>
        <v>106.404</v>
      </c>
      <c r="G29" s="10">
        <f>VLOOKUP($A29,'EU27 CO imp'!$A$22:$T$107,G$5-1986,0)/1000</f>
        <v>108.627</v>
      </c>
      <c r="H29" s="10">
        <f>VLOOKUP($A29,'EU27 CO imp'!$A$22:$T$107,H$5-1986,0)/1000</f>
        <v>97.47</v>
      </c>
      <c r="I29" s="10">
        <f>VLOOKUP($A29,'EU27 CO imp'!$A$22:$T$107,I$5-1986,0)/1000</f>
        <v>89.05</v>
      </c>
      <c r="J29" s="10"/>
      <c r="K29" s="10">
        <f>IF(ISERROR(VLOOKUP($A29,'EU27 CO exp'!$A$22:$T$101,K$5-1986,0)/1000),0,VLOOKUP($A29,'EU27 CO exp'!$A$22:$T$101,K$5-1986,0)/1000)</f>
        <v>1.112</v>
      </c>
      <c r="L29" s="10">
        <f>IF(ISERROR(VLOOKUP($A29,'EU27 CO exp'!$A$22:$T$101,L$5-1986,0)/1000),0,VLOOKUP($A29,'EU27 CO exp'!$A$22:$T$101,L$5-1986,0)/1000)</f>
        <v>0.403</v>
      </c>
      <c r="M29" s="10">
        <f>IF(ISERROR(VLOOKUP($A29,'EU27 CO exp'!$A$22:$T$101,M$5-1986,0)/1000),0,VLOOKUP($A29,'EU27 CO exp'!$A$22:$T$101,M$5-1986,0)/1000)</f>
        <v>0.815</v>
      </c>
      <c r="N29" s="10">
        <f>IF(ISERROR(VLOOKUP($A29,'EU27 CO exp'!$A$22:$T$101,N$5-1986,0)/1000),0,VLOOKUP($A29,'EU27 CO exp'!$A$22:$T$101,N$5-1986,0)/1000)</f>
        <v>0.645</v>
      </c>
      <c r="O29" s="10">
        <f>IF(ISERROR(VLOOKUP($A29,'EU27 CO exp'!$A$22:$T$101,O$5-1986,0)/1000),0,VLOOKUP($A29,'EU27 CO exp'!$A$22:$T$101,O$5-1986,0)/1000)</f>
        <v>0.671</v>
      </c>
      <c r="P29" s="10">
        <f>IF(ISERROR(VLOOKUP($A29,'EU27 CO exp'!$A$22:$T$101,P$5-1986,0)/1000),0,VLOOKUP($A29,'EU27 CO exp'!$A$22:$T$101,P$5-1986,0)/1000)</f>
        <v>0.838</v>
      </c>
      <c r="Q29" s="10">
        <f>IF(ISERROR(VLOOKUP($A29,'EU27 CO exp'!$A$22:$T$101,Q$5-1986,0)/1000),0,VLOOKUP($A29,'EU27 CO exp'!$A$22:$T$101,Q$5-1986,0)/1000)</f>
        <v>0.184</v>
      </c>
      <c r="R29" s="11"/>
      <c r="T29" t="s">
        <v>88</v>
      </c>
      <c r="U29" s="229">
        <f>(C29-K29)/GIEC!L$5</f>
        <v>0.17123064943898664</v>
      </c>
      <c r="V29" s="229">
        <f>(D29-L29)/GIEC!M$5</f>
        <v>0.16352424673006158</v>
      </c>
      <c r="W29" s="229">
        <f>(E29-M29)/GIEC!N$5</f>
        <v>0.15151106593930846</v>
      </c>
      <c r="X29" s="229">
        <f>(F29-N29)/GIEC!O$5</f>
        <v>0.15826404726417295</v>
      </c>
      <c r="Y29" s="229">
        <f>(G29-O29)/GIEC!P$5</f>
        <v>0.1599867216178286</v>
      </c>
      <c r="Z29" s="229">
        <f>(H29-P29)/GIEC!Q$5</f>
        <v>0.14279950997270566</v>
      </c>
      <c r="AA29" s="229">
        <f>(I29-Q29)/GIEC!R$5</f>
        <v>0.1312628506605535</v>
      </c>
    </row>
    <row r="30" spans="1:27" ht="12.75">
      <c r="A30" t="s">
        <v>216</v>
      </c>
      <c r="B30" t="s">
        <v>217</v>
      </c>
      <c r="C30" s="10">
        <f>VLOOKUP($A30,'EU27 CO imp'!$A$22:$T$107,C$5-1986,0)/1000</f>
        <v>65.143</v>
      </c>
      <c r="D30" s="10">
        <f>VLOOKUP($A30,'EU27 CO imp'!$A$22:$T$107,D$5-1986,0)/1000</f>
        <v>57.496</v>
      </c>
      <c r="E30" s="10">
        <f>VLOOKUP($A30,'EU27 CO imp'!$A$22:$T$107,E$5-1986,0)/1000</f>
        <v>53.144</v>
      </c>
      <c r="F30" s="10">
        <f>VLOOKUP($A30,'EU27 CO imp'!$A$22:$T$107,F$5-1986,0)/1000</f>
        <v>61.535</v>
      </c>
      <c r="G30" s="10">
        <f>VLOOKUP($A30,'EU27 CO imp'!$A$22:$T$107,G$5-1986,0)/1000</f>
        <v>64.46</v>
      </c>
      <c r="H30" s="10">
        <f>VLOOKUP($A30,'EU27 CO imp'!$A$22:$T$107,H$5-1986,0)/1000</f>
        <v>60.748</v>
      </c>
      <c r="I30" s="10">
        <f>VLOOKUP($A30,'EU27 CO imp'!$A$22:$T$107,I$5-1986,0)/1000</f>
        <v>50.876</v>
      </c>
      <c r="J30" s="10"/>
      <c r="K30" s="10">
        <f>IF(ISERROR(VLOOKUP($A30,'EU27 CO exp'!$A$22:$T$101,K$5-1986,0)/1000),0,VLOOKUP($A30,'EU27 CO exp'!$A$22:$T$101,K$5-1986,0)/1000)</f>
        <v>0</v>
      </c>
      <c r="L30" s="10">
        <f>IF(ISERROR(VLOOKUP($A30,'EU27 CO exp'!$A$22:$T$101,L$5-1986,0)/1000),0,VLOOKUP($A30,'EU27 CO exp'!$A$22:$T$101,L$5-1986,0)/1000)</f>
        <v>0</v>
      </c>
      <c r="M30" s="10">
        <f>IF(ISERROR(VLOOKUP($A30,'EU27 CO exp'!$A$22:$T$101,M$5-1986,0)/1000),0,VLOOKUP($A30,'EU27 CO exp'!$A$22:$T$101,M$5-1986,0)/1000)</f>
        <v>0</v>
      </c>
      <c r="N30" s="10">
        <f>IF(ISERROR(VLOOKUP($A30,'EU27 CO exp'!$A$22:$T$101,N$5-1986,0)/1000),0,VLOOKUP($A30,'EU27 CO exp'!$A$22:$T$101,N$5-1986,0)/1000)</f>
        <v>0</v>
      </c>
      <c r="O30" s="10">
        <f>IF(ISERROR(VLOOKUP($A30,'EU27 CO exp'!$A$22:$T$101,O$5-1986,0)/1000),0,VLOOKUP($A30,'EU27 CO exp'!$A$22:$T$101,O$5-1986,0)/1000)</f>
        <v>0</v>
      </c>
      <c r="P30" s="10">
        <f>IF(ISERROR(VLOOKUP($A30,'EU27 CO exp'!$A$22:$T$101,P$5-1986,0)/1000),0,VLOOKUP($A30,'EU27 CO exp'!$A$22:$T$101,P$5-1986,0)/1000)</f>
        <v>0</v>
      </c>
      <c r="Q30" s="10">
        <f>IF(ISERROR(VLOOKUP($A30,'EU27 CO exp'!$A$22:$T$101,Q$5-1986,0)/1000),0,VLOOKUP($A30,'EU27 CO exp'!$A$22:$T$101,Q$5-1986,0)/1000)</f>
        <v>0</v>
      </c>
      <c r="R30" s="11"/>
      <c r="T30" t="s">
        <v>217</v>
      </c>
      <c r="U30" s="229">
        <f>(C30-K30)/GIEC!L$5</f>
        <v>0.0971712157328377</v>
      </c>
      <c r="V30" s="229">
        <f>(D30-L30)/GIEC!M$5</f>
        <v>0.08728337037441859</v>
      </c>
      <c r="W30" s="229">
        <f>(E30-M30)/GIEC!N$5</f>
        <v>0.07873721764742486</v>
      </c>
      <c r="X30" s="229">
        <f>(F30-N30)/GIEC!O$5</f>
        <v>0.09208462777069452</v>
      </c>
      <c r="Y30" s="229">
        <f>(G30-O30)/GIEC!P$5</f>
        <v>0.09552728959469813</v>
      </c>
      <c r="Z30" s="229">
        <f>(H30-P30)/GIEC!Q$5</f>
        <v>0.08977134522541107</v>
      </c>
      <c r="AA30" s="229">
        <f>(I30-Q30)/GIEC!R$5</f>
        <v>0.07514829957696216</v>
      </c>
    </row>
    <row r="31" spans="1:27" ht="12.75">
      <c r="A31" t="s">
        <v>162</v>
      </c>
      <c r="B31" t="s">
        <v>239</v>
      </c>
      <c r="C31" s="10">
        <f>VLOOKUP($A31,'EU27 CO imp'!$A$22:$T$107,C$5-1986,0)/1000</f>
        <v>45.542</v>
      </c>
      <c r="D31" s="10">
        <f>VLOOKUP($A31,'EU27 CO imp'!$A$22:$T$107,D$5-1986,0)/1000</f>
        <v>43.78</v>
      </c>
      <c r="E31" s="10">
        <f>VLOOKUP($A31,'EU27 CO imp'!$A$22:$T$107,E$5-1986,0)/1000</f>
        <v>39.157</v>
      </c>
      <c r="F31" s="10">
        <f>VLOOKUP($A31,'EU27 CO imp'!$A$22:$T$107,F$5-1986,0)/1000</f>
        <v>45.949</v>
      </c>
      <c r="G31" s="10">
        <f>VLOOKUP($A31,'EU27 CO imp'!$A$22:$T$107,G$5-1986,0)/1000</f>
        <v>49.988</v>
      </c>
      <c r="H31" s="10">
        <f>VLOOKUP($A31,'EU27 CO imp'!$A$22:$T$107,H$5-1986,0)/1000</f>
        <v>50.601</v>
      </c>
      <c r="I31" s="10">
        <f>VLOOKUP($A31,'EU27 CO imp'!$A$22:$T$107,I$5-1986,0)/1000</f>
        <v>53.165</v>
      </c>
      <c r="J31" s="10"/>
      <c r="K31" s="10">
        <f>IF(ISERROR(VLOOKUP($A31,'EU27 CO exp'!$A$22:$T$101,K$5-1986,0)/1000),0,VLOOKUP($A31,'EU27 CO exp'!$A$22:$T$101,K$5-1986,0)/1000)</f>
        <v>0</v>
      </c>
      <c r="L31" s="10">
        <f>IF(ISERROR(VLOOKUP($A31,'EU27 CO exp'!$A$22:$T$101,L$5-1986,0)/1000),0,VLOOKUP($A31,'EU27 CO exp'!$A$22:$T$101,L$5-1986,0)/1000)</f>
        <v>0</v>
      </c>
      <c r="M31" s="10">
        <f>IF(ISERROR(VLOOKUP($A31,'EU27 CO exp'!$A$22:$T$101,M$5-1986,0)/1000),0,VLOOKUP($A31,'EU27 CO exp'!$A$22:$T$101,M$5-1986,0)/1000)</f>
        <v>0</v>
      </c>
      <c r="N31" s="10">
        <f>IF(ISERROR(VLOOKUP($A31,'EU27 CO exp'!$A$22:$T$101,N$5-1986,0)/1000),0,VLOOKUP($A31,'EU27 CO exp'!$A$22:$T$101,N$5-1986,0)/1000)</f>
        <v>0</v>
      </c>
      <c r="O31" s="10">
        <f>IF(ISERROR(VLOOKUP($A31,'EU27 CO exp'!$A$22:$T$101,O$5-1986,0)/1000),0,VLOOKUP($A31,'EU27 CO exp'!$A$22:$T$101,O$5-1986,0)/1000)</f>
        <v>0</v>
      </c>
      <c r="P31" s="10">
        <f>IF(ISERROR(VLOOKUP($A31,'EU27 CO exp'!$A$22:$T$101,P$5-1986,0)/1000),0,VLOOKUP($A31,'EU27 CO exp'!$A$22:$T$101,P$5-1986,0)/1000)</f>
        <v>0</v>
      </c>
      <c r="Q31" s="10">
        <f>IF(ISERROR(VLOOKUP($A31,'EU27 CO exp'!$A$22:$T$101,Q$5-1986,0)/1000),0,VLOOKUP($A31,'EU27 CO exp'!$A$22:$T$101,Q$5-1986,0)/1000)</f>
        <v>0</v>
      </c>
      <c r="R31" s="11"/>
      <c r="T31" t="s">
        <v>239</v>
      </c>
      <c r="U31" s="229">
        <f>(C31-K31)/GIEC!L$5</f>
        <v>0.06793318555953663</v>
      </c>
      <c r="V31" s="229">
        <f>(D31-L31)/GIEC!M$5</f>
        <v>0.0664614226205657</v>
      </c>
      <c r="W31" s="229">
        <f>(E31-M31)/GIEC!N$5</f>
        <v>0.058014323939112884</v>
      </c>
      <c r="X31" s="229">
        <f>(F31-N31)/GIEC!O$5</f>
        <v>0.06876081191899965</v>
      </c>
      <c r="Y31" s="229">
        <f>(G31-O31)/GIEC!P$5</f>
        <v>0.0740803312482124</v>
      </c>
      <c r="Z31" s="229">
        <f>(H31-P31)/GIEC!Q$5</f>
        <v>0.07477645090786571</v>
      </c>
      <c r="AA31" s="229">
        <f>(I31-Q31)/GIEC!R$5</f>
        <v>0.07852935268120909</v>
      </c>
    </row>
    <row r="32" spans="1:27" ht="12.75">
      <c r="A32" t="s">
        <v>208</v>
      </c>
      <c r="B32" t="s">
        <v>241</v>
      </c>
      <c r="C32" s="10">
        <f>VLOOKUP($A32,'EU27 CO imp'!$A$22:$T$107,C$5-1986,0)/1000</f>
        <v>35.475</v>
      </c>
      <c r="D32" s="10">
        <f>VLOOKUP($A32,'EU27 CO imp'!$A$22:$T$107,D$5-1986,0)/1000</f>
        <v>31.412</v>
      </c>
      <c r="E32" s="10">
        <f>VLOOKUP($A32,'EU27 CO imp'!$A$22:$T$107,E$5-1986,0)/1000</f>
        <v>25.928</v>
      </c>
      <c r="F32" s="10">
        <f>VLOOKUP($A32,'EU27 CO imp'!$A$22:$T$107,F$5-1986,0)/1000</f>
        <v>34.674</v>
      </c>
      <c r="G32" s="10">
        <f>VLOOKUP($A32,'EU27 CO imp'!$A$22:$T$107,G$5-1986,0)/1000</f>
        <v>35.945</v>
      </c>
      <c r="H32" s="10">
        <f>VLOOKUP($A32,'EU27 CO imp'!$A$22:$T$107,H$5-1986,0)/1000</f>
        <v>35.385</v>
      </c>
      <c r="I32" s="10">
        <f>VLOOKUP($A32,'EU27 CO imp'!$A$22:$T$107,I$5-1986,0)/1000</f>
        <v>36.35</v>
      </c>
      <c r="J32" s="10"/>
      <c r="K32" s="10">
        <f>IF(ISERROR(VLOOKUP($A32,'EU27 CO exp'!$A$22:$T$101,K$5-1986,0)/1000),0,VLOOKUP($A32,'EU27 CO exp'!$A$22:$T$101,K$5-1986,0)/1000)</f>
        <v>0</v>
      </c>
      <c r="L32" s="10">
        <f>IF(ISERROR(VLOOKUP($A32,'EU27 CO exp'!$A$22:$T$101,L$5-1986,0)/1000),0,VLOOKUP($A32,'EU27 CO exp'!$A$22:$T$101,L$5-1986,0)/1000)</f>
        <v>0</v>
      </c>
      <c r="M32" s="10">
        <f>IF(ISERROR(VLOOKUP($A32,'EU27 CO exp'!$A$22:$T$101,M$5-1986,0)/1000),0,VLOOKUP($A32,'EU27 CO exp'!$A$22:$T$101,M$5-1986,0)/1000)</f>
        <v>0</v>
      </c>
      <c r="N32" s="10">
        <f>IF(ISERROR(VLOOKUP($A32,'EU27 CO exp'!$A$22:$T$101,N$5-1986,0)/1000),0,VLOOKUP($A32,'EU27 CO exp'!$A$22:$T$101,N$5-1986,0)/1000)</f>
        <v>0</v>
      </c>
      <c r="O32" s="10">
        <f>IF(ISERROR(VLOOKUP($A32,'EU27 CO exp'!$A$22:$T$101,O$5-1986,0)/1000),0,VLOOKUP($A32,'EU27 CO exp'!$A$22:$T$101,O$5-1986,0)/1000)</f>
        <v>0</v>
      </c>
      <c r="P32" s="10">
        <f>IF(ISERROR(VLOOKUP($A32,'EU27 CO exp'!$A$22:$T$101,P$5-1986,0)/1000),0,VLOOKUP($A32,'EU27 CO exp'!$A$22:$T$101,P$5-1986,0)/1000)</f>
        <v>0</v>
      </c>
      <c r="Q32" s="10">
        <f>IF(ISERROR(VLOOKUP($A32,'EU27 CO exp'!$A$22:$T$101,Q$5-1986,0)/1000),0,VLOOKUP($A32,'EU27 CO exp'!$A$22:$T$101,Q$5-1986,0)/1000)</f>
        <v>0</v>
      </c>
      <c r="R32" s="11"/>
      <c r="T32" t="s">
        <v>241</v>
      </c>
      <c r="U32" s="229">
        <f>(C32-K32)/GIEC!L$5</f>
        <v>0.052916643048714636</v>
      </c>
      <c r="V32" s="229">
        <f>(D32-L32)/GIEC!M$5</f>
        <v>0.04768584301866628</v>
      </c>
      <c r="W32" s="229">
        <f>(E32-M32)/GIEC!N$5</f>
        <v>0.038414469726825835</v>
      </c>
      <c r="X32" s="229">
        <f>(F32-N32)/GIEC!O$5</f>
        <v>0.051888232442042125</v>
      </c>
      <c r="Y32" s="229">
        <f>(G32-O32)/GIEC!P$5</f>
        <v>0.053269134726674286</v>
      </c>
      <c r="Z32" s="229">
        <f>(H32-P32)/GIEC!Q$5</f>
        <v>0.05229075937975194</v>
      </c>
      <c r="AA32" s="229">
        <f>(I32-Q32)/GIEC!R$5</f>
        <v>0.05369212771488668</v>
      </c>
    </row>
    <row r="33" spans="1:27" ht="12.75">
      <c r="A33" t="s">
        <v>141</v>
      </c>
      <c r="B33" t="s">
        <v>240</v>
      </c>
      <c r="C33" s="10">
        <f>VLOOKUP($A33,'EU27 CO imp'!$A$22:$T$107,C$5-1986,0)/1000-SUM(C28:C32)-SUM('EU27 CO imp'!N22:N47)/1000</f>
        <v>178.29199999999994</v>
      </c>
      <c r="D33" s="10">
        <f>VLOOKUP($A33,'EU27 CO imp'!$A$22:$T$107,D$5-1986,0)/1000-SUM(D28:D32)-SUM('EU27 CO imp'!O22:O47)/1000</f>
        <v>173.57900000000006</v>
      </c>
      <c r="E33" s="10">
        <f>VLOOKUP($A33,'EU27 CO imp'!$A$22:$T$107,E$5-1986,0)/1000-SUM(E28:E32)-SUM('EU27 CO imp'!P22:P47)/1000</f>
        <v>157.13100000000003</v>
      </c>
      <c r="F33" s="10">
        <f>VLOOKUP($A33,'EU27 CO imp'!$A$22:$T$107,F$5-1986,0)/1000-SUM(F28:F32)-SUM('EU27 CO imp'!Q22:Q47)/1000</f>
        <v>133.40800000000007</v>
      </c>
      <c r="G33" s="10">
        <f>VLOOKUP($A33,'EU27 CO imp'!$A$22:$T$107,G$5-1986,0)/1000-SUM(G28:G32)-SUM('EU27 CO imp'!R22:R47)/1000</f>
        <v>127.349</v>
      </c>
      <c r="H33" s="10">
        <f>VLOOKUP($A33,'EU27 CO imp'!$A$22:$T$107,H$5-1986,0)/1000-SUM(H28:H32)-SUM('EU27 CO imp'!S22:S47)/1000</f>
        <v>148.33199999999994</v>
      </c>
      <c r="I33" s="10">
        <f>VLOOKUP($A33,'EU27 CO imp'!$A$22:$T$107,I$5-1986,0)/1000-SUM(I28:I32)-SUM('EU27 CO imp'!T22:T47)/1000</f>
        <v>155.618</v>
      </c>
      <c r="J33" s="10"/>
      <c r="K33" s="10">
        <f>VLOOKUP($A33,'EU27 CO exp'!$A$22:$T$101,K$5-1986,0)/1000-SUM(K28:K32)-SUM('EU27 CO exp'!N22:N47)/1000</f>
        <v>33.501000000000005</v>
      </c>
      <c r="L33" s="10">
        <f>VLOOKUP($A33,'EU27 CO exp'!$A$22:$T$101,L$5-1986,0)/1000-SUM(L28:L32)-SUM('EU27 CO exp'!O22:O47)/1000</f>
        <v>28.052999999999983</v>
      </c>
      <c r="M33" s="10">
        <f>VLOOKUP($A33,'EU27 CO exp'!$A$22:$T$101,M$5-1986,0)/1000-SUM(M28:M32)-SUM('EU27 CO exp'!P22:P47)/1000</f>
        <v>37.668</v>
      </c>
      <c r="N33" s="10">
        <f>VLOOKUP($A33,'EU27 CO exp'!$A$22:$T$101,N$5-1986,0)/1000-SUM(N28:N32)-SUM('EU27 CO exp'!Q22:Q47)/1000</f>
        <v>34.004999999999995</v>
      </c>
      <c r="O33" s="10">
        <f>VLOOKUP($A33,'EU27 CO exp'!$A$22:$T$101,O$5-1986,0)/1000-SUM(O28:O32)-SUM('EU27 CO exp'!R22:R47)/1000</f>
        <v>24.764999999999993</v>
      </c>
      <c r="P33" s="10">
        <f>VLOOKUP($A33,'EU27 CO exp'!$A$22:$T$101,P$5-1986,0)/1000-SUM(P28:P32)-SUM('EU27 CO exp'!S22:S47)/1000</f>
        <v>19.500999999999998</v>
      </c>
      <c r="Q33" s="10">
        <f>VLOOKUP($A33,'EU27 CO exp'!$A$22:$T$101,Q$5-1986,0)/1000-SUM(Q28:Q32)-SUM('EU27 CO exp'!T22:T47)/1000</f>
        <v>16.07</v>
      </c>
      <c r="R33" s="11"/>
      <c r="T33" t="s">
        <v>240</v>
      </c>
      <c r="U33" s="229">
        <f>(C33-K33)/GIEC!L$5</f>
        <v>0.21597896162555144</v>
      </c>
      <c r="V33" s="229">
        <f>(D33-L33)/GIEC!M$5</f>
        <v>0.22091971192965848</v>
      </c>
      <c r="W33" s="229">
        <f>(E33-M33)/GIEC!N$5</f>
        <v>0.1769942840549134</v>
      </c>
      <c r="X33" s="229">
        <f>(F33-N33)/GIEC!O$5</f>
        <v>0.1487525514632381</v>
      </c>
      <c r="Y33" s="229">
        <f>(G33-O33)/GIEC!P$5</f>
        <v>0.1520256201641718</v>
      </c>
      <c r="Z33" s="229">
        <f>(H33-P33)/GIEC!Q$5</f>
        <v>0.19038210602381853</v>
      </c>
      <c r="AA33" s="229">
        <f>(I33-Q33)/GIEC!R$5</f>
        <v>0.20612459527804694</v>
      </c>
    </row>
    <row r="34" spans="2:27" ht="12.75">
      <c r="B34" s="7" t="s">
        <v>232</v>
      </c>
      <c r="C34" s="23">
        <f aca="true" t="shared" si="3" ref="C34:I34">SUM(C28:C33)</f>
        <v>552.785</v>
      </c>
      <c r="D34" s="23">
        <f t="shared" si="3"/>
        <v>551.2090000000001</v>
      </c>
      <c r="E34" s="23">
        <f t="shared" si="3"/>
        <v>533.136</v>
      </c>
      <c r="F34" s="23">
        <f t="shared" si="3"/>
        <v>552.798</v>
      </c>
      <c r="G34" s="23">
        <f t="shared" si="3"/>
        <v>575.2669999999999</v>
      </c>
      <c r="H34" s="23">
        <f t="shared" si="3"/>
        <v>580.536</v>
      </c>
      <c r="I34" s="23">
        <f t="shared" si="3"/>
        <v>574.09</v>
      </c>
      <c r="J34" s="23"/>
      <c r="K34" s="23">
        <f aca="true" t="shared" si="4" ref="K34:Q34">SUM(K28:K33)</f>
        <v>34.61300000000001</v>
      </c>
      <c r="L34" s="23">
        <f t="shared" si="4"/>
        <v>28.45599999999998</v>
      </c>
      <c r="M34" s="23">
        <f t="shared" si="4"/>
        <v>38.483</v>
      </c>
      <c r="N34" s="23">
        <f t="shared" si="4"/>
        <v>34.65</v>
      </c>
      <c r="O34" s="23">
        <f t="shared" si="4"/>
        <v>25.435999999999993</v>
      </c>
      <c r="P34" s="23">
        <f t="shared" si="4"/>
        <v>20.339</v>
      </c>
      <c r="Q34" s="23">
        <f t="shared" si="4"/>
        <v>16.254</v>
      </c>
      <c r="R34" s="11"/>
      <c r="U34" s="230">
        <f aca="true" t="shared" si="5" ref="U34:AA34">SUM(U28:U33)</f>
        <v>0.7729365119616225</v>
      </c>
      <c r="V34" s="230">
        <f t="shared" si="5"/>
        <v>0.7935794440193831</v>
      </c>
      <c r="W34" s="230">
        <f t="shared" si="5"/>
        <v>0.7328692029382744</v>
      </c>
      <c r="X34" s="230">
        <f t="shared" si="5"/>
        <v>0.7753874333327347</v>
      </c>
      <c r="Y34" s="230">
        <f t="shared" si="5"/>
        <v>0.8148288111253873</v>
      </c>
      <c r="Z34" s="230">
        <f t="shared" si="5"/>
        <v>0.8278402298222098</v>
      </c>
      <c r="AA34" s="230">
        <f t="shared" si="5"/>
        <v>0.8239725379906884</v>
      </c>
    </row>
    <row r="35" spans="3:18" ht="12.75">
      <c r="C35" s="10"/>
      <c r="D35" s="10"/>
      <c r="E35" s="10"/>
      <c r="F35" s="10"/>
      <c r="G35" s="10"/>
      <c r="H35" s="10"/>
      <c r="I35" s="10"/>
      <c r="J35" s="10"/>
      <c r="K35" s="10"/>
      <c r="L35" s="10"/>
      <c r="M35" s="10"/>
      <c r="N35" s="10"/>
      <c r="O35" s="10"/>
      <c r="P35" s="10"/>
      <c r="Q35" s="10"/>
      <c r="R35" s="11"/>
    </row>
    <row r="36" spans="1:27" ht="12.75">
      <c r="A36" s="14"/>
      <c r="B36" s="15" t="s">
        <v>272</v>
      </c>
      <c r="C36" s="10"/>
      <c r="D36" s="10"/>
      <c r="E36" s="10"/>
      <c r="F36" s="10"/>
      <c r="G36" s="10"/>
      <c r="H36" s="10"/>
      <c r="I36" s="10"/>
      <c r="J36" s="10"/>
      <c r="K36" s="10"/>
      <c r="L36" s="10"/>
      <c r="M36" s="10"/>
      <c r="N36" s="10"/>
      <c r="O36" s="10"/>
      <c r="P36" s="10"/>
      <c r="Q36" s="10"/>
      <c r="R36" s="11"/>
      <c r="AA36" s="231">
        <f>AA34-U34</f>
        <v>0.05103602602906587</v>
      </c>
    </row>
    <row r="37" spans="1:18" ht="12.75">
      <c r="A37" s="14" t="s">
        <v>158</v>
      </c>
      <c r="B37" s="14" t="s">
        <v>159</v>
      </c>
      <c r="C37" s="10">
        <f>IF(ISERROR(VLOOKUP($A37,'EU27 CO imp'!$A$22:$T$107,C$5-1986,0)/1000),0,VLOOKUP($A37,'EU27 CO imp'!$A$22:$T$107,C$5-1986,0)/1000)</f>
        <v>21.419</v>
      </c>
      <c r="D37" s="10">
        <f>IF(ISERROR(VLOOKUP($A37,'EU27 CO imp'!$A$22:$T$107,D$5-1986,0)/1000),0,VLOOKUP($A37,'EU27 CO imp'!$A$22:$T$107,D$5-1986,0)/1000)</f>
        <v>19.331</v>
      </c>
      <c r="E37" s="10">
        <f>IF(ISERROR(VLOOKUP($A37,'EU27 CO imp'!$A$22:$T$107,E$5-1986,0)/1000),0,VLOOKUP($A37,'EU27 CO imp'!$A$22:$T$107,E$5-1986,0)/1000)</f>
        <v>17.967</v>
      </c>
      <c r="F37" s="10">
        <f>IF(ISERROR(VLOOKUP($A37,'EU27 CO imp'!$A$22:$T$107,F$5-1986,0)/1000),0,VLOOKUP($A37,'EU27 CO imp'!$A$22:$T$107,F$5-1986,0)/1000)</f>
        <v>18.639</v>
      </c>
      <c r="G37" s="10">
        <f>IF(ISERROR(VLOOKUP($A37,'EU27 CO imp'!$A$22:$T$107,G$5-1986,0)/1000),0,VLOOKUP($A37,'EU27 CO imp'!$A$22:$T$107,G$5-1986,0)/1000)</f>
        <v>21.609</v>
      </c>
      <c r="H37" s="10">
        <f>IF(ISERROR(VLOOKUP($A37,'EU27 CO imp'!$A$22:$T$107,H$5-1986,0)/1000),0,VLOOKUP($A37,'EU27 CO imp'!$A$22:$T$107,H$5-1986,0)/1000)</f>
        <v>22.776</v>
      </c>
      <c r="I37" s="10">
        <f>IF(ISERROR(VLOOKUP($A37,'EU27 CO imp'!$A$22:$T$107,I$5-1986,0)/1000),0,VLOOKUP($A37,'EU27 CO imp'!$A$22:$T$107,I$5-1986,0)/1000)</f>
        <v>16.538</v>
      </c>
      <c r="J37" s="10"/>
      <c r="K37" s="10">
        <f>IF(ISERROR(VLOOKUP($A37,'EU27 CO exp'!$A$22:$T$101,K$5-1986,0)/1000),0,VLOOKUP($A37,'EU27 CO exp'!$A$22:$T$101,K$5-1986,0)/1000-SUM(K32:K36))</f>
        <v>0</v>
      </c>
      <c r="L37" s="10">
        <f>IF(ISERROR(VLOOKUP($A37,'EU27 CO exp'!$A$22:$T$101,L$5-1986,0)/1000),0,VLOOKUP($A37,'EU27 CO exp'!$A$22:$T$101,L$5-1986,0)/1000-SUM(L32:L36))</f>
        <v>0</v>
      </c>
      <c r="M37" s="10">
        <f>IF(ISERROR(VLOOKUP($A37,'EU27 CO exp'!$A$22:$T$101,M$5-1986,0)/1000),0,VLOOKUP($A37,'EU27 CO exp'!$A$22:$T$101,M$5-1986,0)/1000-SUM(M32:M36))</f>
        <v>0</v>
      </c>
      <c r="N37" s="10">
        <f>IF(ISERROR(VLOOKUP($A37,'EU27 CO exp'!$A$22:$T$101,N$5-1986,0)/1000),0,VLOOKUP($A37,'EU27 CO exp'!$A$22:$T$101,N$5-1986,0)/1000-SUM(N32:N36))</f>
        <v>0</v>
      </c>
      <c r="O37" s="10">
        <f>IF(ISERROR(VLOOKUP($A37,'EU27 CO exp'!$A$22:$T$101,O$5-1986,0)/1000),0,VLOOKUP($A37,'EU27 CO exp'!$A$22:$T$101,O$5-1986,0)/1000-SUM(O32:O36))</f>
        <v>0</v>
      </c>
      <c r="P37" s="10">
        <f>IF(ISERROR(VLOOKUP($A37,'EU27 CO exp'!$A$22:$T$101,P$5-1986,0)/1000),0,VLOOKUP($A37,'EU27 CO exp'!$A$22:$T$101,P$5-1986,0)/1000-SUM(P32:P36))</f>
        <v>0</v>
      </c>
      <c r="Q37" s="10">
        <f>IF(ISERROR(VLOOKUP($A37,'EU27 CO exp'!$A$22:$T$101,Q$5-1986,0)/1000),0,VLOOKUP($A37,'EU27 CO exp'!$A$22:$T$101,Q$5-1986,0)/1000-SUM(Q32:Q36))</f>
        <v>0</v>
      </c>
      <c r="R37" s="11"/>
    </row>
    <row r="38" spans="1:18" ht="12.75">
      <c r="A38" s="15" t="s">
        <v>137</v>
      </c>
      <c r="B38" s="15" t="s">
        <v>138</v>
      </c>
      <c r="C38" s="10">
        <f>IF(ISERROR(VLOOKUP($A38,'EU27 CO imp'!$A$22:$T$107,C$5-1986,0)/1000),0,VLOOKUP($A38,'EU27 CO imp'!$A$22:$T$107,C$5-1986,0)/1000)</f>
        <v>0</v>
      </c>
      <c r="D38" s="10">
        <f>IF(ISERROR(VLOOKUP($A38,'EU27 CO imp'!$A$22:$T$107,D$5-1986,0)/1000),0,VLOOKUP($A38,'EU27 CO imp'!$A$22:$T$107,D$5-1986,0)/1000)</f>
        <v>0</v>
      </c>
      <c r="E38" s="10">
        <f>IF(ISERROR(VLOOKUP($A38,'EU27 CO imp'!$A$22:$T$107,E$5-1986,0)/1000),0,VLOOKUP($A38,'EU27 CO imp'!$A$22:$T$107,E$5-1986,0)/1000)</f>
        <v>0</v>
      </c>
      <c r="F38" s="10">
        <f>IF(ISERROR(VLOOKUP($A38,'EU27 CO imp'!$A$22:$T$107,F$5-1986,0)/1000),0,VLOOKUP($A38,'EU27 CO imp'!$A$22:$T$107,F$5-1986,0)/1000)</f>
        <v>0</v>
      </c>
      <c r="G38" s="10">
        <f>IF(ISERROR(VLOOKUP($A38,'EU27 CO imp'!$A$22:$T$107,G$5-1986,0)/1000),0,VLOOKUP($A38,'EU27 CO imp'!$A$22:$T$107,G$5-1986,0)/1000)</f>
        <v>0</v>
      </c>
      <c r="H38" s="10">
        <f>IF(ISERROR(VLOOKUP($A38,'EU27 CO imp'!$A$22:$T$107,H$5-1986,0)/1000),0,VLOOKUP($A38,'EU27 CO imp'!$A$22:$T$107,H$5-1986,0)/1000)</f>
        <v>0</v>
      </c>
      <c r="I38" s="10">
        <f>IF(ISERROR(VLOOKUP($A38,'EU27 CO imp'!$A$22:$T$107,I$5-1986,0)/1000),0,VLOOKUP($A38,'EU27 CO imp'!$A$22:$T$107,I$5-1986,0)/1000)</f>
        <v>0</v>
      </c>
      <c r="J38" s="10"/>
      <c r="K38" s="10">
        <f>IF(ISERROR(VLOOKUP($A38,'EU27 CO exp'!$A$22:$T$101,K$5-1986,0)/1000),0,VLOOKUP($A38,'EU27 CO exp'!$A$22:$T$101,K$5-1986,0)/1000-SUM(K33:K37))</f>
        <v>0</v>
      </c>
      <c r="L38" s="10">
        <f>IF(ISERROR(VLOOKUP($A38,'EU27 CO exp'!$A$22:$T$101,L$5-1986,0)/1000),0,VLOOKUP($A38,'EU27 CO exp'!$A$22:$T$101,L$5-1986,0)/1000-SUM(L33:L37))</f>
        <v>0</v>
      </c>
      <c r="M38" s="10">
        <f>IF(ISERROR(VLOOKUP($A38,'EU27 CO exp'!$A$22:$T$101,M$5-1986,0)/1000),0,VLOOKUP($A38,'EU27 CO exp'!$A$22:$T$101,M$5-1986,0)/1000-SUM(M33:M37))</f>
        <v>0</v>
      </c>
      <c r="N38" s="10">
        <f>IF(ISERROR(VLOOKUP($A38,'EU27 CO exp'!$A$22:$T$101,N$5-1986,0)/1000),0,VLOOKUP($A38,'EU27 CO exp'!$A$22:$T$101,N$5-1986,0)/1000-SUM(N33:N37))</f>
        <v>0</v>
      </c>
      <c r="O38" s="10">
        <f>IF(ISERROR(VLOOKUP($A38,'EU27 CO exp'!$A$22:$T$101,O$5-1986,0)/1000),0,VLOOKUP($A38,'EU27 CO exp'!$A$22:$T$101,O$5-1986,0)/1000-SUM(O33:O37))</f>
        <v>0</v>
      </c>
      <c r="P38" s="10">
        <f>IF(ISERROR(VLOOKUP($A38,'EU27 CO exp'!$A$22:$T$101,P$5-1986,0)/1000),0,VLOOKUP($A38,'EU27 CO exp'!$A$22:$T$101,P$5-1986,0)/1000-SUM(P33:P37))</f>
        <v>0</v>
      </c>
      <c r="Q38" s="10">
        <f>IF(ISERROR(VLOOKUP($A38,'EU27 CO exp'!$A$22:$T$101,Q$5-1986,0)/1000),0,VLOOKUP($A38,'EU27 CO exp'!$A$22:$T$101,Q$5-1986,0)/1000-SUM(Q33:Q37))</f>
        <v>0</v>
      </c>
      <c r="R38" s="11"/>
    </row>
    <row r="39" spans="1:18" ht="12.75">
      <c r="A39" s="15" t="s">
        <v>121</v>
      </c>
      <c r="B39" s="15" t="s">
        <v>122</v>
      </c>
      <c r="C39" s="10">
        <f>IF(ISERROR(VLOOKUP($A39,'EU27 CO imp'!$A$22:$T$107,C$5-1986,0)/1000),0,VLOOKUP($A39,'EU27 CO imp'!$A$22:$T$107,C$5-1986,0)/1000)</f>
        <v>0</v>
      </c>
      <c r="D39" s="10">
        <f>IF(ISERROR(VLOOKUP($A39,'EU27 CO imp'!$A$22:$T$107,D$5-1986,0)/1000),0,VLOOKUP($A39,'EU27 CO imp'!$A$22:$T$107,D$5-1986,0)/1000)</f>
        <v>0.075</v>
      </c>
      <c r="E39" s="10">
        <f>IF(ISERROR(VLOOKUP($A39,'EU27 CO imp'!$A$22:$T$107,E$5-1986,0)/1000),0,VLOOKUP($A39,'EU27 CO imp'!$A$22:$T$107,E$5-1986,0)/1000)</f>
        <v>0.455</v>
      </c>
      <c r="F39" s="10">
        <f>IF(ISERROR(VLOOKUP($A39,'EU27 CO imp'!$A$22:$T$107,F$5-1986,0)/1000),0,VLOOKUP($A39,'EU27 CO imp'!$A$22:$T$107,F$5-1986,0)/1000)</f>
        <v>0</v>
      </c>
      <c r="G39" s="10">
        <f>IF(ISERROR(VLOOKUP($A39,'EU27 CO imp'!$A$22:$T$107,G$5-1986,0)/1000),0,VLOOKUP($A39,'EU27 CO imp'!$A$22:$T$107,G$5-1986,0)/1000)</f>
        <v>0</v>
      </c>
      <c r="H39" s="10">
        <f>IF(ISERROR(VLOOKUP($A39,'EU27 CO imp'!$A$22:$T$107,H$5-1986,0)/1000),0,VLOOKUP($A39,'EU27 CO imp'!$A$22:$T$107,H$5-1986,0)/1000)</f>
        <v>0</v>
      </c>
      <c r="I39" s="10">
        <f>IF(ISERROR(VLOOKUP($A39,'EU27 CO imp'!$A$22:$T$107,I$5-1986,0)/1000),0,VLOOKUP($A39,'EU27 CO imp'!$A$22:$T$107,I$5-1986,0)/1000)</f>
        <v>0.254</v>
      </c>
      <c r="J39" s="10"/>
      <c r="K39" s="10">
        <f>IF(ISERROR(VLOOKUP($A39,'EU27 CO exp'!$A$22:$T$101,K$5-1986,0)/1000),0,VLOOKUP($A39,'EU27 CO exp'!$A$22:$T$101,K$5-1986,0)/1000-SUM(K34:K38))</f>
        <v>0</v>
      </c>
      <c r="L39" s="10">
        <f>IF(ISERROR(VLOOKUP($A39,'EU27 CO exp'!$A$22:$T$101,L$5-1986,0)/1000),0,VLOOKUP($A39,'EU27 CO exp'!$A$22:$T$101,L$5-1986,0)/1000-SUM(L34:L38))</f>
        <v>0</v>
      </c>
      <c r="M39" s="10">
        <f>IF(ISERROR(VLOOKUP($A39,'EU27 CO exp'!$A$22:$T$101,M$5-1986,0)/1000),0,VLOOKUP($A39,'EU27 CO exp'!$A$22:$T$101,M$5-1986,0)/1000-SUM(M34:M38))</f>
        <v>0</v>
      </c>
      <c r="N39" s="10">
        <f>IF(ISERROR(VLOOKUP($A39,'EU27 CO exp'!$A$22:$T$101,N$5-1986,0)/1000),0,VLOOKUP($A39,'EU27 CO exp'!$A$22:$T$101,N$5-1986,0)/1000-SUM(N34:N38))</f>
        <v>0</v>
      </c>
      <c r="O39" s="10">
        <f>IF(ISERROR(VLOOKUP($A39,'EU27 CO exp'!$A$22:$T$101,O$5-1986,0)/1000),0,VLOOKUP($A39,'EU27 CO exp'!$A$22:$T$101,O$5-1986,0)/1000-SUM(O34:O38))</f>
        <v>0</v>
      </c>
      <c r="P39" s="10">
        <f>IF(ISERROR(VLOOKUP($A39,'EU27 CO exp'!$A$22:$T$101,P$5-1986,0)/1000),0,VLOOKUP($A39,'EU27 CO exp'!$A$22:$T$101,P$5-1986,0)/1000-SUM(P34:P38))</f>
        <v>0</v>
      </c>
      <c r="Q39" s="10">
        <f>IF(ISERROR(VLOOKUP($A39,'EU27 CO exp'!$A$22:$T$101,Q$5-1986,0)/1000),0,VLOOKUP($A39,'EU27 CO exp'!$A$22:$T$101,Q$5-1986,0)/1000-SUM(Q34:Q38))</f>
        <v>0</v>
      </c>
      <c r="R39" s="11"/>
    </row>
    <row r="40" spans="1:18" ht="12.75">
      <c r="A40" s="15" t="s">
        <v>129</v>
      </c>
      <c r="B40" s="15" t="s">
        <v>130</v>
      </c>
      <c r="C40" s="10">
        <f>IF(ISERROR(VLOOKUP($A40,'EU27 CO imp'!$A$22:$T$107,C$5-1986,0)/1000),0,VLOOKUP($A40,'EU27 CO imp'!$A$22:$T$107,C$5-1986,0)/1000)</f>
        <v>0</v>
      </c>
      <c r="D40" s="10">
        <f>IF(ISERROR(VLOOKUP($A40,'EU27 CO imp'!$A$22:$T$107,D$5-1986,0)/1000),0,VLOOKUP($A40,'EU27 CO imp'!$A$22:$T$107,D$5-1986,0)/1000)</f>
        <v>0</v>
      </c>
      <c r="E40" s="10">
        <f>IF(ISERROR(VLOOKUP($A40,'EU27 CO imp'!$A$22:$T$107,E$5-1986,0)/1000),0,VLOOKUP($A40,'EU27 CO imp'!$A$22:$T$107,E$5-1986,0)/1000)</f>
        <v>0</v>
      </c>
      <c r="F40" s="10">
        <f>IF(ISERROR(VLOOKUP($A40,'EU27 CO imp'!$A$22:$T$107,F$5-1986,0)/1000),0,VLOOKUP($A40,'EU27 CO imp'!$A$22:$T$107,F$5-1986,0)/1000)</f>
        <v>0.312</v>
      </c>
      <c r="G40" s="10">
        <f>IF(ISERROR(VLOOKUP($A40,'EU27 CO imp'!$A$22:$T$107,G$5-1986,0)/1000),0,VLOOKUP($A40,'EU27 CO imp'!$A$22:$T$107,G$5-1986,0)/1000)</f>
        <v>0</v>
      </c>
      <c r="H40" s="10">
        <f>IF(ISERROR(VLOOKUP($A40,'EU27 CO imp'!$A$22:$T$107,H$5-1986,0)/1000),0,VLOOKUP($A40,'EU27 CO imp'!$A$22:$T$107,H$5-1986,0)/1000)</f>
        <v>0</v>
      </c>
      <c r="I40" s="10">
        <f>IF(ISERROR(VLOOKUP($A40,'EU27 CO imp'!$A$22:$T$107,I$5-1986,0)/1000),0,VLOOKUP($A40,'EU27 CO imp'!$A$22:$T$107,I$5-1986,0)/1000)</f>
        <v>0</v>
      </c>
      <c r="J40" s="10"/>
      <c r="K40" s="10">
        <f>IF(ISERROR(VLOOKUP($A40,'EU27 CO exp'!$A$22:$T$101,K$5-1986,0)/1000),0,VLOOKUP($A40,'EU27 CO exp'!$A$22:$T$101,K$5-1986,0)/1000-SUM(K35:K39))</f>
        <v>0</v>
      </c>
      <c r="L40" s="10">
        <f>IF(ISERROR(VLOOKUP($A40,'EU27 CO exp'!$A$22:$T$101,L$5-1986,0)/1000),0,VLOOKUP($A40,'EU27 CO exp'!$A$22:$T$101,L$5-1986,0)/1000-SUM(L35:L39))</f>
        <v>0</v>
      </c>
      <c r="M40" s="10">
        <f>IF(ISERROR(VLOOKUP($A40,'EU27 CO exp'!$A$22:$T$101,M$5-1986,0)/1000),0,VLOOKUP($A40,'EU27 CO exp'!$A$22:$T$101,M$5-1986,0)/1000-SUM(M35:M39))</f>
        <v>0</v>
      </c>
      <c r="N40" s="10">
        <f>IF(ISERROR(VLOOKUP($A40,'EU27 CO exp'!$A$22:$T$101,N$5-1986,0)/1000),0,VLOOKUP($A40,'EU27 CO exp'!$A$22:$T$101,N$5-1986,0)/1000-SUM(N35:N39))</f>
        <v>0</v>
      </c>
      <c r="O40" s="10">
        <f>IF(ISERROR(VLOOKUP($A40,'EU27 CO exp'!$A$22:$T$101,O$5-1986,0)/1000),0,VLOOKUP($A40,'EU27 CO exp'!$A$22:$T$101,O$5-1986,0)/1000-SUM(O35:O39))</f>
        <v>0</v>
      </c>
      <c r="P40" s="10">
        <f>IF(ISERROR(VLOOKUP($A40,'EU27 CO exp'!$A$22:$T$101,P$5-1986,0)/1000),0,VLOOKUP($A40,'EU27 CO exp'!$A$22:$T$101,P$5-1986,0)/1000-SUM(P35:P39))</f>
        <v>0</v>
      </c>
      <c r="Q40" s="10">
        <f>IF(ISERROR(VLOOKUP($A40,'EU27 CO exp'!$A$22:$T$101,Q$5-1986,0)/1000),0,VLOOKUP($A40,'EU27 CO exp'!$A$22:$T$101,Q$5-1986,0)/1000-SUM(Q35:Q39))</f>
        <v>0</v>
      </c>
      <c r="R40" s="11"/>
    </row>
    <row r="41" spans="1:18" ht="12.75">
      <c r="A41" s="14" t="s">
        <v>176</v>
      </c>
      <c r="B41" s="14" t="s">
        <v>177</v>
      </c>
      <c r="C41" s="10">
        <f>IF(ISERROR(VLOOKUP($A41,'EU27 CO imp'!$A$22:$T$107,C$5-1986,0)/1000),0,VLOOKUP($A41,'EU27 CO imp'!$A$22:$T$107,C$5-1986,0)/1000)</f>
        <v>22.407</v>
      </c>
      <c r="D41" s="10">
        <f>IF(ISERROR(VLOOKUP($A41,'EU27 CO imp'!$A$22:$T$107,D$5-1986,0)/1000),0,VLOOKUP($A41,'EU27 CO imp'!$A$22:$T$107,D$5-1986,0)/1000)</f>
        <v>25.723</v>
      </c>
      <c r="E41" s="10">
        <f>IF(ISERROR(VLOOKUP($A41,'EU27 CO imp'!$A$22:$T$107,E$5-1986,0)/1000),0,VLOOKUP($A41,'EU27 CO imp'!$A$22:$T$107,E$5-1986,0)/1000)</f>
        <v>18.44</v>
      </c>
      <c r="F41" s="10">
        <f>IF(ISERROR(VLOOKUP($A41,'EU27 CO imp'!$A$22:$T$107,F$5-1986,0)/1000),0,VLOOKUP($A41,'EU27 CO imp'!$A$22:$T$107,F$5-1986,0)/1000)</f>
        <v>23.224</v>
      </c>
      <c r="G41" s="10">
        <f>IF(ISERROR(VLOOKUP($A41,'EU27 CO imp'!$A$22:$T$107,G$5-1986,0)/1000),0,VLOOKUP($A41,'EU27 CO imp'!$A$22:$T$107,G$5-1986,0)/1000)</f>
        <v>14.858</v>
      </c>
      <c r="H41" s="10">
        <f>IF(ISERROR(VLOOKUP($A41,'EU27 CO imp'!$A$22:$T$107,H$5-1986,0)/1000),0,VLOOKUP($A41,'EU27 CO imp'!$A$22:$T$107,H$5-1986,0)/1000)</f>
        <v>18.618</v>
      </c>
      <c r="I41" s="10">
        <f>IF(ISERROR(VLOOKUP($A41,'EU27 CO imp'!$A$22:$T$107,I$5-1986,0)/1000),0,VLOOKUP($A41,'EU27 CO imp'!$A$22:$T$107,I$5-1986,0)/1000)</f>
        <v>20.235</v>
      </c>
      <c r="J41" s="10"/>
      <c r="K41" s="10">
        <f>IF(ISERROR(VLOOKUP($A41,'EU27 CO exp'!$A$22:$T$101,K$5-1986,0)/1000),0,VLOOKUP($A41,'EU27 CO exp'!$A$22:$T$101,K$5-1986,0)/1000-SUM(K36:K40))</f>
        <v>0.003</v>
      </c>
      <c r="L41" s="10">
        <f>IF(ISERROR(VLOOKUP($A41,'EU27 CO exp'!$A$22:$T$101,L$5-1986,0)/1000),0,VLOOKUP($A41,'EU27 CO exp'!$A$22:$T$101,L$5-1986,0)/1000-SUM(L36:L40))</f>
        <v>0.002</v>
      </c>
      <c r="M41" s="10">
        <f>IF(ISERROR(VLOOKUP($A41,'EU27 CO exp'!$A$22:$T$101,M$5-1986,0)/1000),0,VLOOKUP($A41,'EU27 CO exp'!$A$22:$T$101,M$5-1986,0)/1000-SUM(M36:M40))</f>
        <v>0</v>
      </c>
      <c r="N41" s="10">
        <f>IF(ISERROR(VLOOKUP($A41,'EU27 CO exp'!$A$22:$T$101,N$5-1986,0)/1000),0,VLOOKUP($A41,'EU27 CO exp'!$A$22:$T$101,N$5-1986,0)/1000-SUM(N36:N40))</f>
        <v>0</v>
      </c>
      <c r="O41" s="10">
        <f>IF(ISERROR(VLOOKUP($A41,'EU27 CO exp'!$A$22:$T$101,O$5-1986,0)/1000),0,VLOOKUP($A41,'EU27 CO exp'!$A$22:$T$101,O$5-1986,0)/1000-SUM(O36:O40))</f>
        <v>0</v>
      </c>
      <c r="P41" s="10">
        <f>IF(ISERROR(VLOOKUP($A41,'EU27 CO exp'!$A$22:$T$101,P$5-1986,0)/1000),0,VLOOKUP($A41,'EU27 CO exp'!$A$22:$T$101,P$5-1986,0)/1000-SUM(P36:P40))</f>
        <v>0</v>
      </c>
      <c r="Q41" s="10">
        <f>IF(ISERROR(VLOOKUP($A41,'EU27 CO exp'!$A$22:$T$101,Q$5-1986,0)/1000),0,VLOOKUP($A41,'EU27 CO exp'!$A$22:$T$101,Q$5-1986,0)/1000-SUM(Q36:Q40))</f>
        <v>0.002</v>
      </c>
      <c r="R41" s="11"/>
    </row>
    <row r="42" spans="1:18" ht="12.75">
      <c r="A42" s="15" t="s">
        <v>115</v>
      </c>
      <c r="B42" s="15" t="s">
        <v>116</v>
      </c>
      <c r="C42" s="10">
        <f>IF(ISERROR(VLOOKUP($A42,'EU27 CO imp'!$A$22:$T$107,C$5-1986,0)/1000),0,VLOOKUP($A42,'EU27 CO imp'!$A$22:$T$107,C$5-1986,0)/1000)</f>
        <v>0</v>
      </c>
      <c r="D42" s="10">
        <f>IF(ISERROR(VLOOKUP($A42,'EU27 CO imp'!$A$22:$T$107,D$5-1986,0)/1000),0,VLOOKUP($A42,'EU27 CO imp'!$A$22:$T$107,D$5-1986,0)/1000)</f>
        <v>0</v>
      </c>
      <c r="E42" s="10">
        <f>IF(ISERROR(VLOOKUP($A42,'EU27 CO imp'!$A$22:$T$107,E$5-1986,0)/1000),0,VLOOKUP($A42,'EU27 CO imp'!$A$22:$T$107,E$5-1986,0)/1000)</f>
        <v>0</v>
      </c>
      <c r="F42" s="10">
        <f>IF(ISERROR(VLOOKUP($A42,'EU27 CO imp'!$A$22:$T$107,F$5-1986,0)/1000),0,VLOOKUP($A42,'EU27 CO imp'!$A$22:$T$107,F$5-1986,0)/1000)</f>
        <v>0</v>
      </c>
      <c r="G42" s="10">
        <f>IF(ISERROR(VLOOKUP($A42,'EU27 CO imp'!$A$22:$T$107,G$5-1986,0)/1000),0,VLOOKUP($A42,'EU27 CO imp'!$A$22:$T$107,G$5-1986,0)/1000)</f>
        <v>0</v>
      </c>
      <c r="H42" s="10">
        <f>IF(ISERROR(VLOOKUP($A42,'EU27 CO imp'!$A$22:$T$107,H$5-1986,0)/1000),0,VLOOKUP($A42,'EU27 CO imp'!$A$22:$T$107,H$5-1986,0)/1000)</f>
        <v>0</v>
      </c>
      <c r="I42" s="10">
        <f>IF(ISERROR(VLOOKUP($A42,'EU27 CO imp'!$A$22:$T$107,I$5-1986,0)/1000),0,VLOOKUP($A42,'EU27 CO imp'!$A$22:$T$107,I$5-1986,0)/1000)</f>
        <v>0</v>
      </c>
      <c r="J42" s="10"/>
      <c r="K42" s="10">
        <f>IF(ISERROR(VLOOKUP($A42,'EU27 CO exp'!$A$22:$T$101,K$5-1986,0)/1000),0,VLOOKUP($A42,'EU27 CO exp'!$A$22:$T$101,K$5-1986,0)/1000-SUM(K37:K41))</f>
        <v>0</v>
      </c>
      <c r="L42" s="10">
        <f>IF(ISERROR(VLOOKUP($A42,'EU27 CO exp'!$A$22:$T$101,L$5-1986,0)/1000),0,VLOOKUP($A42,'EU27 CO exp'!$A$22:$T$101,L$5-1986,0)/1000-SUM(L37:L41))</f>
        <v>0</v>
      </c>
      <c r="M42" s="10">
        <f>IF(ISERROR(VLOOKUP($A42,'EU27 CO exp'!$A$22:$T$101,M$5-1986,0)/1000),0,VLOOKUP($A42,'EU27 CO exp'!$A$22:$T$101,M$5-1986,0)/1000-SUM(M37:M41))</f>
        <v>0</v>
      </c>
      <c r="N42" s="10">
        <f>IF(ISERROR(VLOOKUP($A42,'EU27 CO exp'!$A$22:$T$101,N$5-1986,0)/1000),0,VLOOKUP($A42,'EU27 CO exp'!$A$22:$T$101,N$5-1986,0)/1000-SUM(N37:N41))</f>
        <v>0</v>
      </c>
      <c r="O42" s="10">
        <f>IF(ISERROR(VLOOKUP($A42,'EU27 CO exp'!$A$22:$T$101,O$5-1986,0)/1000),0,VLOOKUP($A42,'EU27 CO exp'!$A$22:$T$101,O$5-1986,0)/1000-SUM(O37:O41))</f>
        <v>0</v>
      </c>
      <c r="P42" s="10">
        <f>IF(ISERROR(VLOOKUP($A42,'EU27 CO exp'!$A$22:$T$101,P$5-1986,0)/1000),0,VLOOKUP($A42,'EU27 CO exp'!$A$22:$T$101,P$5-1986,0)/1000-SUM(P37:P41))</f>
        <v>0</v>
      </c>
      <c r="Q42" s="10">
        <f>IF(ISERROR(VLOOKUP($A42,'EU27 CO exp'!$A$22:$T$101,Q$5-1986,0)/1000),0,VLOOKUP($A42,'EU27 CO exp'!$A$22:$T$101,Q$5-1986,0)/1000-SUM(Q37:Q41))</f>
        <v>0</v>
      </c>
      <c r="R42" s="11"/>
    </row>
    <row r="43" spans="1:18" ht="12.75">
      <c r="A43" s="15" t="s">
        <v>119</v>
      </c>
      <c r="B43" s="15" t="s">
        <v>243</v>
      </c>
      <c r="C43" s="10">
        <f>IF(ISERROR(VLOOKUP($A43,'EU27 CO imp'!$A$22:$T$107,C$5-1986,0)/1000),0,VLOOKUP($A43,'EU27 CO imp'!$A$22:$T$107,C$5-1986,0)/1000)</f>
        <v>0</v>
      </c>
      <c r="D43" s="10">
        <f>IF(ISERROR(VLOOKUP($A43,'EU27 CO imp'!$A$22:$T$107,D$5-1986,0)/1000),0,VLOOKUP($A43,'EU27 CO imp'!$A$22:$T$107,D$5-1986,0)/1000)</f>
        <v>0</v>
      </c>
      <c r="E43" s="10">
        <f>IF(ISERROR(VLOOKUP($A43,'EU27 CO imp'!$A$22:$T$107,E$5-1986,0)/1000),0,VLOOKUP($A43,'EU27 CO imp'!$A$22:$T$107,E$5-1986,0)/1000)</f>
        <v>0.082</v>
      </c>
      <c r="F43" s="10">
        <f>IF(ISERROR(VLOOKUP($A43,'EU27 CO imp'!$A$22:$T$107,F$5-1986,0)/1000),0,VLOOKUP($A43,'EU27 CO imp'!$A$22:$T$107,F$5-1986,0)/1000)</f>
        <v>0.042</v>
      </c>
      <c r="G43" s="10">
        <f>IF(ISERROR(VLOOKUP($A43,'EU27 CO imp'!$A$22:$T$107,G$5-1986,0)/1000),0,VLOOKUP($A43,'EU27 CO imp'!$A$22:$T$107,G$5-1986,0)/1000)</f>
        <v>0</v>
      </c>
      <c r="H43" s="10">
        <f>IF(ISERROR(VLOOKUP($A43,'EU27 CO imp'!$A$22:$T$107,H$5-1986,0)/1000),0,VLOOKUP($A43,'EU27 CO imp'!$A$22:$T$107,H$5-1986,0)/1000)</f>
        <v>0</v>
      </c>
      <c r="I43" s="10">
        <f>IF(ISERROR(VLOOKUP($A43,'EU27 CO imp'!$A$22:$T$107,I$5-1986,0)/1000),0,VLOOKUP($A43,'EU27 CO imp'!$A$22:$T$107,I$5-1986,0)/1000)</f>
        <v>0</v>
      </c>
      <c r="J43" s="10"/>
      <c r="K43" s="10">
        <f>IF(ISERROR(VLOOKUP($A43,'EU27 CO exp'!$A$22:$T$101,K$5-1986,0)/1000),0,VLOOKUP($A43,'EU27 CO exp'!$A$22:$T$101,K$5-1986,0)/1000-SUM(K38:K42))</f>
        <v>28.186</v>
      </c>
      <c r="L43" s="10">
        <f>IF(ISERROR(VLOOKUP($A43,'EU27 CO exp'!$A$22:$T$101,L$5-1986,0)/1000),0,VLOOKUP($A43,'EU27 CO exp'!$A$22:$T$101,L$5-1986,0)/1000-SUM(L38:L42))</f>
        <v>22.491</v>
      </c>
      <c r="M43" s="10">
        <f>IF(ISERROR(VLOOKUP($A43,'EU27 CO exp'!$A$22:$T$101,M$5-1986,0)/1000),0,VLOOKUP($A43,'EU27 CO exp'!$A$22:$T$101,M$5-1986,0)/1000-SUM(M38:M42))</f>
        <v>27.469</v>
      </c>
      <c r="N43" s="10">
        <f>IF(ISERROR(VLOOKUP($A43,'EU27 CO exp'!$A$22:$T$101,N$5-1986,0)/1000),0,VLOOKUP($A43,'EU27 CO exp'!$A$22:$T$101,N$5-1986,0)/1000-SUM(N38:N42))</f>
        <v>22.952</v>
      </c>
      <c r="O43" s="10">
        <f>IF(ISERROR(VLOOKUP($A43,'EU27 CO exp'!$A$22:$T$101,O$5-1986,0)/1000),0,VLOOKUP($A43,'EU27 CO exp'!$A$22:$T$101,O$5-1986,0)/1000-SUM(O38:O42))</f>
        <v>19.94</v>
      </c>
      <c r="P43" s="10">
        <f>IF(ISERROR(VLOOKUP($A43,'EU27 CO exp'!$A$22:$T$101,P$5-1986,0)/1000),0,VLOOKUP($A43,'EU27 CO exp'!$A$22:$T$101,P$5-1986,0)/1000-SUM(P38:P42))</f>
        <v>14.963</v>
      </c>
      <c r="Q43" s="10">
        <f>IF(ISERROR(VLOOKUP($A43,'EU27 CO exp'!$A$22:$T$101,Q$5-1986,0)/1000),0,VLOOKUP($A43,'EU27 CO exp'!$A$22:$T$101,Q$5-1986,0)/1000-SUM(Q38:Q42))</f>
        <v>9.799</v>
      </c>
      <c r="R43" s="11"/>
    </row>
    <row r="44" spans="1:18" ht="12.75">
      <c r="A44" s="15"/>
      <c r="B44" s="15"/>
      <c r="C44" s="16"/>
      <c r="D44" s="16"/>
      <c r="E44" s="16"/>
      <c r="F44" s="16"/>
      <c r="G44" s="16"/>
      <c r="H44" s="16"/>
      <c r="I44" s="16"/>
      <c r="J44" s="16"/>
      <c r="K44" s="16"/>
      <c r="L44" s="16"/>
      <c r="M44" s="16"/>
      <c r="N44" s="16"/>
      <c r="O44" s="16"/>
      <c r="P44" s="16"/>
      <c r="Q44" s="16"/>
      <c r="R44" s="17"/>
    </row>
    <row r="45" spans="3:18" ht="12.75">
      <c r="C45" s="10"/>
      <c r="D45" s="10"/>
      <c r="E45" s="10"/>
      <c r="F45" s="10"/>
      <c r="G45" s="10"/>
      <c r="H45" s="10"/>
      <c r="I45" s="10"/>
      <c r="J45" s="10"/>
      <c r="K45" s="10"/>
      <c r="L45" s="10"/>
      <c r="M45" s="10"/>
      <c r="N45" s="10"/>
      <c r="O45" s="10"/>
      <c r="P45" s="10"/>
      <c r="Q45" s="10"/>
      <c r="R45" s="11"/>
    </row>
    <row r="46" spans="3:17" ht="12.75">
      <c r="C46" s="10"/>
      <c r="D46" s="10"/>
      <c r="E46" s="10"/>
      <c r="F46" s="10"/>
      <c r="G46" s="10"/>
      <c r="H46" s="10"/>
      <c r="I46" s="10"/>
      <c r="J46" s="10"/>
      <c r="K46" s="10"/>
      <c r="L46" s="10"/>
      <c r="M46" s="10"/>
      <c r="N46" s="10"/>
      <c r="O46" s="10"/>
      <c r="P46" s="10"/>
      <c r="Q46" s="10"/>
    </row>
    <row r="47" spans="3:18" ht="12.75">
      <c r="C47" s="10"/>
      <c r="D47" s="10"/>
      <c r="E47" s="10"/>
      <c r="F47" s="10"/>
      <c r="G47" s="10"/>
      <c r="H47" s="10"/>
      <c r="I47" s="10"/>
      <c r="J47" s="10"/>
      <c r="K47" s="10"/>
      <c r="L47" s="10"/>
      <c r="M47" s="10"/>
      <c r="N47" s="10"/>
      <c r="O47" s="10"/>
      <c r="P47" s="10"/>
      <c r="Q47" s="10"/>
      <c r="R47" s="11"/>
    </row>
    <row r="48" spans="1:27" ht="12.75">
      <c r="A48" s="7" t="s">
        <v>29</v>
      </c>
      <c r="C48" s="10"/>
      <c r="D48" s="10"/>
      <c r="E48" s="10"/>
      <c r="F48" s="10"/>
      <c r="G48" s="10"/>
      <c r="H48" s="10"/>
      <c r="I48" s="10"/>
      <c r="J48" s="10"/>
      <c r="K48" s="10"/>
      <c r="L48" s="10"/>
      <c r="M48" s="10"/>
      <c r="N48" s="10"/>
      <c r="O48" s="10"/>
      <c r="P48" s="10"/>
      <c r="Q48" s="10"/>
      <c r="S48" s="7" t="s">
        <v>259</v>
      </c>
      <c r="T48" s="7"/>
      <c r="U48" s="7">
        <v>2000</v>
      </c>
      <c r="V48" s="7">
        <v>2001</v>
      </c>
      <c r="W48" s="7">
        <v>2002</v>
      </c>
      <c r="X48" s="7">
        <v>2003</v>
      </c>
      <c r="Y48" s="7">
        <v>2004</v>
      </c>
      <c r="Z48" s="7">
        <v>2005</v>
      </c>
      <c r="AA48" s="7">
        <v>2006</v>
      </c>
    </row>
    <row r="49" spans="1:27" ht="12.75">
      <c r="A49" t="s">
        <v>115</v>
      </c>
      <c r="B49" t="s">
        <v>116</v>
      </c>
      <c r="C49" s="10">
        <f>VLOOKUP($A49,'EU27 HC imp'!$A$90:$T$146,C$5-1986,0)</f>
        <v>28.09513365155132</v>
      </c>
      <c r="D49" s="10">
        <f>VLOOKUP($A49,'EU27 HC imp'!$A$90:$T$146,D$5-1986,0)</f>
        <v>34.45582100238664</v>
      </c>
      <c r="E49" s="10">
        <f>VLOOKUP($A49,'EU27 HC imp'!$A$90:$T$146,E$5-1986,0)</f>
        <v>37.734064439140816</v>
      </c>
      <c r="F49" s="10">
        <f>VLOOKUP($A49,'EU27 HC imp'!$A$90:$T$146,F$5-1986,0)</f>
        <v>39.81163723150358</v>
      </c>
      <c r="G49" s="10">
        <f>VLOOKUP($A49,'EU27 HC imp'!$A$90:$T$146,G$5-1986,0)</f>
        <v>37.894200477326976</v>
      </c>
      <c r="H49" s="10">
        <f>VLOOKUP($A49,'EU27 HC imp'!$A$90:$T$146,H$5-1986,0)</f>
        <v>36.15158472553699</v>
      </c>
      <c r="I49" s="10">
        <f>VLOOKUP($A49,'EU27 HC imp'!$A$90:$T$146,I$5-1986,0)</f>
        <v>37.182329355608594</v>
      </c>
      <c r="J49" s="10"/>
      <c r="K49" s="10">
        <f>IF(ISERROR(VLOOKUP($A49,'EU27 HC exp'!$A$90:$T$147,K$5-1986,0)),0,VLOOKUP($A49,'EU27 HC exp'!$A$90:$T$147,K$5-1986,0))</f>
        <v>0</v>
      </c>
      <c r="L49" s="10">
        <f>IF(ISERROR(VLOOKUP($A49,'EU27 HC exp'!$A$90:$T$147,L$5-1986,0)),0,VLOOKUP($A49,'EU27 HC exp'!$A$90:$T$147,L$5-1986,0))</f>
        <v>0</v>
      </c>
      <c r="M49" s="10">
        <f>IF(ISERROR(VLOOKUP($A49,'EU27 HC exp'!$A$90:$T$147,M$5-1986,0)),0,VLOOKUP($A49,'EU27 HC exp'!$A$90:$T$147,M$5-1986,0))</f>
        <v>0</v>
      </c>
      <c r="N49" s="10">
        <f>IF(ISERROR(VLOOKUP($A49,'EU27 HC exp'!$A$90:$T$147,N$5-1986,0)),0,VLOOKUP($A49,'EU27 HC exp'!$A$90:$T$147,N$5-1986,0))</f>
        <v>0</v>
      </c>
      <c r="O49" s="10">
        <f>IF(ISERROR(VLOOKUP($A49,'EU27 HC exp'!$A$90:$T$147,O$5-1986,0)),0,VLOOKUP($A49,'EU27 HC exp'!$A$90:$T$147,O$5-1986,0))</f>
        <v>0</v>
      </c>
      <c r="P49" s="10">
        <f>IF(ISERROR(VLOOKUP($A49,'EU27 HC exp'!$A$90:$T$147,P$5-1986,0)),0,VLOOKUP($A49,'EU27 HC exp'!$A$90:$T$147,P$5-1986,0))</f>
        <v>0</v>
      </c>
      <c r="Q49" s="10">
        <f>IF(ISERROR(VLOOKUP($A49,'EU27 HC exp'!$A$90:$T$147,Q$5-1986,0)),0,VLOOKUP($A49,'EU27 HC exp'!$A$90:$T$147,Q$5-1986,0))</f>
        <v>0</v>
      </c>
      <c r="R49" s="11"/>
      <c r="T49" t="s">
        <v>116</v>
      </c>
      <c r="U49" s="229">
        <f>(C49-K49)/GIEC!L$4</f>
        <v>0.08991162061461339</v>
      </c>
      <c r="V49" s="229">
        <f>(D49-L49)/GIEC!M$4</f>
        <v>0.10733666556301465</v>
      </c>
      <c r="W49" s="229">
        <f>(E49-M49)/GIEC!N$4</f>
        <v>0.1172225760067251</v>
      </c>
      <c r="X49" s="229">
        <f>(F49-N49)/GIEC!O$4</f>
        <v>0.12405586874956323</v>
      </c>
      <c r="Y49" s="229">
        <f>(G49-O49)/GIEC!P$4</f>
        <v>0.11417320368822924</v>
      </c>
      <c r="Z49" s="229">
        <f>(H49-P49)/GIEC!Q$4</f>
        <v>0.10958113870132187</v>
      </c>
      <c r="AA49" s="229">
        <f>(I49-Q49)/GIEC!R$4</f>
        <v>0.11622238205201423</v>
      </c>
    </row>
    <row r="50" spans="1:27" ht="12.75">
      <c r="A50" t="s">
        <v>107</v>
      </c>
      <c r="B50" t="s">
        <v>238</v>
      </c>
      <c r="C50" s="10">
        <f>VLOOKUP($A50,'EU27 HC imp'!$A$90:$T$146,C$5-1986,0)</f>
        <v>10.472477326968974</v>
      </c>
      <c r="D50" s="10">
        <f>VLOOKUP($A50,'EU27 HC imp'!$A$90:$T$146,D$5-1986,0)</f>
        <v>14.59755369928401</v>
      </c>
      <c r="E50" s="10">
        <f>VLOOKUP($A50,'EU27 HC imp'!$A$90:$T$146,E$5-1986,0)</f>
        <v>16.106608591885443</v>
      </c>
      <c r="F50" s="10">
        <f>VLOOKUP($A50,'EU27 HC imp'!$A$90:$T$146,F$5-1986,0)</f>
        <v>18.56249403341289</v>
      </c>
      <c r="G50" s="10">
        <f>VLOOKUP($A50,'EU27 HC imp'!$A$90:$T$146,G$5-1986,0)</f>
        <v>28.238486873508354</v>
      </c>
      <c r="H50" s="10">
        <f>VLOOKUP($A50,'EU27 HC imp'!$A$90:$T$146,H$5-1986,0)</f>
        <v>33.77821479713604</v>
      </c>
      <c r="I50" s="10">
        <f>VLOOKUP($A50,'EU27 HC imp'!$A$90:$T$146,I$5-1986,0)</f>
        <v>38.383699284009545</v>
      </c>
      <c r="J50" s="10"/>
      <c r="K50" s="10">
        <f>IF(ISERROR(VLOOKUP($A50,'EU27 HC exp'!$A$90:$T$147,K$5-1986,0)),0,VLOOKUP($A50,'EU27 HC exp'!$A$90:$T$147,K$5-1986,0))</f>
        <v>0</v>
      </c>
      <c r="L50" s="10">
        <f>IF(ISERROR(VLOOKUP($A50,'EU27 HC exp'!$A$90:$T$147,L$5-1986,0)),0,VLOOKUP($A50,'EU27 HC exp'!$A$90:$T$147,L$5-1986,0))</f>
        <v>0</v>
      </c>
      <c r="M50" s="10">
        <f>IF(ISERROR(VLOOKUP($A50,'EU27 HC exp'!$A$90:$T$147,M$5-1986,0)),0,VLOOKUP($A50,'EU27 HC exp'!$A$90:$T$147,M$5-1986,0))</f>
        <v>0</v>
      </c>
      <c r="N50" s="10">
        <f>IF(ISERROR(VLOOKUP($A50,'EU27 HC exp'!$A$90:$T$147,N$5-1986,0)),0,VLOOKUP($A50,'EU27 HC exp'!$A$90:$T$147,N$5-1986,0))</f>
        <v>0</v>
      </c>
      <c r="O50" s="10">
        <f>IF(ISERROR(VLOOKUP($A50,'EU27 HC exp'!$A$90:$T$147,O$5-1986,0)),0,VLOOKUP($A50,'EU27 HC exp'!$A$90:$T$147,O$5-1986,0))</f>
        <v>0</v>
      </c>
      <c r="P50" s="10">
        <f>IF(ISERROR(VLOOKUP($A50,'EU27 HC exp'!$A$90:$T$147,P$5-1986,0)),0,VLOOKUP($A50,'EU27 HC exp'!$A$90:$T$147,P$5-1986,0))</f>
        <v>0.004195704057279237</v>
      </c>
      <c r="Q50" s="10">
        <f>IF(ISERROR(VLOOKUP($A50,'EU27 HC exp'!$A$90:$T$147,Q$5-1986,0)),0,VLOOKUP($A50,'EU27 HC exp'!$A$90:$T$147,Q$5-1986,0))</f>
        <v>0.01468496420047733</v>
      </c>
      <c r="R50" s="11"/>
      <c r="T50" t="s">
        <v>238</v>
      </c>
      <c r="U50" s="229">
        <f>(C50-K50)/GIEC!L$4</f>
        <v>0.033514608614989914</v>
      </c>
      <c r="V50" s="229">
        <f>(D50-L50)/GIEC!M$4</f>
        <v>0.04547425351872081</v>
      </c>
      <c r="W50" s="229">
        <f>(E50-M50)/GIEC!N$4</f>
        <v>0.05003590728790977</v>
      </c>
      <c r="X50" s="229">
        <f>(F50-N50)/GIEC!O$4</f>
        <v>0.05784204025780152</v>
      </c>
      <c r="Y50" s="229">
        <f>(G50-O50)/GIEC!P$4</f>
        <v>0.08508105390917277</v>
      </c>
      <c r="Z50" s="229">
        <f>(H50-P50)/GIEC!Q$4</f>
        <v>0.10237436336021594</v>
      </c>
      <c r="AA50" s="229">
        <f>(I50-Q50)/GIEC!R$4</f>
        <v>0.11993165351711366</v>
      </c>
    </row>
    <row r="51" spans="1:27" ht="12.75">
      <c r="A51" t="s">
        <v>137</v>
      </c>
      <c r="B51" t="s">
        <v>138</v>
      </c>
      <c r="C51" s="10">
        <f>VLOOKUP($A51,'EU27 HC imp'!$A$90:$T$146,C$5-1986,0)</f>
        <v>19.999522673031027</v>
      </c>
      <c r="D51" s="10">
        <f>VLOOKUP($A51,'EU27 HC imp'!$A$90:$T$146,D$5-1986,0)</f>
        <v>20.593914081145584</v>
      </c>
      <c r="E51" s="10">
        <f>VLOOKUP($A51,'EU27 HC imp'!$A$90:$T$146,E$5-1986,0)</f>
        <v>20.514894988066825</v>
      </c>
      <c r="F51" s="10">
        <f>VLOOKUP($A51,'EU27 HC imp'!$A$90:$T$146,F$5-1986,0)</f>
        <v>21.68060143198091</v>
      </c>
      <c r="G51" s="10">
        <f>VLOOKUP($A51,'EU27 HC imp'!$A$90:$T$146,G$5-1986,0)</f>
        <v>21.56452028639618</v>
      </c>
      <c r="H51" s="10">
        <f>VLOOKUP($A51,'EU27 HC imp'!$A$90:$T$146,H$5-1986,0)</f>
        <v>18.88975894988067</v>
      </c>
      <c r="I51" s="10">
        <f>VLOOKUP($A51,'EU27 HC imp'!$A$90:$T$146,I$5-1986,0)</f>
        <v>19.06108353221957</v>
      </c>
      <c r="J51" s="10"/>
      <c r="K51" s="10">
        <f>IF(ISERROR(VLOOKUP($A51,'EU27 HC exp'!$A$90:$T$147,K$5-1986,0)),0,VLOOKUP($A51,'EU27 HC exp'!$A$90:$T$147,K$5-1986,0))</f>
        <v>0</v>
      </c>
      <c r="L51" s="10">
        <f>IF(ISERROR(VLOOKUP($A51,'EU27 HC exp'!$A$90:$T$147,L$5-1986,0)),0,VLOOKUP($A51,'EU27 HC exp'!$A$90:$T$147,L$5-1986,0))</f>
        <v>0</v>
      </c>
      <c r="M51" s="10">
        <f>IF(ISERROR(VLOOKUP($A51,'EU27 HC exp'!$A$90:$T$147,M$5-1986,0)),0,VLOOKUP($A51,'EU27 HC exp'!$A$90:$T$147,M$5-1986,0))</f>
        <v>0</v>
      </c>
      <c r="N51" s="10">
        <f>IF(ISERROR(VLOOKUP($A51,'EU27 HC exp'!$A$90:$T$147,N$5-1986,0)),0,VLOOKUP($A51,'EU27 HC exp'!$A$90:$T$147,N$5-1986,0))</f>
        <v>0</v>
      </c>
      <c r="O51" s="10">
        <f>IF(ISERROR(VLOOKUP($A51,'EU27 HC exp'!$A$90:$T$147,O$5-1986,0)),0,VLOOKUP($A51,'EU27 HC exp'!$A$90:$T$147,O$5-1986,0))</f>
        <v>0</v>
      </c>
      <c r="P51" s="10">
        <f>IF(ISERROR(VLOOKUP($A51,'EU27 HC exp'!$A$90:$T$147,P$5-1986,0)),0,VLOOKUP($A51,'EU27 HC exp'!$A$90:$T$147,P$5-1986,0))</f>
        <v>0</v>
      </c>
      <c r="Q51" s="10">
        <f>IF(ISERROR(VLOOKUP($A51,'EU27 HC exp'!$A$90:$T$147,Q$5-1986,0)),0,VLOOKUP($A51,'EU27 HC exp'!$A$90:$T$147,Q$5-1986,0))</f>
        <v>0</v>
      </c>
      <c r="R51" s="11"/>
      <c r="T51" t="s">
        <v>138</v>
      </c>
      <c r="U51" s="229">
        <f>(C51-K51)/GIEC!L$4</f>
        <v>0.06400359284112657</v>
      </c>
      <c r="V51" s="229">
        <f>(D51-L51)/GIEC!M$4</f>
        <v>0.06415409658090192</v>
      </c>
      <c r="W51" s="229">
        <f>(E51-M51)/GIEC!N$4</f>
        <v>0.06373044814420217</v>
      </c>
      <c r="X51" s="229">
        <f>(F51-N51)/GIEC!O$4</f>
        <v>0.06755828277087507</v>
      </c>
      <c r="Y51" s="229">
        <f>(G51-O51)/GIEC!P$4</f>
        <v>0.06497274876061289</v>
      </c>
      <c r="Z51" s="229">
        <f>(H51-P51)/GIEC!Q$4</f>
        <v>0.057257830085086614</v>
      </c>
      <c r="AA51" s="229">
        <f>(I51-Q51)/GIEC!R$4</f>
        <v>0.05958003629680665</v>
      </c>
    </row>
    <row r="52" spans="1:27" ht="12.75">
      <c r="A52" t="s">
        <v>121</v>
      </c>
      <c r="B52" t="s">
        <v>122</v>
      </c>
      <c r="C52" s="10">
        <f>VLOOKUP($A52,'EU27 HC imp'!$A$90:$T$146,C$5-1986,0)</f>
        <v>16.17583770883055</v>
      </c>
      <c r="D52" s="10">
        <f>VLOOKUP($A52,'EU27 HC imp'!$A$90:$T$146,D$5-1986,0)</f>
        <v>15.826894988066826</v>
      </c>
      <c r="E52" s="10">
        <f>VLOOKUP($A52,'EU27 HC imp'!$A$90:$T$146,E$5-1986,0)</f>
        <v>14.96327923627685</v>
      </c>
      <c r="F52" s="10">
        <f>VLOOKUP($A52,'EU27 HC imp'!$A$90:$T$146,F$5-1986,0)</f>
        <v>16.019198090692125</v>
      </c>
      <c r="G52" s="10">
        <f>VLOOKUP($A52,'EU27 HC imp'!$A$90:$T$146,G$5-1986,0)</f>
        <v>16.939455847255374</v>
      </c>
      <c r="H52" s="10">
        <f>VLOOKUP($A52,'EU27 HC imp'!$A$90:$T$146,H$5-1986,0)</f>
        <v>16.885610978520287</v>
      </c>
      <c r="I52" s="10">
        <f>VLOOKUP($A52,'EU27 HC imp'!$A$90:$T$146,I$5-1986,0)</f>
        <v>18.217747016706447</v>
      </c>
      <c r="J52" s="10"/>
      <c r="K52" s="10">
        <f>IF(ISERROR(VLOOKUP($A52,'EU27 HC exp'!$A$90:$T$147,K$5-1986,0)),0,VLOOKUP($A52,'EU27 HC exp'!$A$90:$T$147,K$5-1986,0))</f>
        <v>0</v>
      </c>
      <c r="L52" s="10">
        <f>IF(ISERROR(VLOOKUP($A52,'EU27 HC exp'!$A$90:$T$147,L$5-1986,0)),0,VLOOKUP($A52,'EU27 HC exp'!$A$90:$T$147,L$5-1986,0))</f>
        <v>0</v>
      </c>
      <c r="M52" s="10">
        <f>IF(ISERROR(VLOOKUP($A52,'EU27 HC exp'!$A$90:$T$147,M$5-1986,0)),0,VLOOKUP($A52,'EU27 HC exp'!$A$90:$T$147,M$5-1986,0))</f>
        <v>0</v>
      </c>
      <c r="N52" s="10">
        <f>IF(ISERROR(VLOOKUP($A52,'EU27 HC exp'!$A$90:$T$147,N$5-1986,0)),0,VLOOKUP($A52,'EU27 HC exp'!$A$90:$T$147,N$5-1986,0))</f>
        <v>0</v>
      </c>
      <c r="O52" s="10">
        <f>IF(ISERROR(VLOOKUP($A52,'EU27 HC exp'!$A$90:$T$147,O$5-1986,0)),0,VLOOKUP($A52,'EU27 HC exp'!$A$90:$T$147,O$5-1986,0))</f>
        <v>0</v>
      </c>
      <c r="P52" s="10">
        <f>IF(ISERROR(VLOOKUP($A52,'EU27 HC exp'!$A$90:$T$147,P$5-1986,0)),0,VLOOKUP($A52,'EU27 HC exp'!$A$90:$T$147,P$5-1986,0))</f>
        <v>0</v>
      </c>
      <c r="Q52" s="10">
        <f>IF(ISERROR(VLOOKUP($A52,'EU27 HC exp'!$A$90:$T$147,Q$5-1986,0)),0,VLOOKUP($A52,'EU27 HC exp'!$A$90:$T$147,Q$5-1986,0))</f>
        <v>0</v>
      </c>
      <c r="R52" s="11"/>
      <c r="T52" t="s">
        <v>122</v>
      </c>
      <c r="U52" s="229">
        <f>(C52-K52)/GIEC!L$4</f>
        <v>0.05176682201401887</v>
      </c>
      <c r="V52" s="229">
        <f>(D52-L52)/GIEC!M$4</f>
        <v>0.04930389364738721</v>
      </c>
      <c r="W52" s="229">
        <f>(E52-M52)/GIEC!N$4</f>
        <v>0.04648410298904586</v>
      </c>
      <c r="X52" s="229">
        <f>(F52-N52)/GIEC!O$4</f>
        <v>0.04991695077135872</v>
      </c>
      <c r="Y52" s="229">
        <f>(G52-O52)/GIEC!P$4</f>
        <v>0.0510376764374177</v>
      </c>
      <c r="Z52" s="229">
        <f>(H52-P52)/GIEC!Q$4</f>
        <v>0.051182942400495555</v>
      </c>
      <c r="AA52" s="229">
        <f>(I52-Q52)/GIEC!R$4</f>
        <v>0.05694398362331819</v>
      </c>
    </row>
    <row r="53" spans="1:27" ht="12.75">
      <c r="A53" t="s">
        <v>119</v>
      </c>
      <c r="B53" t="s">
        <v>243</v>
      </c>
      <c r="C53" s="10">
        <f>VLOOKUP($A53,'EU27 HC imp'!$A$90:$T$146,C$5-1986,0)</f>
        <v>14.29826014319809</v>
      </c>
      <c r="D53" s="10">
        <f>VLOOKUP($A53,'EU27 HC imp'!$A$90:$T$146,D$5-1986,0)</f>
        <v>14.068894988066829</v>
      </c>
      <c r="E53" s="10">
        <f>VLOOKUP($A53,'EU27 HC imp'!$A$90:$T$146,E$5-1986,0)</f>
        <v>9.847317422434369</v>
      </c>
      <c r="F53" s="10">
        <f>VLOOKUP($A53,'EU27 HC imp'!$A$90:$T$146,F$5-1986,0)</f>
        <v>8.824264916467781</v>
      </c>
      <c r="G53" s="10">
        <f>VLOOKUP($A53,'EU27 HC imp'!$A$90:$T$146,G$5-1986,0)</f>
        <v>10.78016229116945</v>
      </c>
      <c r="H53" s="10">
        <f>VLOOKUP($A53,'EU27 HC imp'!$A$90:$T$146,H$5-1986,0)</f>
        <v>10.959878281622911</v>
      </c>
      <c r="I53" s="10">
        <f>VLOOKUP($A53,'EU27 HC imp'!$A$90:$T$146,I$5-1986,0)</f>
        <v>12.073138424821003</v>
      </c>
      <c r="J53" s="10"/>
      <c r="K53" s="10">
        <f>IF(ISERROR(VLOOKUP($A53,'EU27 HC exp'!$A$90:$T$147,K$5-1986,0)),0,VLOOKUP($A53,'EU27 HC exp'!$A$90:$T$147,K$5-1986,0))</f>
        <v>0.0006992840095465394</v>
      </c>
      <c r="L53" s="10">
        <f>IF(ISERROR(VLOOKUP($A53,'EU27 HC exp'!$A$90:$T$147,L$5-1986,0)),0,VLOOKUP($A53,'EU27 HC exp'!$A$90:$T$147,L$5-1986,0))</f>
        <v>0.3755155131264917</v>
      </c>
      <c r="M53" s="10">
        <f>IF(ISERROR(VLOOKUP($A53,'EU27 HC exp'!$A$90:$T$147,M$5-1986,0)),0,VLOOKUP($A53,'EU27 HC exp'!$A$90:$T$147,M$5-1986,0))</f>
        <v>0.025174224343675417</v>
      </c>
      <c r="N53" s="10">
        <f>IF(ISERROR(VLOOKUP($A53,'EU27 HC exp'!$A$90:$T$147,N$5-1986,0)),0,VLOOKUP($A53,'EU27 HC exp'!$A$90:$T$147,N$5-1986,0))</f>
        <v>0</v>
      </c>
      <c r="O53" s="10">
        <f>IF(ISERROR(VLOOKUP($A53,'EU27 HC exp'!$A$90:$T$147,O$5-1986,0)),0,VLOOKUP($A53,'EU27 HC exp'!$A$90:$T$147,O$5-1986,0))</f>
        <v>0.04755131264916468</v>
      </c>
      <c r="P53" s="10">
        <f>IF(ISERROR(VLOOKUP($A53,'EU27 HC exp'!$A$90:$T$147,P$5-1986,0)),0,VLOOKUP($A53,'EU27 HC exp'!$A$90:$T$147,P$5-1986,0))</f>
        <v>0.032866348448687355</v>
      </c>
      <c r="Q53" s="10">
        <f>IF(ISERROR(VLOOKUP($A53,'EU27 HC exp'!$A$90:$T$147,Q$5-1986,0)),0,VLOOKUP($A53,'EU27 HC exp'!$A$90:$T$147,Q$5-1986,0))</f>
        <v>0</v>
      </c>
      <c r="R53" s="11"/>
      <c r="T53" t="s">
        <v>243</v>
      </c>
      <c r="U53" s="229">
        <f>(C53-K53)/GIEC!L$4</f>
        <v>0.045755855217820766</v>
      </c>
      <c r="V53" s="229">
        <f>(D53-L53)/GIEC!M$4</f>
        <v>0.04265757280975286</v>
      </c>
      <c r="W53" s="229">
        <f>(E53-M53)/GIEC!N$4</f>
        <v>0.0305129316096896</v>
      </c>
      <c r="X53" s="229">
        <f>(F53-N53)/GIEC!O$4</f>
        <v>0.02749703168254652</v>
      </c>
      <c r="Y53" s="229">
        <f>(G53-O53)/GIEC!P$4</f>
        <v>0.03233678409682491</v>
      </c>
      <c r="Z53" s="229">
        <f>(H53-P53)/GIEC!Q$4</f>
        <v>0.03312149161180037</v>
      </c>
      <c r="AA53" s="229">
        <f>(I53-Q53)/GIEC!R$4</f>
        <v>0.03773752023862231</v>
      </c>
    </row>
    <row r="54" spans="1:27" ht="12.75">
      <c r="A54" t="s">
        <v>129</v>
      </c>
      <c r="B54" t="s">
        <v>130</v>
      </c>
      <c r="C54" s="10">
        <f>VLOOKUP($A54,'EU27 HC imp'!$A$90:$T$146,C$5-1986,0)</f>
        <v>6.1327207637231504</v>
      </c>
      <c r="D54" s="10">
        <f>VLOOKUP($A54,'EU27 HC imp'!$A$90:$T$146,D$5-1986,0)</f>
        <v>6.871164677804296</v>
      </c>
      <c r="E54" s="10">
        <f>VLOOKUP($A54,'EU27 HC imp'!$A$90:$T$146,E$5-1986,0)</f>
        <v>7.743871121718377</v>
      </c>
      <c r="F54" s="10">
        <f>VLOOKUP($A54,'EU27 HC imp'!$A$90:$T$146,F$5-1986,0)</f>
        <v>9.093489260143198</v>
      </c>
      <c r="G54" s="10">
        <f>VLOOKUP($A54,'EU27 HC imp'!$A$90:$T$146,G$5-1986,0)</f>
        <v>9.77599045346062</v>
      </c>
      <c r="H54" s="10">
        <f>VLOOKUP($A54,'EU27 HC imp'!$A$90:$T$146,H$5-1986,0)</f>
        <v>9.8613031026253</v>
      </c>
      <c r="I54" s="10">
        <f>VLOOKUP($A54,'EU27 HC imp'!$A$90:$T$146,I$5-1986,0)</f>
        <v>14.204556085918856</v>
      </c>
      <c r="J54" s="10"/>
      <c r="K54" s="10">
        <f>IF(ISERROR(VLOOKUP($A54,'EU27 HC exp'!$A$90:$T$147,K$5-1986,0)),0,VLOOKUP($A54,'EU27 HC exp'!$A$90:$T$147,K$5-1986,0))</f>
        <v>0</v>
      </c>
      <c r="L54" s="10">
        <f>IF(ISERROR(VLOOKUP($A54,'EU27 HC exp'!$A$90:$T$147,L$5-1986,0)),0,VLOOKUP($A54,'EU27 HC exp'!$A$90:$T$147,L$5-1986,0))</f>
        <v>0</v>
      </c>
      <c r="M54" s="10">
        <f>IF(ISERROR(VLOOKUP($A54,'EU27 HC exp'!$A$90:$T$147,M$5-1986,0)),0,VLOOKUP($A54,'EU27 HC exp'!$A$90:$T$147,M$5-1986,0))</f>
        <v>0</v>
      </c>
      <c r="N54" s="10">
        <f>IF(ISERROR(VLOOKUP($A54,'EU27 HC exp'!$A$90:$T$147,N$5-1986,0)),0,VLOOKUP($A54,'EU27 HC exp'!$A$90:$T$147,N$5-1986,0))</f>
        <v>0</v>
      </c>
      <c r="O54" s="10">
        <f>IF(ISERROR(VLOOKUP($A54,'EU27 HC exp'!$A$90:$T$147,O$5-1986,0)),0,VLOOKUP($A54,'EU27 HC exp'!$A$90:$T$147,O$5-1986,0))</f>
        <v>0</v>
      </c>
      <c r="P54" s="10">
        <f>IF(ISERROR(VLOOKUP($A54,'EU27 HC exp'!$A$90:$T$147,P$5-1986,0)),0,VLOOKUP($A54,'EU27 HC exp'!$A$90:$T$147,P$5-1986,0))</f>
        <v>0</v>
      </c>
      <c r="Q54" s="10">
        <f>IF(ISERROR(VLOOKUP($A54,'EU27 HC exp'!$A$90:$T$147,Q$5-1986,0)),0,VLOOKUP($A54,'EU27 HC exp'!$A$90:$T$147,Q$5-1986,0))</f>
        <v>0</v>
      </c>
      <c r="R54" s="11"/>
      <c r="T54" t="s">
        <v>130</v>
      </c>
      <c r="U54" s="229">
        <f>(C54-K54)/GIEC!L$4</f>
        <v>0.01962627654603776</v>
      </c>
      <c r="V54" s="229">
        <f>(D54-L54)/GIEC!M$4</f>
        <v>0.021405030662273082</v>
      </c>
      <c r="W54" s="229">
        <f>(E54-M54)/GIEC!N$4</f>
        <v>0.024056685508023822</v>
      </c>
      <c r="X54" s="229">
        <f>(F54-N54)/GIEC!O$4</f>
        <v>0.028335953720566995</v>
      </c>
      <c r="Y54" s="229">
        <f>(G54-O54)/GIEC!P$4</f>
        <v>0.029454537508053966</v>
      </c>
      <c r="Z54" s="229">
        <f>(H54-P54)/GIEC!Q$4</f>
        <v>0.02989116054713995</v>
      </c>
      <c r="AA54" s="229">
        <f>(I54-Q54)/GIEC!R$4</f>
        <v>0.04439978271689169</v>
      </c>
    </row>
    <row r="55" spans="1:27" ht="12.75">
      <c r="A55" t="s">
        <v>141</v>
      </c>
      <c r="B55" t="s">
        <v>240</v>
      </c>
      <c r="C55" s="10">
        <f>VLOOKUP($A55,'EU27 HC imp'!$A$90:$T$146,C$5-1986,0)-SUM(C49:C54)-SUM('EU27 HC imp'!N90:N114)</f>
        <v>15.288446300715993</v>
      </c>
      <c r="D55" s="10">
        <f>VLOOKUP($A55,'EU27 HC imp'!$A$90:$T$146,D$5-1986,0)-SUM(D49:D54)-SUM('EU27 HC imp'!O90:O114)</f>
        <v>20.29042482100238</v>
      </c>
      <c r="E55" s="10">
        <f>VLOOKUP($A55,'EU27 HC imp'!$A$90:$T$146,E$5-1986,0)-SUM(E49:E54)-SUM('EU27 HC imp'!P90:P114)</f>
        <v>13.831837708830566</v>
      </c>
      <c r="F55" s="10">
        <f>VLOOKUP($A55,'EU27 HC imp'!$A$90:$T$146,F$5-1986,0)-SUM(F49:F54)-SUM('EU27 HC imp'!Q90:Q114)</f>
        <v>14.074489260143196</v>
      </c>
      <c r="G55" s="10">
        <f>VLOOKUP($A55,'EU27 HC imp'!$A$90:$T$146,G$5-1986,0)-SUM(G49:G54)-SUM('EU27 HC imp'!R90:R114)</f>
        <v>16.43736992840097</v>
      </c>
      <c r="H55" s="10">
        <f>VLOOKUP($A55,'EU27 HC imp'!$A$90:$T$146,H$5-1986,0)-SUM(H49:H54)-SUM('EU27 HC imp'!S90:S114)</f>
        <v>14.691257756563274</v>
      </c>
      <c r="I55" s="10">
        <f>VLOOKUP($A55,'EU27 HC imp'!$A$90:$T$146,I$5-1986,0)-SUM(I49:I54)-SUM('EU27 HC imp'!T90:T114)</f>
        <v>14.184276849642032</v>
      </c>
      <c r="J55" s="10"/>
      <c r="K55" s="10">
        <f>(VLOOKUP($A55,'EU27 HC exp'!$A$90:$T$147,K$5-1986,0)-SUM(K49:K54)-SUM('EU27 HC exp'!N90:N114))</f>
        <v>2.297147971360385</v>
      </c>
      <c r="L55" s="10">
        <f>(VLOOKUP($A55,'EU27 HC exp'!$A$90:$T$147,L$5-1986,0)-SUM(L49:L54)-SUM('EU27 HC exp'!O90:O114))</f>
        <v>2.2712744630071455</v>
      </c>
      <c r="M55" s="10">
        <f>(VLOOKUP($A55,'EU27 HC exp'!$A$90:$T$147,M$5-1986,0)-SUM(M49:M54)-SUM('EU27 HC exp'!P90:P114))</f>
        <v>2.544694510739859</v>
      </c>
      <c r="N55" s="10">
        <f>(VLOOKUP($A55,'EU27 HC exp'!$A$90:$T$147,N$5-1986,0)-SUM(N49:N54)-SUM('EU27 HC exp'!Q90:Q114))</f>
        <v>2.068482100238665</v>
      </c>
      <c r="O55" s="10">
        <f>(VLOOKUP($A55,'EU27 HC exp'!$A$90:$T$147,O$5-1986,0)-SUM(O49:O54)-SUM('EU27 HC exp'!R90:R114))</f>
        <v>1.0370381861575169</v>
      </c>
      <c r="P55" s="10">
        <f>(VLOOKUP($A55,'EU27 HC exp'!$A$90:$T$147,P$5-1986,0)-SUM(P49:P54)-SUM('EU27 HC exp'!S90:S114))</f>
        <v>1.6342267303102638</v>
      </c>
      <c r="Q55" s="10">
        <f>(VLOOKUP($A55,'EU27 HC exp'!$A$90:$T$147,Q$5-1986,0)-SUM(Q49:Q54)-SUM('EU27 HC exp'!T90:T114))</f>
        <v>1.1622100238663577</v>
      </c>
      <c r="R55" s="11"/>
      <c r="T55" t="s">
        <v>240</v>
      </c>
      <c r="U55" s="229">
        <f>(C55-K55)/GIEC!L$4</f>
        <v>0.041575480692393335</v>
      </c>
      <c r="V55" s="229">
        <f>(D55-L55)/GIEC!M$4</f>
        <v>0.05613320070277356</v>
      </c>
      <c r="W55" s="229">
        <f>(E55-M55)/GIEC!N$4</f>
        <v>0.03506402029844799</v>
      </c>
      <c r="X55" s="229">
        <f>(F55-N55)/GIEC!O$4</f>
        <v>0.037411564859152154</v>
      </c>
      <c r="Y55" s="229">
        <f>(G55-O55)/GIEC!P$4</f>
        <v>0.04640037764949021</v>
      </c>
      <c r="Z55" s="229">
        <f>(H55-P55)/GIEC!Q$4</f>
        <v>0.039577914461508885</v>
      </c>
      <c r="AA55" s="229">
        <f>(I55-Q55)/GIEC!R$4</f>
        <v>0.04070362594171014</v>
      </c>
    </row>
    <row r="56" spans="2:27" ht="12.75">
      <c r="B56" s="7" t="s">
        <v>232</v>
      </c>
      <c r="C56" s="23">
        <f aca="true" t="shared" si="6" ref="C56:I56">SUM(C49:C55)</f>
        <v>110.4623985680191</v>
      </c>
      <c r="D56" s="23">
        <f t="shared" si="6"/>
        <v>126.70466825775657</v>
      </c>
      <c r="E56" s="23">
        <f t="shared" si="6"/>
        <v>120.74187350835324</v>
      </c>
      <c r="F56" s="23">
        <f t="shared" si="6"/>
        <v>128.06617422434368</v>
      </c>
      <c r="G56" s="23">
        <f t="shared" si="6"/>
        <v>141.63018615751793</v>
      </c>
      <c r="H56" s="23">
        <f t="shared" si="6"/>
        <v>141.21760859188547</v>
      </c>
      <c r="I56" s="23">
        <f t="shared" si="6"/>
        <v>153.30683054892603</v>
      </c>
      <c r="J56" s="23"/>
      <c r="K56" s="23">
        <f aca="true" t="shared" si="7" ref="K56:Q56">SUM(K49:K55)</f>
        <v>2.2978472553699314</v>
      </c>
      <c r="L56" s="23">
        <f t="shared" si="7"/>
        <v>2.646789976133637</v>
      </c>
      <c r="M56" s="23">
        <f t="shared" si="7"/>
        <v>2.5698687350835345</v>
      </c>
      <c r="N56" s="23">
        <f t="shared" si="7"/>
        <v>2.068482100238665</v>
      </c>
      <c r="O56" s="23">
        <f t="shared" si="7"/>
        <v>1.0845894988066815</v>
      </c>
      <c r="P56" s="23">
        <f t="shared" si="7"/>
        <v>1.6712887828162304</v>
      </c>
      <c r="Q56" s="23">
        <f t="shared" si="7"/>
        <v>1.1768949880668351</v>
      </c>
      <c r="R56" s="11"/>
      <c r="U56" s="230">
        <f>SUM(U49:U55)</f>
        <v>0.3461542565410006</v>
      </c>
      <c r="V56" s="230">
        <f aca="true" t="shared" si="8" ref="V56:AA56">SUM(V49:V55)</f>
        <v>0.38646471348482403</v>
      </c>
      <c r="W56" s="230">
        <f t="shared" si="8"/>
        <v>0.36710667184404433</v>
      </c>
      <c r="X56" s="230">
        <f t="shared" si="8"/>
        <v>0.3926176928118642</v>
      </c>
      <c r="Y56" s="230">
        <f t="shared" si="8"/>
        <v>0.4234563820498017</v>
      </c>
      <c r="Z56" s="230">
        <f t="shared" si="8"/>
        <v>0.4229868411675692</v>
      </c>
      <c r="AA56" s="230">
        <f t="shared" si="8"/>
        <v>0.4755189843864769</v>
      </c>
    </row>
    <row r="57" spans="3:18" ht="12.75">
      <c r="C57" s="10"/>
      <c r="D57" s="10"/>
      <c r="E57" s="10"/>
      <c r="F57" s="10"/>
      <c r="G57" s="10"/>
      <c r="H57" s="10"/>
      <c r="I57" s="10"/>
      <c r="J57" s="10"/>
      <c r="K57" s="10"/>
      <c r="L57" s="10"/>
      <c r="M57" s="10"/>
      <c r="N57" s="10"/>
      <c r="O57" s="10"/>
      <c r="P57" s="10"/>
      <c r="Q57" s="10"/>
      <c r="R57" s="11"/>
    </row>
    <row r="58" spans="2:27" ht="12.75">
      <c r="B58" s="15" t="s">
        <v>272</v>
      </c>
      <c r="C58" s="10"/>
      <c r="D58" s="10"/>
      <c r="E58" s="10"/>
      <c r="F58" s="10"/>
      <c r="G58" s="10"/>
      <c r="H58" s="10"/>
      <c r="I58" s="10"/>
      <c r="J58" s="10"/>
      <c r="K58" s="10"/>
      <c r="L58" s="10"/>
      <c r="M58" s="10"/>
      <c r="N58" s="10"/>
      <c r="O58" s="10"/>
      <c r="P58" s="10"/>
      <c r="Q58" s="10"/>
      <c r="R58" s="11"/>
      <c r="AA58" s="231">
        <f>AA56-U56</f>
        <v>0.12936472784547626</v>
      </c>
    </row>
    <row r="59" spans="1:18" ht="12.75">
      <c r="A59" t="s">
        <v>158</v>
      </c>
      <c r="B59" t="s">
        <v>159</v>
      </c>
      <c r="C59" s="10">
        <f>IF(ISERROR(VLOOKUP($A59,'EU27 HC imp'!$A$90:$S$146,C$5-1986,0)),0,VLOOKUP($A59,'EU27 HC imp'!$A$90:$S$146,C$5-1986,0))</f>
        <v>0</v>
      </c>
      <c r="D59" s="10">
        <f>IF(ISERROR(VLOOKUP($A59,'EU27 HC imp'!$A$90:$S$146,D$5-1986,0)),0,VLOOKUP($A59,'EU27 HC imp'!$A$90:$S$146,D$5-1986,0))</f>
        <v>0</v>
      </c>
      <c r="E59" s="10">
        <f>IF(ISERROR(VLOOKUP($A59,'EU27 HC imp'!$A$90:$S$146,E$5-1986,0)),0,VLOOKUP($A59,'EU27 HC imp'!$A$90:$S$146,E$5-1986,0))</f>
        <v>0</v>
      </c>
      <c r="F59" s="10">
        <f>IF(ISERROR(VLOOKUP($A59,'EU27 HC imp'!$A$90:$S$146,F$5-1986,0)),0,VLOOKUP($A59,'EU27 HC imp'!$A$90:$S$146,F$5-1986,0))</f>
        <v>0</v>
      </c>
      <c r="G59" s="10">
        <f>IF(ISERROR(VLOOKUP($A59,'EU27 HC imp'!$A$90:$S$146,G$5-1986,0)),0,VLOOKUP($A59,'EU27 HC imp'!$A$90:$S$146,G$5-1986,0))</f>
        <v>0</v>
      </c>
      <c r="H59" s="10">
        <f>IF(ISERROR(VLOOKUP($A59,'EU27 HC imp'!$A$90:$S$146,H$5-1986,0)),0,VLOOKUP($A59,'EU27 HC imp'!$A$90:$S$146,H$5-1986,0))</f>
        <v>0</v>
      </c>
      <c r="I59" s="10">
        <f>IF(ISERROR(VLOOKUP($A59,'EU27 HC imp'!$A$90:$S$146,I$5-1986,0)),0,VLOOKUP($A59,'EU27 HC imp'!$A$90:$S$146,I$5-1986,0))</f>
        <v>0</v>
      </c>
      <c r="J59" s="10"/>
      <c r="K59" s="10">
        <f>IF(ISERROR(VLOOKUP($A59,'EU27 HC exp'!$A$90:$T$147,K$5-1986,0)),0,VLOOKUP($A59,'EU27 HC exp'!$A$90:$T$147,K$5-1986,0))</f>
        <v>0</v>
      </c>
      <c r="L59" s="10">
        <f>IF(ISERROR(VLOOKUP($A59,'EU27 HC exp'!$A$90:$T$147,L$5-1986,0)),0,VLOOKUP($A59,'EU27 HC exp'!$A$90:$T$147,L$5-1986,0))</f>
        <v>0.0006992840095465394</v>
      </c>
      <c r="M59" s="10">
        <f>IF(ISERROR(VLOOKUP($A59,'EU27 HC exp'!$A$90:$T$147,M$5-1986,0)),0,VLOOKUP($A59,'EU27 HC exp'!$A$90:$T$147,M$5-1986,0))</f>
        <v>0</v>
      </c>
      <c r="N59" s="10">
        <f>IF(ISERROR(VLOOKUP($A59,'EU27 HC exp'!$A$90:$T$147,N$5-1986,0)),0,VLOOKUP($A59,'EU27 HC exp'!$A$90:$T$147,N$5-1986,0))</f>
        <v>0.0006992840095465394</v>
      </c>
      <c r="O59" s="10">
        <f>IF(ISERROR(VLOOKUP($A59,'EU27 HC exp'!$A$90:$T$147,O$5-1986,0)),0,VLOOKUP($A59,'EU27 HC exp'!$A$90:$T$147,O$5-1986,0))</f>
        <v>0</v>
      </c>
      <c r="P59" s="10">
        <f>IF(ISERROR(VLOOKUP($A59,'EU27 HC exp'!$A$90:$T$147,P$5-1986,0)),0,VLOOKUP($A59,'EU27 HC exp'!$A$90:$T$147,P$5-1986,0))</f>
        <v>0</v>
      </c>
      <c r="Q59" s="10">
        <f>IF(ISERROR(VLOOKUP($A59,'EU27 HC exp'!$A$90:$T$147,Q$5-1986,0)),0,VLOOKUP($A59,'EU27 HC exp'!$A$90:$T$147,Q$5-1986,0))</f>
        <v>0</v>
      </c>
      <c r="R59" s="11"/>
    </row>
    <row r="60" spans="1:18" ht="12.75">
      <c r="A60" t="s">
        <v>208</v>
      </c>
      <c r="B60" t="s">
        <v>241</v>
      </c>
      <c r="C60" s="10">
        <f>IF(ISERROR(VLOOKUP($A60,'EU27 HC imp'!$A$90:$S$146,C$5-1986,0)),0,VLOOKUP($A60,'EU27 HC imp'!$A$90:$S$146,C$5-1986,0))</f>
        <v>0</v>
      </c>
      <c r="D60" s="10">
        <f>IF(ISERROR(VLOOKUP($A60,'EU27 HC imp'!$A$90:$S$146,D$5-1986,0)),0,VLOOKUP($A60,'EU27 HC imp'!$A$90:$S$146,D$5-1986,0))</f>
        <v>0</v>
      </c>
      <c r="E60" s="10">
        <f>IF(ISERROR(VLOOKUP($A60,'EU27 HC imp'!$A$90:$S$146,E$5-1986,0)),0,VLOOKUP($A60,'EU27 HC imp'!$A$90:$S$146,E$5-1986,0))</f>
        <v>0</v>
      </c>
      <c r="F60" s="10">
        <f>IF(ISERROR(VLOOKUP($A60,'EU27 HC imp'!$A$90:$S$146,F$5-1986,0)),0,VLOOKUP($A60,'EU27 HC imp'!$A$90:$S$146,F$5-1986,0))</f>
        <v>0</v>
      </c>
      <c r="G60" s="10">
        <f>IF(ISERROR(VLOOKUP($A60,'EU27 HC imp'!$A$90:$S$146,G$5-1986,0)),0,VLOOKUP($A60,'EU27 HC imp'!$A$90:$S$146,G$5-1986,0))</f>
        <v>0</v>
      </c>
      <c r="H60" s="10">
        <f>IF(ISERROR(VLOOKUP($A60,'EU27 HC imp'!$A$90:$S$146,H$5-1986,0)),0,VLOOKUP($A60,'EU27 HC imp'!$A$90:$S$146,H$5-1986,0))</f>
        <v>0</v>
      </c>
      <c r="I60" s="10">
        <f>IF(ISERROR(VLOOKUP($A60,'EU27 HC imp'!$A$90:$S$146,I$5-1986,0)),0,VLOOKUP($A60,'EU27 HC imp'!$A$90:$S$146,I$5-1986,0))</f>
        <v>0</v>
      </c>
      <c r="J60" s="10"/>
      <c r="K60" s="10">
        <f>IF(ISERROR(VLOOKUP($A60,'EU27 HC exp'!$A$90:$T$147,K$5-1986,0)),0,VLOOKUP($A60,'EU27 HC exp'!$A$90:$T$147,K$5-1986,0))</f>
        <v>0</v>
      </c>
      <c r="L60" s="10">
        <f>IF(ISERROR(VLOOKUP($A60,'EU27 HC exp'!$A$90:$T$147,L$5-1986,0)),0,VLOOKUP($A60,'EU27 HC exp'!$A$90:$T$147,L$5-1986,0))</f>
        <v>0</v>
      </c>
      <c r="M60" s="10">
        <f>IF(ISERROR(VLOOKUP($A60,'EU27 HC exp'!$A$90:$T$147,M$5-1986,0)),0,VLOOKUP($A60,'EU27 HC exp'!$A$90:$T$147,M$5-1986,0))</f>
        <v>0</v>
      </c>
      <c r="N60" s="10">
        <f>IF(ISERROR(VLOOKUP($A60,'EU27 HC exp'!$A$90:$T$147,N$5-1986,0)),0,VLOOKUP($A60,'EU27 HC exp'!$A$90:$T$147,N$5-1986,0))</f>
        <v>0</v>
      </c>
      <c r="O60" s="10">
        <f>IF(ISERROR(VLOOKUP($A60,'EU27 HC exp'!$A$90:$T$147,O$5-1986,0)),0,VLOOKUP($A60,'EU27 HC exp'!$A$90:$T$147,O$5-1986,0))</f>
        <v>0</v>
      </c>
      <c r="P60" s="10">
        <f>IF(ISERROR(VLOOKUP($A60,'EU27 HC exp'!$A$90:$T$147,P$5-1986,0)),0,VLOOKUP($A60,'EU27 HC exp'!$A$90:$T$147,P$5-1986,0))</f>
        <v>0</v>
      </c>
      <c r="Q60" s="10">
        <f>IF(ISERROR(VLOOKUP($A60,'EU27 HC exp'!$A$90:$T$147,Q$5-1986,0)),0,VLOOKUP($A60,'EU27 HC exp'!$A$90:$T$147,Q$5-1986,0))</f>
        <v>0</v>
      </c>
      <c r="R60" s="11"/>
    </row>
    <row r="61" spans="1:18" ht="12.75">
      <c r="A61" t="s">
        <v>162</v>
      </c>
      <c r="B61" t="s">
        <v>239</v>
      </c>
      <c r="C61" s="10">
        <f>IF(ISERROR(VLOOKUP($A61,'EU27 HC imp'!$A$90:$S$146,C$5-1986,0)),0,VLOOKUP($A61,'EU27 HC imp'!$A$90:$S$146,C$5-1986,0))</f>
        <v>0</v>
      </c>
      <c r="D61" s="10">
        <f>IF(ISERROR(VLOOKUP($A61,'EU27 HC imp'!$A$90:$S$146,D$5-1986,0)),0,VLOOKUP($A61,'EU27 HC imp'!$A$90:$S$146,D$5-1986,0))</f>
        <v>0</v>
      </c>
      <c r="E61" s="10">
        <f>IF(ISERROR(VLOOKUP($A61,'EU27 HC imp'!$A$90:$S$146,E$5-1986,0)),0,VLOOKUP($A61,'EU27 HC imp'!$A$90:$S$146,E$5-1986,0))</f>
        <v>0</v>
      </c>
      <c r="F61" s="10">
        <f>IF(ISERROR(VLOOKUP($A61,'EU27 HC imp'!$A$90:$S$146,F$5-1986,0)),0,VLOOKUP($A61,'EU27 HC imp'!$A$90:$S$146,F$5-1986,0))</f>
        <v>0</v>
      </c>
      <c r="G61" s="10">
        <f>IF(ISERROR(VLOOKUP($A61,'EU27 HC imp'!$A$90:$S$146,G$5-1986,0)),0,VLOOKUP($A61,'EU27 HC imp'!$A$90:$S$146,G$5-1986,0))</f>
        <v>0</v>
      </c>
      <c r="H61" s="10">
        <f>IF(ISERROR(VLOOKUP($A61,'EU27 HC imp'!$A$90:$S$146,H$5-1986,0)),0,VLOOKUP($A61,'EU27 HC imp'!$A$90:$S$146,H$5-1986,0))</f>
        <v>0</v>
      </c>
      <c r="I61" s="10">
        <f>IF(ISERROR(VLOOKUP($A61,'EU27 HC imp'!$A$90:$S$146,I$5-1986,0)),0,VLOOKUP($A61,'EU27 HC imp'!$A$90:$S$146,I$5-1986,0))</f>
        <v>0</v>
      </c>
      <c r="J61" s="10"/>
      <c r="K61" s="10">
        <f>IF(ISERROR(VLOOKUP($A61,'EU27 HC exp'!$A$90:$T$147,K$5-1986,0)),0,VLOOKUP($A61,'EU27 HC exp'!$A$90:$T$147,K$5-1986,0))</f>
        <v>0</v>
      </c>
      <c r="L61" s="10">
        <f>IF(ISERROR(VLOOKUP($A61,'EU27 HC exp'!$A$90:$T$147,L$5-1986,0)),0,VLOOKUP($A61,'EU27 HC exp'!$A$90:$T$147,L$5-1986,0))</f>
        <v>0</v>
      </c>
      <c r="M61" s="10">
        <f>IF(ISERROR(VLOOKUP($A61,'EU27 HC exp'!$A$90:$T$147,M$5-1986,0)),0,VLOOKUP($A61,'EU27 HC exp'!$A$90:$T$147,M$5-1986,0))</f>
        <v>0</v>
      </c>
      <c r="N61" s="10">
        <f>IF(ISERROR(VLOOKUP($A61,'EU27 HC exp'!$A$90:$T$147,N$5-1986,0)),0,VLOOKUP($A61,'EU27 HC exp'!$A$90:$T$147,N$5-1986,0))</f>
        <v>0</v>
      </c>
      <c r="O61" s="10">
        <f>IF(ISERROR(VLOOKUP($A61,'EU27 HC exp'!$A$90:$T$147,O$5-1986,0)),0,VLOOKUP($A61,'EU27 HC exp'!$A$90:$T$147,O$5-1986,0))</f>
        <v>0</v>
      </c>
      <c r="P61" s="10">
        <f>IF(ISERROR(VLOOKUP($A61,'EU27 HC exp'!$A$90:$T$147,P$5-1986,0)),0,VLOOKUP($A61,'EU27 HC exp'!$A$90:$T$147,P$5-1986,0))</f>
        <v>0</v>
      </c>
      <c r="Q61" s="10">
        <f>IF(ISERROR(VLOOKUP($A61,'EU27 HC exp'!$A$90:$T$147,Q$5-1986,0)),0,VLOOKUP($A61,'EU27 HC exp'!$A$90:$T$147,Q$5-1986,0))</f>
        <v>0</v>
      </c>
      <c r="R61" s="11"/>
    </row>
    <row r="62" spans="1:18" ht="12.75">
      <c r="A62" t="s">
        <v>176</v>
      </c>
      <c r="B62" t="s">
        <v>177</v>
      </c>
      <c r="C62" s="10">
        <f>IF(ISERROR(VLOOKUP($A62,'EU27 HC imp'!$A$90:$S$146,C$5-1986,0)),0,VLOOKUP($A62,'EU27 HC imp'!$A$90:$S$146,C$5-1986,0))</f>
        <v>0</v>
      </c>
      <c r="D62" s="10">
        <f>IF(ISERROR(VLOOKUP($A62,'EU27 HC imp'!$A$90:$S$146,D$5-1986,0)),0,VLOOKUP($A62,'EU27 HC imp'!$A$90:$S$146,D$5-1986,0))</f>
        <v>0</v>
      </c>
      <c r="E62" s="10">
        <f>IF(ISERROR(VLOOKUP($A62,'EU27 HC imp'!$A$90:$S$146,E$5-1986,0)),0,VLOOKUP($A62,'EU27 HC imp'!$A$90:$S$146,E$5-1986,0))</f>
        <v>0</v>
      </c>
      <c r="F62" s="10">
        <f>IF(ISERROR(VLOOKUP($A62,'EU27 HC imp'!$A$90:$S$146,F$5-1986,0)),0,VLOOKUP($A62,'EU27 HC imp'!$A$90:$S$146,F$5-1986,0))</f>
        <v>0</v>
      </c>
      <c r="G62" s="10">
        <f>IF(ISERROR(VLOOKUP($A62,'EU27 HC imp'!$A$90:$S$146,G$5-1986,0)),0,VLOOKUP($A62,'EU27 HC imp'!$A$90:$S$146,G$5-1986,0))</f>
        <v>0</v>
      </c>
      <c r="H62" s="10">
        <f>IF(ISERROR(VLOOKUP($A62,'EU27 HC imp'!$A$90:$S$146,H$5-1986,0)),0,VLOOKUP($A62,'EU27 HC imp'!$A$90:$S$146,H$5-1986,0))</f>
        <v>0</v>
      </c>
      <c r="I62" s="10">
        <f>IF(ISERROR(VLOOKUP($A62,'EU27 HC imp'!$A$90:$S$146,I$5-1986,0)),0,VLOOKUP($A62,'EU27 HC imp'!$A$90:$S$146,I$5-1986,0))</f>
        <v>0</v>
      </c>
      <c r="J62" s="10"/>
      <c r="K62" s="10">
        <f>IF(ISERROR(VLOOKUP($A62,'EU27 HC exp'!$A$90:$T$147,K$5-1986,0)),0,VLOOKUP($A62,'EU27 HC exp'!$A$90:$T$147,K$5-1986,0))</f>
        <v>0</v>
      </c>
      <c r="L62" s="10">
        <f>IF(ISERROR(VLOOKUP($A62,'EU27 HC exp'!$A$90:$T$147,L$5-1986,0)),0,VLOOKUP($A62,'EU27 HC exp'!$A$90:$T$147,L$5-1986,0))</f>
        <v>0</v>
      </c>
      <c r="M62" s="10">
        <f>IF(ISERROR(VLOOKUP($A62,'EU27 HC exp'!$A$90:$T$147,M$5-1986,0)),0,VLOOKUP($A62,'EU27 HC exp'!$A$90:$T$147,M$5-1986,0))</f>
        <v>0</v>
      </c>
      <c r="N62" s="10">
        <f>IF(ISERROR(VLOOKUP($A62,'EU27 HC exp'!$A$90:$T$147,N$5-1986,0)),0,VLOOKUP($A62,'EU27 HC exp'!$A$90:$T$147,N$5-1986,0))</f>
        <v>0</v>
      </c>
      <c r="O62" s="10">
        <f>IF(ISERROR(VLOOKUP($A62,'EU27 HC exp'!$A$90:$T$147,O$5-1986,0)),0,VLOOKUP($A62,'EU27 HC exp'!$A$90:$T$147,O$5-1986,0))</f>
        <v>0</v>
      </c>
      <c r="P62" s="10">
        <f>IF(ISERROR(VLOOKUP($A62,'EU27 HC exp'!$A$90:$T$147,P$5-1986,0)),0,VLOOKUP($A62,'EU27 HC exp'!$A$90:$T$147,P$5-1986,0))</f>
        <v>0</v>
      </c>
      <c r="Q62" s="10">
        <f>IF(ISERROR(VLOOKUP($A62,'EU27 HC exp'!$A$90:$T$147,Q$5-1986,0)),0,VLOOKUP($A62,'EU27 HC exp'!$A$90:$T$147,Q$5-1986,0))</f>
        <v>0</v>
      </c>
      <c r="R62" s="11"/>
    </row>
    <row r="63" spans="1:18" ht="12.75">
      <c r="A63" t="s">
        <v>87</v>
      </c>
      <c r="B63" t="s">
        <v>88</v>
      </c>
      <c r="C63" s="10">
        <f>IF(ISERROR(VLOOKUP($A63,'EU27 HC imp'!$A$90:$S$146,C$5-1986,0)),0,VLOOKUP($A63,'EU27 HC imp'!$A$90:$S$146,C$5-1986,0))</f>
        <v>0.6489355608591886</v>
      </c>
      <c r="D63" s="10">
        <f>IF(ISERROR(VLOOKUP($A63,'EU27 HC imp'!$A$90:$S$146,D$5-1986,0)),0,VLOOKUP($A63,'EU27 HC imp'!$A$90:$S$146,D$5-1986,0))</f>
        <v>1.1915799522673032</v>
      </c>
      <c r="E63" s="10">
        <f>IF(ISERROR(VLOOKUP($A63,'EU27 HC imp'!$A$90:$S$146,E$5-1986,0)),0,VLOOKUP($A63,'EU27 HC imp'!$A$90:$S$146,E$5-1986,0))</f>
        <v>1.195076372315036</v>
      </c>
      <c r="F63" s="10">
        <f>IF(ISERROR(VLOOKUP($A63,'EU27 HC imp'!$A$90:$S$146,F$5-1986,0)),0,VLOOKUP($A63,'EU27 HC imp'!$A$90:$S$146,F$5-1986,0))</f>
        <v>1.5314319809069215</v>
      </c>
      <c r="G63" s="10">
        <f>IF(ISERROR(VLOOKUP($A63,'EU27 HC imp'!$A$90:$S$146,G$5-1986,0)),0,VLOOKUP($A63,'EU27 HC imp'!$A$90:$S$146,G$5-1986,0))</f>
        <v>0.844035799522673</v>
      </c>
      <c r="H63" s="10">
        <f>IF(ISERROR(VLOOKUP($A63,'EU27 HC imp'!$A$90:$S$146,H$5-1986,0)),0,VLOOKUP($A63,'EU27 HC imp'!$A$90:$S$146,H$5-1986,0))</f>
        <v>0.7859952267303104</v>
      </c>
      <c r="I63" s="10">
        <f>IF(ISERROR(VLOOKUP($A63,'EU27 HC imp'!$A$90:$S$146,I$5-1986,0)),0,VLOOKUP($A63,'EU27 HC imp'!$A$90:$S$146,I$5-1986,0))</f>
        <v>0</v>
      </c>
      <c r="J63" s="10"/>
      <c r="K63" s="10">
        <f>IF(ISERROR(VLOOKUP($A63,'EU27 HC exp'!$A$90:$T$147,K$5-1986,0)),0,VLOOKUP($A63,'EU27 HC exp'!$A$90:$T$147,K$5-1986,0))</f>
        <v>0.4545346062052506</v>
      </c>
      <c r="L63" s="10">
        <f>IF(ISERROR(VLOOKUP($A63,'EU27 HC exp'!$A$90:$T$147,L$5-1986,0)),0,VLOOKUP($A63,'EU27 HC exp'!$A$90:$T$147,L$5-1986,0))</f>
        <v>0.4412482100238664</v>
      </c>
      <c r="M63" s="10">
        <f>IF(ISERROR(VLOOKUP($A63,'EU27 HC exp'!$A$90:$T$147,M$5-1986,0)),0,VLOOKUP($A63,'EU27 HC exp'!$A$90:$T$147,M$5-1986,0))</f>
        <v>0.39859188544152746</v>
      </c>
      <c r="N63" s="10">
        <f>IF(ISERROR(VLOOKUP($A63,'EU27 HC exp'!$A$90:$T$147,N$5-1986,0)),0,VLOOKUP($A63,'EU27 HC exp'!$A$90:$T$147,N$5-1986,0))</f>
        <v>0.36432696897374706</v>
      </c>
      <c r="O63" s="10">
        <f>IF(ISERROR(VLOOKUP($A63,'EU27 HC exp'!$A$90:$T$147,O$5-1986,0)),0,VLOOKUP($A63,'EU27 HC exp'!$A$90:$T$147,O$5-1986,0))</f>
        <v>0.4139761336515514</v>
      </c>
      <c r="P63" s="10">
        <f>IF(ISERROR(VLOOKUP($A63,'EU27 HC exp'!$A$90:$T$147,P$5-1986,0)),0,VLOOKUP($A63,'EU27 HC exp'!$A$90:$T$147,P$5-1986,0))</f>
        <v>0.3468448687350836</v>
      </c>
      <c r="Q63" s="10">
        <f>IF(ISERROR(VLOOKUP($A63,'EU27 HC exp'!$A$90:$T$147,Q$5-1986,0)),0,VLOOKUP($A63,'EU27 HC exp'!$A$90:$T$147,Q$5-1986,0))</f>
        <v>0.29509785202863964</v>
      </c>
      <c r="R63" s="11"/>
    </row>
    <row r="64" spans="1:18" ht="12.75">
      <c r="A64" t="s">
        <v>216</v>
      </c>
      <c r="B64" t="s">
        <v>217</v>
      </c>
      <c r="C64" s="10">
        <f>IF(ISERROR(VLOOKUP($A64,'EU27 HC imp'!$A$90:$S$146,C$5-1986,0)),0,VLOOKUP($A64,'EU27 HC imp'!$A$90:$S$146,C$5-1986,0))</f>
        <v>0</v>
      </c>
      <c r="D64" s="10">
        <f>IF(ISERROR(VLOOKUP($A64,'EU27 HC imp'!$A$90:$S$146,D$5-1986,0)),0,VLOOKUP($A64,'EU27 HC imp'!$A$90:$S$146,D$5-1986,0))</f>
        <v>0</v>
      </c>
      <c r="E64" s="10">
        <f>IF(ISERROR(VLOOKUP($A64,'EU27 HC imp'!$A$90:$S$146,E$5-1986,0)),0,VLOOKUP($A64,'EU27 HC imp'!$A$90:$S$146,E$5-1986,0))</f>
        <v>0</v>
      </c>
      <c r="F64" s="10">
        <f>IF(ISERROR(VLOOKUP($A64,'EU27 HC imp'!$A$90:$S$146,F$5-1986,0)),0,VLOOKUP($A64,'EU27 HC imp'!$A$90:$S$146,F$5-1986,0))</f>
        <v>0</v>
      </c>
      <c r="G64" s="10">
        <f>IF(ISERROR(VLOOKUP($A64,'EU27 HC imp'!$A$90:$S$146,G$5-1986,0)),0,VLOOKUP($A64,'EU27 HC imp'!$A$90:$S$146,G$5-1986,0))</f>
        <v>0</v>
      </c>
      <c r="H64" s="10">
        <f>IF(ISERROR(VLOOKUP($A64,'EU27 HC imp'!$A$90:$S$146,H$5-1986,0)),0,VLOOKUP($A64,'EU27 HC imp'!$A$90:$S$146,H$5-1986,0))</f>
        <v>0</v>
      </c>
      <c r="I64" s="10">
        <f>IF(ISERROR(VLOOKUP($A64,'EU27 HC imp'!$A$90:$S$146,I$5-1986,0)),0,VLOOKUP($A64,'EU27 HC imp'!$A$90:$S$146,I$5-1986,0))</f>
        <v>0</v>
      </c>
      <c r="J64" s="10"/>
      <c r="K64" s="10">
        <f>IF(ISERROR(VLOOKUP($A64,'EU27 HC exp'!$A$90:$T$147,K$5-1986,0)),0,VLOOKUP($A64,'EU27 HC exp'!$A$90:$T$147,K$5-1986,0))</f>
        <v>0</v>
      </c>
      <c r="L64" s="10">
        <f>IF(ISERROR(VLOOKUP($A64,'EU27 HC exp'!$A$90:$T$147,L$5-1986,0)),0,VLOOKUP($A64,'EU27 HC exp'!$A$90:$T$147,L$5-1986,0))</f>
        <v>0</v>
      </c>
      <c r="M64" s="10">
        <f>IF(ISERROR(VLOOKUP($A64,'EU27 HC exp'!$A$90:$T$147,M$5-1986,0)),0,VLOOKUP($A64,'EU27 HC exp'!$A$90:$T$147,M$5-1986,0))</f>
        <v>0</v>
      </c>
      <c r="N64" s="10">
        <f>IF(ISERROR(VLOOKUP($A64,'EU27 HC exp'!$A$90:$T$147,N$5-1986,0)),0,VLOOKUP($A64,'EU27 HC exp'!$A$90:$T$147,N$5-1986,0))</f>
        <v>0</v>
      </c>
      <c r="O64" s="10">
        <f>IF(ISERROR(VLOOKUP($A64,'EU27 HC exp'!$A$90:$T$147,O$5-1986,0)),0,VLOOKUP($A64,'EU27 HC exp'!$A$90:$T$147,O$5-1986,0))</f>
        <v>0</v>
      </c>
      <c r="P64" s="10">
        <f>IF(ISERROR(VLOOKUP($A64,'EU27 HC exp'!$A$90:$T$147,P$5-1986,0)),0,VLOOKUP($A64,'EU27 HC exp'!$A$90:$T$147,P$5-1986,0))</f>
        <v>0</v>
      </c>
      <c r="Q64" s="10">
        <f>IF(ISERROR(VLOOKUP($A64,'EU27 HC exp'!$A$90:$T$147,Q$5-1986,0)),0,VLOOKUP($A64,'EU27 HC exp'!$A$90:$T$147,Q$5-1986,0))</f>
        <v>0</v>
      </c>
      <c r="R64" s="11"/>
    </row>
    <row r="65" spans="3:17" ht="12.75">
      <c r="C65" s="10"/>
      <c r="D65" s="10"/>
      <c r="E65" s="10"/>
      <c r="F65" s="10"/>
      <c r="G65" s="10"/>
      <c r="H65" s="10"/>
      <c r="I65" s="10"/>
      <c r="J65" s="10"/>
      <c r="K65" s="10"/>
      <c r="L65" s="10"/>
      <c r="M65" s="10"/>
      <c r="N65" s="10"/>
      <c r="O65" s="10"/>
      <c r="P65" s="10"/>
      <c r="Q65" s="10"/>
    </row>
    <row r="66" spans="1:18" ht="12.75">
      <c r="A66" s="15"/>
      <c r="B66" s="15"/>
      <c r="C66" s="16"/>
      <c r="D66" s="16"/>
      <c r="E66" s="16"/>
      <c r="F66" s="16"/>
      <c r="G66" s="16"/>
      <c r="H66" s="16"/>
      <c r="I66" s="16"/>
      <c r="J66" s="16"/>
      <c r="K66" s="16"/>
      <c r="L66" s="16"/>
      <c r="M66" s="16"/>
      <c r="N66" s="16"/>
      <c r="O66" s="16"/>
      <c r="P66" s="16"/>
      <c r="Q66" s="16"/>
      <c r="R66" s="17"/>
    </row>
    <row r="67" spans="3:17" ht="12.75">
      <c r="C67" s="10"/>
      <c r="D67" s="10"/>
      <c r="E67" s="10"/>
      <c r="F67" s="10"/>
      <c r="G67" s="10"/>
      <c r="H67" s="10"/>
      <c r="I67" s="10"/>
      <c r="J67" s="10"/>
      <c r="K67" s="10"/>
      <c r="L67" s="10"/>
      <c r="M67" s="10"/>
      <c r="N67" s="10"/>
      <c r="O67" s="10"/>
      <c r="P67" s="10"/>
      <c r="Q67" s="10"/>
    </row>
    <row r="68" spans="3:17" ht="12.75">
      <c r="C68" s="10"/>
      <c r="D68" s="10"/>
      <c r="E68" s="10"/>
      <c r="F68" s="10"/>
      <c r="G68" s="10"/>
      <c r="H68" s="10"/>
      <c r="I68" s="10"/>
      <c r="J68" s="10"/>
      <c r="K68" s="10"/>
      <c r="L68" s="10"/>
      <c r="M68" s="10"/>
      <c r="N68" s="10"/>
      <c r="O68" s="10"/>
      <c r="P68" s="10"/>
      <c r="Q68" s="10"/>
    </row>
    <row r="69" spans="1:27" ht="12.75">
      <c r="A69" s="7" t="s">
        <v>232</v>
      </c>
      <c r="C69" s="10"/>
      <c r="D69" s="10"/>
      <c r="E69" s="10"/>
      <c r="F69" s="10"/>
      <c r="G69" s="10"/>
      <c r="H69" s="10"/>
      <c r="I69" s="10"/>
      <c r="J69" s="10"/>
      <c r="K69" s="10"/>
      <c r="L69" s="10"/>
      <c r="M69" s="10"/>
      <c r="N69" s="10"/>
      <c r="O69" s="10"/>
      <c r="P69" s="10"/>
      <c r="Q69" s="10"/>
      <c r="S69" s="7" t="s">
        <v>260</v>
      </c>
      <c r="T69" s="7"/>
      <c r="U69" s="7">
        <v>2000</v>
      </c>
      <c r="V69" s="7">
        <v>2001</v>
      </c>
      <c r="W69" s="7">
        <v>2002</v>
      </c>
      <c r="X69" s="7">
        <v>2003</v>
      </c>
      <c r="Y69" s="7">
        <v>2004</v>
      </c>
      <c r="Z69" s="7">
        <v>2005</v>
      </c>
      <c r="AA69" s="7">
        <v>2006</v>
      </c>
    </row>
    <row r="70" spans="1:27" ht="12.75">
      <c r="A70" t="s">
        <v>107</v>
      </c>
      <c r="B70" t="s">
        <v>238</v>
      </c>
      <c r="C70" s="10">
        <f>SUMIF($A$7:$A$64,$A70,C$7:C$64)</f>
        <v>220.48765260710988</v>
      </c>
      <c r="D70" s="10">
        <f aca="true" t="shared" si="9" ref="D70:Q81">SUMIF($A$7:$A$64,$A70,D$7:D$64)</f>
        <v>246.4640153783855</v>
      </c>
      <c r="E70" s="10">
        <f t="shared" si="9"/>
        <v>268.71397818807986</v>
      </c>
      <c r="F70" s="10">
        <f t="shared" si="9"/>
        <v>294.6194678976981</v>
      </c>
      <c r="G70" s="10">
        <f t="shared" si="9"/>
        <v>323.56477282833276</v>
      </c>
      <c r="H70" s="10">
        <f t="shared" si="9"/>
        <v>328.24594615069395</v>
      </c>
      <c r="I70" s="10">
        <f t="shared" si="9"/>
        <v>333.3379981505247</v>
      </c>
      <c r="J70" s="10"/>
      <c r="K70" s="10">
        <f t="shared" si="9"/>
        <v>0</v>
      </c>
      <c r="L70" s="10">
        <f t="shared" si="9"/>
        <v>0</v>
      </c>
      <c r="M70" s="10">
        <f t="shared" si="9"/>
        <v>0</v>
      </c>
      <c r="N70" s="10">
        <f t="shared" si="9"/>
        <v>0</v>
      </c>
      <c r="O70" s="10">
        <f t="shared" si="9"/>
        <v>0</v>
      </c>
      <c r="P70" s="10">
        <f t="shared" si="9"/>
        <v>0.004195704057279237</v>
      </c>
      <c r="Q70" s="10">
        <f t="shared" si="9"/>
        <v>0.01468496420047733</v>
      </c>
      <c r="R70" s="11"/>
      <c r="T70" t="s">
        <v>238</v>
      </c>
      <c r="U70" s="229">
        <f>(C70-K70)/GIEC!L$10</f>
        <v>0.12892966747563203</v>
      </c>
      <c r="V70" s="229">
        <f>(D70-L70)/GIEC!M$10</f>
        <v>0.14305125893526785</v>
      </c>
      <c r="W70" s="229">
        <f>(E70-M70)/GIEC!N$10</f>
        <v>0.15246572433797168</v>
      </c>
      <c r="X70" s="229">
        <f>(F70-N70)/GIEC!O$10</f>
        <v>0.16760855458136648</v>
      </c>
      <c r="Y70" s="229">
        <f>(G70-O70)/GIEC!P$10</f>
        <v>0.1794733430484685</v>
      </c>
      <c r="Z70" s="229">
        <f>(H70-P70)/GIEC!Q$10</f>
        <v>0.17999528981567725</v>
      </c>
      <c r="AA70" s="229">
        <f>(I70-Q70)/GIEC!R$10</f>
        <v>0.1825750834409596</v>
      </c>
    </row>
    <row r="71" spans="1:27" ht="12.75">
      <c r="A71" t="s">
        <v>87</v>
      </c>
      <c r="B71" t="s">
        <v>88</v>
      </c>
      <c r="C71" s="10">
        <f aca="true" t="shared" si="10" ref="C71:C81">SUMIF($A$7:$A$64,$A71,C$7:C$64)</f>
        <v>159.22771941541228</v>
      </c>
      <c r="D71" s="10">
        <f t="shared" si="9"/>
        <v>155.23646087917518</v>
      </c>
      <c r="E71" s="10">
        <f t="shared" si="9"/>
        <v>160.19674206044195</v>
      </c>
      <c r="F71" s="10">
        <f t="shared" si="9"/>
        <v>165.9636547903442</v>
      </c>
      <c r="G71" s="10">
        <f t="shared" si="9"/>
        <v>169.697237911685</v>
      </c>
      <c r="H71" s="10">
        <f t="shared" si="9"/>
        <v>155.68890420917822</v>
      </c>
      <c r="I71" s="10">
        <f t="shared" si="9"/>
        <v>150.1907764633969</v>
      </c>
      <c r="J71" s="10"/>
      <c r="K71" s="10">
        <f t="shared" si="9"/>
        <v>1.5665346062052508</v>
      </c>
      <c r="L71" s="10">
        <f t="shared" si="9"/>
        <v>0.8442482100238664</v>
      </c>
      <c r="M71" s="10">
        <f t="shared" si="9"/>
        <v>1.2135918854415273</v>
      </c>
      <c r="N71" s="10">
        <f t="shared" si="9"/>
        <v>1.0093269689737472</v>
      </c>
      <c r="O71" s="10">
        <f t="shared" si="9"/>
        <v>1.0849761336515513</v>
      </c>
      <c r="P71" s="10">
        <f t="shared" si="9"/>
        <v>1.1848448687350834</v>
      </c>
      <c r="Q71" s="10">
        <f t="shared" si="9"/>
        <v>0.47909785202863964</v>
      </c>
      <c r="R71" s="11"/>
      <c r="T71" t="s">
        <v>88</v>
      </c>
      <c r="U71" s="229">
        <f>(C71-K71)/GIEC!L$10</f>
        <v>0.09219202930826503</v>
      </c>
      <c r="V71" s="229">
        <f>(D71-L71)/GIEC!M$10</f>
        <v>0.08961146055425588</v>
      </c>
      <c r="W71" s="229">
        <f>(E71-M71)/GIEC!N$10</f>
        <v>0.09020550889242586</v>
      </c>
      <c r="X71" s="229">
        <f>(F71-N71)/GIEC!O$10</f>
        <v>0.09384225915335993</v>
      </c>
      <c r="Y71" s="229">
        <f>(G71-O71)/GIEC!P$10</f>
        <v>0.09352503375366622</v>
      </c>
      <c r="Z71" s="229">
        <f>(H71-P71)/GIEC!Q$10</f>
        <v>0.08472414889586943</v>
      </c>
      <c r="AA71" s="229">
        <f>(I71-Q71)/GIEC!R$10</f>
        <v>0.08200333169998666</v>
      </c>
    </row>
    <row r="72" spans="1:27" ht="12.75">
      <c r="A72" t="s">
        <v>158</v>
      </c>
      <c r="B72" t="s">
        <v>159</v>
      </c>
      <c r="C72" s="10">
        <f t="shared" si="10"/>
        <v>68.7765868200575</v>
      </c>
      <c r="D72" s="10">
        <f t="shared" si="9"/>
        <v>61.4028174052481</v>
      </c>
      <c r="E72" s="10">
        <f t="shared" si="9"/>
        <v>63.80700302725769</v>
      </c>
      <c r="F72" s="10">
        <f t="shared" si="9"/>
        <v>65.04491014827029</v>
      </c>
      <c r="G72" s="10">
        <f t="shared" si="9"/>
        <v>65.50704263402369</v>
      </c>
      <c r="H72" s="10">
        <f t="shared" si="9"/>
        <v>71.2890253090626</v>
      </c>
      <c r="I72" s="10">
        <f t="shared" si="9"/>
        <v>62.4297872046686</v>
      </c>
      <c r="J72" s="10"/>
      <c r="K72" s="10">
        <f t="shared" si="9"/>
        <v>0</v>
      </c>
      <c r="L72" s="10">
        <f t="shared" si="9"/>
        <v>0.0006992840095465394</v>
      </c>
      <c r="M72" s="10">
        <f t="shared" si="9"/>
        <v>0</v>
      </c>
      <c r="N72" s="10">
        <f t="shared" si="9"/>
        <v>0.0006992840095465394</v>
      </c>
      <c r="O72" s="10">
        <f t="shared" si="9"/>
        <v>0</v>
      </c>
      <c r="P72" s="10">
        <f t="shared" si="9"/>
        <v>0</v>
      </c>
      <c r="Q72" s="10">
        <f t="shared" si="9"/>
        <v>0</v>
      </c>
      <c r="R72" s="11"/>
      <c r="T72" t="s">
        <v>159</v>
      </c>
      <c r="U72" s="229">
        <f>(C72-K72)/GIEC!L$10</f>
        <v>0.040216957112876504</v>
      </c>
      <c r="V72" s="229">
        <f>(D72-L72)/GIEC!M$10</f>
        <v>0.03563867238408025</v>
      </c>
      <c r="W72" s="229">
        <f>(E72-M72)/GIEC!N$10</f>
        <v>0.03620347925323353</v>
      </c>
      <c r="X72" s="229">
        <f>(F72-N72)/GIEC!O$10</f>
        <v>0.03700354984902047</v>
      </c>
      <c r="Y72" s="229">
        <f>(G72-O72)/GIEC!P$10</f>
        <v>0.03633512953829599</v>
      </c>
      <c r="Z72" s="229">
        <f>(H72-P72)/GIEC!Q$10</f>
        <v>0.03909218968556519</v>
      </c>
      <c r="AA72" s="229">
        <f>(I72-Q72)/GIEC!R$10</f>
        <v>0.034195398753048785</v>
      </c>
    </row>
    <row r="73" spans="1:27" ht="12.75">
      <c r="A73" t="s">
        <v>176</v>
      </c>
      <c r="B73" t="s">
        <v>177</v>
      </c>
      <c r="C73" s="10">
        <f t="shared" si="10"/>
        <v>26.104764299802</v>
      </c>
      <c r="D73" s="10">
        <f t="shared" si="9"/>
        <v>30.368743637212</v>
      </c>
      <c r="E73" s="10">
        <f t="shared" si="9"/>
        <v>23.1236198184482</v>
      </c>
      <c r="F73" s="10">
        <f t="shared" si="9"/>
        <v>30.4451734883629</v>
      </c>
      <c r="G73" s="10">
        <f t="shared" si="9"/>
        <v>23.677002334826</v>
      </c>
      <c r="H73" s="10">
        <f t="shared" si="9"/>
        <v>27.9971699891019</v>
      </c>
      <c r="I73" s="10">
        <f t="shared" si="9"/>
        <v>32.2940280402786</v>
      </c>
      <c r="J73" s="10"/>
      <c r="K73" s="10">
        <f t="shared" si="9"/>
        <v>0.003</v>
      </c>
      <c r="L73" s="10">
        <f t="shared" si="9"/>
        <v>0.002</v>
      </c>
      <c r="M73" s="10">
        <f t="shared" si="9"/>
        <v>0</v>
      </c>
      <c r="N73" s="10">
        <f t="shared" si="9"/>
        <v>0</v>
      </c>
      <c r="O73" s="10">
        <f t="shared" si="9"/>
        <v>0</v>
      </c>
      <c r="P73" s="10">
        <f t="shared" si="9"/>
        <v>0</v>
      </c>
      <c r="Q73" s="10">
        <f t="shared" si="9"/>
        <v>0.002</v>
      </c>
      <c r="R73" s="11"/>
      <c r="T73" t="s">
        <v>177</v>
      </c>
      <c r="U73" s="229">
        <f>(C73-K73)/GIEC!L$10</f>
        <v>0.015262948976546351</v>
      </c>
      <c r="V73" s="229">
        <f>(D73-L73)/GIEC!M$10</f>
        <v>0.017625294712489997</v>
      </c>
      <c r="W73" s="229">
        <f>(E73-M73)/GIEC!N$10</f>
        <v>0.013120119275923756</v>
      </c>
      <c r="X73" s="229">
        <f>(F73-N73)/GIEC!O$10</f>
        <v>0.01732021158946406</v>
      </c>
      <c r="Y73" s="229">
        <f>(G73-O73)/GIEC!P$10</f>
        <v>0.013133045124946683</v>
      </c>
      <c r="Z73" s="229">
        <f>(H73-P73)/GIEC!Q$10</f>
        <v>0.01535258302562106</v>
      </c>
      <c r="AA73" s="229">
        <f>(I73-Q73)/GIEC!R$10</f>
        <v>0.017687690841582466</v>
      </c>
    </row>
    <row r="74" spans="1:27" ht="12.75">
      <c r="A74" t="s">
        <v>162</v>
      </c>
      <c r="B74" t="s">
        <v>239</v>
      </c>
      <c r="C74" s="10">
        <f t="shared" si="10"/>
        <v>46.2608735828042</v>
      </c>
      <c r="D74" s="10">
        <f t="shared" si="9"/>
        <v>44.4940154574016</v>
      </c>
      <c r="E74" s="10">
        <f t="shared" si="9"/>
        <v>39.7059251782336</v>
      </c>
      <c r="F74" s="10">
        <f t="shared" si="9"/>
        <v>46.602267393739</v>
      </c>
      <c r="G74" s="10">
        <f t="shared" si="9"/>
        <v>51.0157084839509</v>
      </c>
      <c r="H74" s="10">
        <f t="shared" si="9"/>
        <v>55.104417759819896</v>
      </c>
      <c r="I74" s="10">
        <f t="shared" si="9"/>
        <v>60.0773385872162</v>
      </c>
      <c r="J74" s="10"/>
      <c r="K74" s="10">
        <f t="shared" si="9"/>
        <v>0</v>
      </c>
      <c r="L74" s="10">
        <f t="shared" si="9"/>
        <v>0</v>
      </c>
      <c r="M74" s="10">
        <f t="shared" si="9"/>
        <v>0</v>
      </c>
      <c r="N74" s="10">
        <f t="shared" si="9"/>
        <v>0</v>
      </c>
      <c r="O74" s="10">
        <f t="shared" si="9"/>
        <v>0</v>
      </c>
      <c r="P74" s="10">
        <f t="shared" si="9"/>
        <v>0</v>
      </c>
      <c r="Q74" s="10">
        <f t="shared" si="9"/>
        <v>0</v>
      </c>
      <c r="R74" s="11"/>
      <c r="T74" t="s">
        <v>239</v>
      </c>
      <c r="U74" s="229">
        <f>(C74-K74)/GIEC!L$10</f>
        <v>0.027050943568215333</v>
      </c>
      <c r="V74" s="229">
        <f>(D74-L74)/GIEC!M$10</f>
        <v>0.025824966441834414</v>
      </c>
      <c r="W74" s="229">
        <f>(E74-M74)/GIEC!N$10</f>
        <v>0.022528759700663904</v>
      </c>
      <c r="X74" s="229">
        <f>(F74-N74)/GIEC!O$10</f>
        <v>0.026511957046881782</v>
      </c>
      <c r="Y74" s="229">
        <f>(G74-O74)/GIEC!P$10</f>
        <v>0.028297146409255368</v>
      </c>
      <c r="Z74" s="229">
        <f>(H74-P74)/GIEC!Q$10</f>
        <v>0.03021716655881478</v>
      </c>
      <c r="AA74" s="229">
        <f>(I74-Q74)/GIEC!R$10</f>
        <v>0.03290686451127537</v>
      </c>
    </row>
    <row r="75" spans="1:27" ht="12.75">
      <c r="A75" t="s">
        <v>216</v>
      </c>
      <c r="B75" t="s">
        <v>217</v>
      </c>
      <c r="C75" s="10">
        <f t="shared" si="10"/>
        <v>65.143</v>
      </c>
      <c r="D75" s="10">
        <f t="shared" si="9"/>
        <v>57.496</v>
      </c>
      <c r="E75" s="10">
        <f t="shared" si="9"/>
        <v>53.144</v>
      </c>
      <c r="F75" s="10">
        <f t="shared" si="9"/>
        <v>61.535</v>
      </c>
      <c r="G75" s="10">
        <f t="shared" si="9"/>
        <v>64.46</v>
      </c>
      <c r="H75" s="10">
        <f t="shared" si="9"/>
        <v>60.748</v>
      </c>
      <c r="I75" s="10">
        <f t="shared" si="9"/>
        <v>50.876</v>
      </c>
      <c r="J75" s="10"/>
      <c r="K75" s="10">
        <f t="shared" si="9"/>
        <v>0</v>
      </c>
      <c r="L75" s="10">
        <f t="shared" si="9"/>
        <v>0</v>
      </c>
      <c r="M75" s="10">
        <f t="shared" si="9"/>
        <v>0</v>
      </c>
      <c r="N75" s="10">
        <f t="shared" si="9"/>
        <v>0</v>
      </c>
      <c r="O75" s="10">
        <f t="shared" si="9"/>
        <v>0</v>
      </c>
      <c r="P75" s="10">
        <f t="shared" si="9"/>
        <v>0</v>
      </c>
      <c r="Q75" s="10">
        <f t="shared" si="9"/>
        <v>0</v>
      </c>
      <c r="R75" s="11"/>
      <c r="T75" t="s">
        <v>217</v>
      </c>
      <c r="U75" s="229">
        <f>(C75-K75)/GIEC!L$10</f>
        <v>0.038092225251865494</v>
      </c>
      <c r="V75" s="229">
        <f>(D75-L75)/GIEC!M$10</f>
        <v>0.033371505252459945</v>
      </c>
      <c r="W75" s="229">
        <f>(E75-M75)/GIEC!N$10</f>
        <v>0.030153393987364215</v>
      </c>
      <c r="X75" s="229">
        <f>(F75-N75)/GIEC!O$10</f>
        <v>0.03500716527580481</v>
      </c>
      <c r="Y75" s="229">
        <f>(G75-O75)/GIEC!P$10</f>
        <v>0.035754360994798805</v>
      </c>
      <c r="Z75" s="229">
        <f>(H75-P75)/GIEC!Q$10</f>
        <v>0.033311892380675064</v>
      </c>
      <c r="AA75" s="229">
        <f>(I75-Q75)/GIEC!R$10</f>
        <v>0.027866907526957106</v>
      </c>
    </row>
    <row r="76" spans="1:27" ht="12.75">
      <c r="A76" t="s">
        <v>208</v>
      </c>
      <c r="B76" t="s">
        <v>241</v>
      </c>
      <c r="C76" s="10">
        <f t="shared" si="10"/>
        <v>35.475</v>
      </c>
      <c r="D76" s="10">
        <f t="shared" si="9"/>
        <v>31.412</v>
      </c>
      <c r="E76" s="10">
        <f t="shared" si="9"/>
        <v>25.928</v>
      </c>
      <c r="F76" s="10">
        <f t="shared" si="9"/>
        <v>34.674</v>
      </c>
      <c r="G76" s="10">
        <f t="shared" si="9"/>
        <v>35.945</v>
      </c>
      <c r="H76" s="10">
        <f t="shared" si="9"/>
        <v>35.385</v>
      </c>
      <c r="I76" s="10">
        <f t="shared" si="9"/>
        <v>36.35</v>
      </c>
      <c r="J76" s="10"/>
      <c r="K76" s="10">
        <f t="shared" si="9"/>
        <v>0</v>
      </c>
      <c r="L76" s="10">
        <f t="shared" si="9"/>
        <v>0</v>
      </c>
      <c r="M76" s="10">
        <f t="shared" si="9"/>
        <v>0</v>
      </c>
      <c r="N76" s="10">
        <f t="shared" si="9"/>
        <v>0</v>
      </c>
      <c r="O76" s="10">
        <f t="shared" si="9"/>
        <v>0</v>
      </c>
      <c r="P76" s="10">
        <f t="shared" si="9"/>
        <v>0</v>
      </c>
      <c r="Q76" s="10">
        <f t="shared" si="9"/>
        <v>0</v>
      </c>
      <c r="R76" s="11"/>
      <c r="T76" t="s">
        <v>241</v>
      </c>
      <c r="U76" s="229">
        <f>(C76-K76)/GIEC!L$10</f>
        <v>0.020743927832766813</v>
      </c>
      <c r="V76" s="229">
        <f>(D76-L76)/GIEC!M$10</f>
        <v>0.01823197653732906</v>
      </c>
      <c r="W76" s="229">
        <f>(E76-M76)/GIEC!N$10</f>
        <v>0.014711297593413733</v>
      </c>
      <c r="X76" s="229">
        <f>(F76-N76)/GIEC!O$10</f>
        <v>0.019725984379186736</v>
      </c>
      <c r="Y76" s="229">
        <f>(G76-O76)/GIEC!P$10</f>
        <v>0.019937798727242374</v>
      </c>
      <c r="Z76" s="229">
        <f>(H76-P76)/GIEC!Q$10</f>
        <v>0.01940378797475122</v>
      </c>
      <c r="AA76" s="229">
        <f>(I76-Q76)/GIEC!R$10</f>
        <v>0.01991041136498331</v>
      </c>
    </row>
    <row r="77" spans="1:27" ht="12.75">
      <c r="A77" t="s">
        <v>115</v>
      </c>
      <c r="B77" t="s">
        <v>116</v>
      </c>
      <c r="C77" s="10">
        <f t="shared" si="10"/>
        <v>28.09513365155132</v>
      </c>
      <c r="D77" s="10">
        <f t="shared" si="9"/>
        <v>34.45582100238664</v>
      </c>
      <c r="E77" s="10">
        <f t="shared" si="9"/>
        <v>37.734064439140816</v>
      </c>
      <c r="F77" s="10">
        <f t="shared" si="9"/>
        <v>39.81163723150358</v>
      </c>
      <c r="G77" s="10">
        <f t="shared" si="9"/>
        <v>37.894200477326976</v>
      </c>
      <c r="H77" s="10">
        <f t="shared" si="9"/>
        <v>36.15158472553699</v>
      </c>
      <c r="I77" s="10">
        <f t="shared" si="9"/>
        <v>37.182329355608594</v>
      </c>
      <c r="J77" s="10"/>
      <c r="K77" s="10">
        <f t="shared" si="9"/>
        <v>0</v>
      </c>
      <c r="L77" s="10">
        <f t="shared" si="9"/>
        <v>0</v>
      </c>
      <c r="M77" s="10">
        <f t="shared" si="9"/>
        <v>0</v>
      </c>
      <c r="N77" s="10">
        <f t="shared" si="9"/>
        <v>0</v>
      </c>
      <c r="O77" s="10">
        <f t="shared" si="9"/>
        <v>0</v>
      </c>
      <c r="P77" s="10">
        <f t="shared" si="9"/>
        <v>0</v>
      </c>
      <c r="Q77" s="10">
        <f t="shared" si="9"/>
        <v>0</v>
      </c>
      <c r="R77" s="11"/>
      <c r="T77" t="s">
        <v>116</v>
      </c>
      <c r="U77" s="229">
        <f>(C77-K77)/GIEC!L$10</f>
        <v>0.016428567298653104</v>
      </c>
      <c r="V77" s="229">
        <f>(D77-L77)/GIEC!M$10</f>
        <v>0.019998654020435602</v>
      </c>
      <c r="W77" s="229">
        <f>(E77-M77)/GIEC!N$10</f>
        <v>0.021409944900233378</v>
      </c>
      <c r="X77" s="229">
        <f>(F77-N77)/GIEC!O$10</f>
        <v>0.022648778166305842</v>
      </c>
      <c r="Y77" s="229">
        <f>(G77-O77)/GIEC!P$10</f>
        <v>0.021018971819355043</v>
      </c>
      <c r="Z77" s="229">
        <f>(H77-P77)/GIEC!Q$10</f>
        <v>0.019824153877789307</v>
      </c>
      <c r="AA77" s="229">
        <f>(I77-Q77)/GIEC!R$10</f>
        <v>0.02036631287423554</v>
      </c>
    </row>
    <row r="78" spans="1:27" ht="12.75">
      <c r="A78" t="s">
        <v>137</v>
      </c>
      <c r="B78" t="s">
        <v>138</v>
      </c>
      <c r="C78" s="10">
        <f t="shared" si="10"/>
        <v>19.999522673031027</v>
      </c>
      <c r="D78" s="10">
        <f t="shared" si="9"/>
        <v>20.593914081145584</v>
      </c>
      <c r="E78" s="10">
        <f t="shared" si="9"/>
        <v>20.514894988066825</v>
      </c>
      <c r="F78" s="10">
        <f t="shared" si="9"/>
        <v>21.68060143198091</v>
      </c>
      <c r="G78" s="10">
        <f t="shared" si="9"/>
        <v>21.56452028639618</v>
      </c>
      <c r="H78" s="10">
        <f t="shared" si="9"/>
        <v>18.88975894988067</v>
      </c>
      <c r="I78" s="10">
        <f t="shared" si="9"/>
        <v>19.06108353221957</v>
      </c>
      <c r="J78" s="10"/>
      <c r="K78" s="10">
        <f t="shared" si="9"/>
        <v>0</v>
      </c>
      <c r="L78" s="10">
        <f t="shared" si="9"/>
        <v>0</v>
      </c>
      <c r="M78" s="10">
        <f t="shared" si="9"/>
        <v>0</v>
      </c>
      <c r="N78" s="10">
        <f t="shared" si="9"/>
        <v>0</v>
      </c>
      <c r="O78" s="10">
        <f t="shared" si="9"/>
        <v>0</v>
      </c>
      <c r="P78" s="10">
        <f t="shared" si="9"/>
        <v>0</v>
      </c>
      <c r="Q78" s="10">
        <f t="shared" si="9"/>
        <v>0</v>
      </c>
      <c r="R78" s="11"/>
      <c r="T78" t="s">
        <v>138</v>
      </c>
      <c r="U78" s="229">
        <f>(C78-K78)/GIEC!L$10</f>
        <v>0.011694676674253396</v>
      </c>
      <c r="V78" s="229">
        <f>(D78-L78)/GIEC!M$10</f>
        <v>0.011953003894664997</v>
      </c>
      <c r="W78" s="229">
        <f>(E78-M78)/GIEC!N$10</f>
        <v>0.011639953921130937</v>
      </c>
      <c r="X78" s="229">
        <f>(F78-N78)/GIEC!O$10</f>
        <v>0.012334060252022527</v>
      </c>
      <c r="Y78" s="229">
        <f>(G78-O78)/GIEC!P$10</f>
        <v>0.0119613038007985</v>
      </c>
      <c r="Z78" s="229">
        <f>(H78-P78)/GIEC!Q$10</f>
        <v>0.010358425252441537</v>
      </c>
      <c r="AA78" s="229">
        <f>(I78-Q78)/GIEC!R$10</f>
        <v>0.010440550596665769</v>
      </c>
    </row>
    <row r="79" spans="1:27" ht="12.75">
      <c r="A79" t="s">
        <v>121</v>
      </c>
      <c r="B79" t="s">
        <v>122</v>
      </c>
      <c r="C79" s="10">
        <f t="shared" si="10"/>
        <v>16.17583770883055</v>
      </c>
      <c r="D79" s="10">
        <f t="shared" si="9"/>
        <v>15.901894988066825</v>
      </c>
      <c r="E79" s="10">
        <f t="shared" si="9"/>
        <v>15.41827923627685</v>
      </c>
      <c r="F79" s="10">
        <f t="shared" si="9"/>
        <v>16.019198090692125</v>
      </c>
      <c r="G79" s="10">
        <f t="shared" si="9"/>
        <v>16.939455847255374</v>
      </c>
      <c r="H79" s="10">
        <f t="shared" si="9"/>
        <v>16.885610978520287</v>
      </c>
      <c r="I79" s="10">
        <f t="shared" si="9"/>
        <v>18.47174701670645</v>
      </c>
      <c r="J79" s="10"/>
      <c r="K79" s="10">
        <f t="shared" si="9"/>
        <v>0</v>
      </c>
      <c r="L79" s="10">
        <f t="shared" si="9"/>
        <v>0</v>
      </c>
      <c r="M79" s="10">
        <f t="shared" si="9"/>
        <v>0</v>
      </c>
      <c r="N79" s="10">
        <f t="shared" si="9"/>
        <v>0</v>
      </c>
      <c r="O79" s="10">
        <f t="shared" si="9"/>
        <v>0</v>
      </c>
      <c r="P79" s="10">
        <f t="shared" si="9"/>
        <v>0</v>
      </c>
      <c r="Q79" s="10">
        <f t="shared" si="9"/>
        <v>0</v>
      </c>
      <c r="R79" s="11"/>
      <c r="T79" t="s">
        <v>122</v>
      </c>
      <c r="U79" s="229">
        <f>(C79-K79)/GIEC!L$10</f>
        <v>0.00945878534366537</v>
      </c>
      <c r="V79" s="229">
        <f>(D79-L79)/GIEC!M$10</f>
        <v>0.009229688536912802</v>
      </c>
      <c r="W79" s="229">
        <f>(E79-M79)/GIEC!N$10</f>
        <v>0.008748183208238992</v>
      </c>
      <c r="X79" s="229">
        <f>(F79-N79)/GIEC!O$10</f>
        <v>0.00911329674407599</v>
      </c>
      <c r="Y79" s="229">
        <f>(G79-O79)/GIEC!P$10</f>
        <v>0.00939589543000658</v>
      </c>
      <c r="Z79" s="229">
        <f>(H79-P79)/GIEC!Q$10</f>
        <v>0.009259426741595002</v>
      </c>
      <c r="AA79" s="229">
        <f>(I79-Q79)/GIEC!R$10</f>
        <v>0.01011774640254549</v>
      </c>
    </row>
    <row r="80" spans="1:27" ht="12.75">
      <c r="A80" t="s">
        <v>119</v>
      </c>
      <c r="B80" t="s">
        <v>243</v>
      </c>
      <c r="C80" s="10">
        <f t="shared" si="10"/>
        <v>14.29826014319809</v>
      </c>
      <c r="D80" s="10">
        <f t="shared" si="9"/>
        <v>14.068894988066829</v>
      </c>
      <c r="E80" s="10">
        <f t="shared" si="9"/>
        <v>9.92931742243437</v>
      </c>
      <c r="F80" s="10">
        <f t="shared" si="9"/>
        <v>8.866264916467781</v>
      </c>
      <c r="G80" s="10">
        <f t="shared" si="9"/>
        <v>10.78016229116945</v>
      </c>
      <c r="H80" s="10">
        <f t="shared" si="9"/>
        <v>10.959878281622911</v>
      </c>
      <c r="I80" s="10">
        <f t="shared" si="9"/>
        <v>12.073138424821003</v>
      </c>
      <c r="J80" s="10"/>
      <c r="K80" s="10">
        <f>SUMIF($A$7:$A$64,$A80,K$7:K$64)</f>
        <v>28.186699284009546</v>
      </c>
      <c r="L80" s="10">
        <f t="shared" si="9"/>
        <v>22.86651551312649</v>
      </c>
      <c r="M80" s="10">
        <f t="shared" si="9"/>
        <v>27.494174224343677</v>
      </c>
      <c r="N80" s="10">
        <f t="shared" si="9"/>
        <v>22.952</v>
      </c>
      <c r="O80" s="10">
        <f t="shared" si="9"/>
        <v>19.987551312649167</v>
      </c>
      <c r="P80" s="10">
        <f t="shared" si="9"/>
        <v>14.995866348448686</v>
      </c>
      <c r="Q80" s="10">
        <f t="shared" si="9"/>
        <v>9.799</v>
      </c>
      <c r="R80" s="11"/>
      <c r="T80" t="s">
        <v>243</v>
      </c>
      <c r="U80" s="229">
        <f>(C80-K80)/GIEC!L$10</f>
        <v>-0.00812123408729434</v>
      </c>
      <c r="V80" s="229">
        <f>(D80-L80)/GIEC!M$10</f>
        <v>-0.005106265471705474</v>
      </c>
      <c r="W80" s="229">
        <f>(E80-M80)/GIEC!N$10</f>
        <v>-0.009966130654064534</v>
      </c>
      <c r="X80" s="229">
        <f>(F80-N80)/GIEC!O$10</f>
        <v>-0.008013352662719016</v>
      </c>
      <c r="Y80" s="229">
        <f>(G80-O80)/GIEC!P$10</f>
        <v>-0.005107110004553726</v>
      </c>
      <c r="Z80" s="229">
        <f>(H80-P80)/GIEC!Q$10</f>
        <v>-0.002213182329159627</v>
      </c>
      <c r="AA80" s="229">
        <f>(I80-Q80)/GIEC!R$10</f>
        <v>0.0012456404825062271</v>
      </c>
    </row>
    <row r="81" spans="1:27" ht="12.75">
      <c r="A81" t="s">
        <v>129</v>
      </c>
      <c r="B81" t="s">
        <v>130</v>
      </c>
      <c r="C81" s="10">
        <f t="shared" si="10"/>
        <v>6.1327207637231504</v>
      </c>
      <c r="D81" s="10">
        <f t="shared" si="9"/>
        <v>6.871164677804296</v>
      </c>
      <c r="E81" s="10">
        <f t="shared" si="9"/>
        <v>7.743871121718377</v>
      </c>
      <c r="F81" s="10">
        <f t="shared" si="9"/>
        <v>9.405489260143197</v>
      </c>
      <c r="G81" s="10">
        <f t="shared" si="9"/>
        <v>9.77599045346062</v>
      </c>
      <c r="H81" s="10">
        <f t="shared" si="9"/>
        <v>9.8613031026253</v>
      </c>
      <c r="I81" s="10">
        <f t="shared" si="9"/>
        <v>14.204556085918856</v>
      </c>
      <c r="J81" s="10"/>
      <c r="K81" s="10">
        <f t="shared" si="9"/>
        <v>0</v>
      </c>
      <c r="L81" s="10">
        <f t="shared" si="9"/>
        <v>0</v>
      </c>
      <c r="M81" s="10">
        <f t="shared" si="9"/>
        <v>0</v>
      </c>
      <c r="N81" s="10">
        <f t="shared" si="9"/>
        <v>0</v>
      </c>
      <c r="O81" s="10">
        <f t="shared" si="9"/>
        <v>0</v>
      </c>
      <c r="P81" s="10">
        <f t="shared" si="9"/>
        <v>0</v>
      </c>
      <c r="Q81" s="10">
        <f t="shared" si="9"/>
        <v>0</v>
      </c>
      <c r="R81" s="11"/>
      <c r="T81" t="s">
        <v>130</v>
      </c>
      <c r="U81" s="229">
        <f>(C81-K81)/GIEC!L$10</f>
        <v>0.003586094910251828</v>
      </c>
      <c r="V81" s="229">
        <f>(D81-L81)/GIEC!M$10</f>
        <v>0.0039881227935136924</v>
      </c>
      <c r="W81" s="229">
        <f>(E81-M81)/GIEC!N$10</f>
        <v>0.004393797924893615</v>
      </c>
      <c r="X81" s="229">
        <f>(F81-N81)/GIEC!O$10</f>
        <v>0.005350768132439099</v>
      </c>
      <c r="Y81" s="229">
        <f>(G81-O81)/GIEC!P$10</f>
        <v>0.005422499096412317</v>
      </c>
      <c r="Z81" s="229">
        <f>(H81-P81)/GIEC!Q$10</f>
        <v>0.005407563503125553</v>
      </c>
      <c r="AA81" s="229">
        <f>(I81-Q81)/GIEC!R$10</f>
        <v>0.007780427920979962</v>
      </c>
    </row>
    <row r="82" spans="1:27" ht="12.75">
      <c r="A82" t="s">
        <v>141</v>
      </c>
      <c r="B82" t="s">
        <v>240</v>
      </c>
      <c r="C82" s="10">
        <f>SUM(C7:C12,C28:C33,C49:C55)-SUM(C70:C81)</f>
        <v>157.255188071759</v>
      </c>
      <c r="D82" s="10">
        <f aca="true" t="shared" si="11" ref="D82:K82">SUM(D7:D12,D28:D33,D49:D55)-SUM(D70:D81)</f>
        <v>157.9687929888887</v>
      </c>
      <c r="E82" s="10">
        <f t="shared" si="11"/>
        <v>143.87913506242523</v>
      </c>
      <c r="F82" s="10">
        <f t="shared" si="11"/>
        <v>117.72679119879058</v>
      </c>
      <c r="G82" s="10">
        <f t="shared" si="11"/>
        <v>128.0006344774239</v>
      </c>
      <c r="H82" s="10">
        <f t="shared" si="11"/>
        <v>152.73270704479262</v>
      </c>
      <c r="I82" s="10">
        <f t="shared" si="11"/>
        <v>165.966118576986</v>
      </c>
      <c r="J82" s="10"/>
      <c r="K82" s="10">
        <f t="shared" si="11"/>
        <v>12.64663814827404</v>
      </c>
      <c r="L82" s="10">
        <f aca="true" t="shared" si="12" ref="L82:Q82">SUM(L7:L12,L28:L33,L49:L55)-SUM(L70:L81)</f>
        <v>14.380255407835513</v>
      </c>
      <c r="M82" s="10">
        <f t="shared" si="12"/>
        <v>19.88418238171012</v>
      </c>
      <c r="N82" s="10">
        <f t="shared" si="12"/>
        <v>21.521029980668157</v>
      </c>
      <c r="O82" s="10">
        <f t="shared" si="12"/>
        <v>15.89457938946316</v>
      </c>
      <c r="P82" s="10">
        <f t="shared" si="12"/>
        <v>15.676735844453688</v>
      </c>
      <c r="Q82" s="10">
        <f t="shared" si="12"/>
        <v>19.772977685334418</v>
      </c>
      <c r="R82" s="11"/>
      <c r="T82" t="s">
        <v>240</v>
      </c>
      <c r="U82" s="229">
        <f>(C82-K82)/GIEC!L$10</f>
        <v>0.08455952991159489</v>
      </c>
      <c r="V82" s="229">
        <f>(D82-L82)/GIEC!M$10</f>
        <v>0.08334085216500554</v>
      </c>
      <c r="W82" s="229">
        <f>(E82-M82)/GIEC!N$10</f>
        <v>0.0703535424624828</v>
      </c>
      <c r="X82" s="229">
        <f>(F82-N82)/GIEC!O$10</f>
        <v>0.05473130711704598</v>
      </c>
      <c r="Y82" s="229">
        <f>(G82-O82)/GIEC!P$10</f>
        <v>0.0621824443580166</v>
      </c>
      <c r="Z82" s="229">
        <f>(H82-P82)/GIEC!Q$10</f>
        <v>0.07515628107517272</v>
      </c>
      <c r="AA82" s="229">
        <f>(I82-Q82)/GIEC!R$10</f>
        <v>0.08007608181270277</v>
      </c>
    </row>
    <row r="83" spans="2:27" ht="12.75">
      <c r="B83" s="7" t="s">
        <v>232</v>
      </c>
      <c r="C83" s="23">
        <f aca="true" t="shared" si="13" ref="C83:I83">SUM(C70:C82)</f>
        <v>863.432259737279</v>
      </c>
      <c r="D83" s="23">
        <f t="shared" si="13"/>
        <v>876.7345354837813</v>
      </c>
      <c r="E83" s="23">
        <f t="shared" si="13"/>
        <v>869.8388305425236</v>
      </c>
      <c r="F83" s="23">
        <f t="shared" si="13"/>
        <v>912.3944558479927</v>
      </c>
      <c r="G83" s="23">
        <f t="shared" si="13"/>
        <v>958.821728025851</v>
      </c>
      <c r="H83" s="23">
        <f t="shared" si="13"/>
        <v>979.9393065008352</v>
      </c>
      <c r="I83" s="23">
        <f t="shared" si="13"/>
        <v>992.5149014383453</v>
      </c>
      <c r="J83" s="23"/>
      <c r="K83" s="23">
        <f aca="true" t="shared" si="14" ref="K83:P83">SUM(K70:K82)</f>
        <v>42.40287203848884</v>
      </c>
      <c r="L83" s="23">
        <f t="shared" si="14"/>
        <v>38.093718414995415</v>
      </c>
      <c r="M83" s="23">
        <f t="shared" si="14"/>
        <v>48.59194849149532</v>
      </c>
      <c r="N83" s="23">
        <f t="shared" si="14"/>
        <v>45.48305623365145</v>
      </c>
      <c r="O83" s="23">
        <f t="shared" si="14"/>
        <v>36.96710683576388</v>
      </c>
      <c r="P83" s="23">
        <f t="shared" si="14"/>
        <v>31.861642765694736</v>
      </c>
      <c r="Q83" s="23">
        <f>SUM(Q70:Q82)</f>
        <v>30.067760501563534</v>
      </c>
      <c r="U83" s="228">
        <f>SUM(U70:U82)</f>
        <v>0.4800951195772918</v>
      </c>
      <c r="V83" s="228">
        <f aca="true" t="shared" si="15" ref="V83:AA83">SUM(V70:V82)</f>
        <v>0.48675919075654456</v>
      </c>
      <c r="W83" s="228">
        <f t="shared" si="15"/>
        <v>0.46596757480391193</v>
      </c>
      <c r="X83" s="228">
        <f t="shared" si="15"/>
        <v>0.4931845396242548</v>
      </c>
      <c r="Y83" s="228">
        <f t="shared" si="15"/>
        <v>0.5113298620967092</v>
      </c>
      <c r="Z83" s="228">
        <f t="shared" si="15"/>
        <v>0.5198897264579384</v>
      </c>
      <c r="AA83" s="228">
        <f t="shared" si="15"/>
        <v>0.527172448228429</v>
      </c>
    </row>
    <row r="85" spans="3:17" ht="12.75">
      <c r="C85" s="11"/>
      <c r="D85" s="11"/>
      <c r="E85" s="11"/>
      <c r="F85" s="11"/>
      <c r="G85" s="11"/>
      <c r="H85" s="11"/>
      <c r="I85" s="11"/>
      <c r="J85" s="11"/>
      <c r="K85" s="11"/>
      <c r="L85" s="11"/>
      <c r="M85" s="11"/>
      <c r="N85" s="11"/>
      <c r="O85" s="11"/>
      <c r="P85" s="11"/>
      <c r="Q85" s="11"/>
    </row>
    <row r="86" spans="21:22" ht="12.75">
      <c r="U86">
        <v>2000</v>
      </c>
      <c r="V86">
        <v>2006</v>
      </c>
    </row>
    <row r="87" spans="20:22" ht="12.75">
      <c r="T87" t="s">
        <v>238</v>
      </c>
      <c r="U87" s="22">
        <f>U70</f>
        <v>0.12892966747563203</v>
      </c>
      <c r="V87" s="22">
        <f>AA70</f>
        <v>0.1825750834409596</v>
      </c>
    </row>
    <row r="88" spans="20:22" ht="12.75">
      <c r="T88" t="s">
        <v>88</v>
      </c>
      <c r="U88" s="22">
        <f aca="true" t="shared" si="16" ref="U88:U99">U71</f>
        <v>0.09219202930826503</v>
      </c>
      <c r="V88" s="22">
        <f aca="true" t="shared" si="17" ref="V88:V99">AA71</f>
        <v>0.08200333169998666</v>
      </c>
    </row>
    <row r="89" spans="20:22" ht="12.75">
      <c r="T89" t="s">
        <v>159</v>
      </c>
      <c r="U89" s="22">
        <f t="shared" si="16"/>
        <v>0.040216957112876504</v>
      </c>
      <c r="V89" s="22">
        <f t="shared" si="17"/>
        <v>0.034195398753048785</v>
      </c>
    </row>
    <row r="90" spans="20:22" ht="12.75">
      <c r="T90" t="s">
        <v>177</v>
      </c>
      <c r="U90" s="22">
        <f t="shared" si="16"/>
        <v>0.015262948976546351</v>
      </c>
      <c r="V90" s="22">
        <f t="shared" si="17"/>
        <v>0.017687690841582466</v>
      </c>
    </row>
    <row r="91" spans="20:22" ht="12.75">
      <c r="T91" t="s">
        <v>239</v>
      </c>
      <c r="U91" s="22">
        <f t="shared" si="16"/>
        <v>0.027050943568215333</v>
      </c>
      <c r="V91" s="22">
        <f t="shared" si="17"/>
        <v>0.03290686451127537</v>
      </c>
    </row>
    <row r="92" spans="20:22" ht="12.75">
      <c r="T92" t="s">
        <v>217</v>
      </c>
      <c r="U92" s="22">
        <f t="shared" si="16"/>
        <v>0.038092225251865494</v>
      </c>
      <c r="V92" s="22">
        <f t="shared" si="17"/>
        <v>0.027866907526957106</v>
      </c>
    </row>
    <row r="93" spans="20:22" ht="12.75">
      <c r="T93" t="s">
        <v>241</v>
      </c>
      <c r="U93" s="22">
        <f t="shared" si="16"/>
        <v>0.020743927832766813</v>
      </c>
      <c r="V93" s="22">
        <f t="shared" si="17"/>
        <v>0.01991041136498331</v>
      </c>
    </row>
    <row r="94" spans="20:22" ht="12.75">
      <c r="T94" t="s">
        <v>116</v>
      </c>
      <c r="U94" s="22">
        <f t="shared" si="16"/>
        <v>0.016428567298653104</v>
      </c>
      <c r="V94" s="22">
        <f t="shared" si="17"/>
        <v>0.02036631287423554</v>
      </c>
    </row>
    <row r="95" spans="20:22" ht="12.75">
      <c r="T95" t="s">
        <v>138</v>
      </c>
      <c r="U95" s="22">
        <f t="shared" si="16"/>
        <v>0.011694676674253396</v>
      </c>
      <c r="V95" s="22">
        <f t="shared" si="17"/>
        <v>0.010440550596665769</v>
      </c>
    </row>
    <row r="96" spans="20:22" ht="12.75">
      <c r="T96" t="s">
        <v>122</v>
      </c>
      <c r="U96" s="22">
        <f t="shared" si="16"/>
        <v>0.00945878534366537</v>
      </c>
      <c r="V96" s="22">
        <f t="shared" si="17"/>
        <v>0.01011774640254549</v>
      </c>
    </row>
    <row r="97" spans="20:22" ht="12.75">
      <c r="T97" t="s">
        <v>243</v>
      </c>
      <c r="U97" s="22">
        <f t="shared" si="16"/>
        <v>-0.00812123408729434</v>
      </c>
      <c r="V97" s="22">
        <f t="shared" si="17"/>
        <v>0.0012456404825062271</v>
      </c>
    </row>
    <row r="98" spans="20:22" ht="12.75">
      <c r="T98" t="s">
        <v>130</v>
      </c>
      <c r="U98" s="22">
        <f t="shared" si="16"/>
        <v>0.003586094910251828</v>
      </c>
      <c r="V98" s="22">
        <f t="shared" si="17"/>
        <v>0.007780427920979962</v>
      </c>
    </row>
    <row r="99" spans="20:22" ht="12.75">
      <c r="T99" t="s">
        <v>240</v>
      </c>
      <c r="U99" s="22">
        <f t="shared" si="16"/>
        <v>0.08455952991159489</v>
      </c>
      <c r="V99" s="22">
        <f t="shared" si="17"/>
        <v>0.08007608181270277</v>
      </c>
    </row>
  </sheetData>
  <printOptions/>
  <pageMargins left="0.75" right="0.75" top="1" bottom="1" header="0.5" footer="0.5"/>
  <pageSetup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6"/>
  <dimension ref="A1:T91"/>
  <sheetViews>
    <sheetView zoomScale="80" zoomScaleNormal="80" workbookViewId="0" topLeftCell="A25">
      <selection activeCell="B36" sqref="B36"/>
    </sheetView>
  </sheetViews>
  <sheetFormatPr defaultColWidth="9.140625" defaultRowHeight="12.75"/>
  <cols>
    <col min="1" max="1" width="21.00390625" style="0" customWidth="1"/>
    <col min="2" max="2" width="12.140625" style="0" bestFit="1" customWidth="1"/>
    <col min="4" max="12" width="9.28125" style="0" customWidth="1"/>
    <col min="13" max="13" width="9.8515625" style="0" customWidth="1"/>
    <col min="14" max="19" width="11.421875" style="0" bestFit="1" customWidth="1"/>
  </cols>
  <sheetData>
    <row r="1" ht="12.75">
      <c r="A1" t="s">
        <v>424</v>
      </c>
    </row>
    <row r="2" ht="12.75">
      <c r="A2" t="s">
        <v>425</v>
      </c>
    </row>
    <row r="4" ht="12.75">
      <c r="A4" t="s">
        <v>0</v>
      </c>
    </row>
    <row r="6" spans="1:2" ht="12.75">
      <c r="A6" t="s">
        <v>1</v>
      </c>
      <c r="B6" t="s">
        <v>220</v>
      </c>
    </row>
    <row r="7" ht="12.75">
      <c r="B7" t="s">
        <v>221</v>
      </c>
    </row>
    <row r="10" spans="1:2" ht="12.75">
      <c r="A10" t="s">
        <v>7</v>
      </c>
      <c r="B10" t="s">
        <v>222</v>
      </c>
    </row>
    <row r="11" ht="12.75">
      <c r="B11" t="s">
        <v>223</v>
      </c>
    </row>
    <row r="12" spans="1:2" ht="12.75">
      <c r="A12" t="s">
        <v>13</v>
      </c>
      <c r="B12" t="s">
        <v>14</v>
      </c>
    </row>
    <row r="13" ht="12.75">
      <c r="B13" t="s">
        <v>15</v>
      </c>
    </row>
    <row r="14" spans="1:2" ht="12.75">
      <c r="A14" t="s">
        <v>10</v>
      </c>
      <c r="B14" t="s">
        <v>11</v>
      </c>
    </row>
    <row r="15" ht="12.75">
      <c r="B15" t="s">
        <v>12</v>
      </c>
    </row>
    <row r="16" spans="1:2" ht="12.75">
      <c r="A16" t="s">
        <v>27</v>
      </c>
      <c r="B16">
        <v>4100</v>
      </c>
    </row>
    <row r="17" ht="12.75">
      <c r="B17" t="s">
        <v>225</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v>0</v>
      </c>
      <c r="E22">
        <v>0</v>
      </c>
      <c r="F22">
        <v>0</v>
      </c>
      <c r="G22">
        <v>0</v>
      </c>
      <c r="H22">
        <v>0</v>
      </c>
      <c r="I22">
        <v>0</v>
      </c>
      <c r="J22">
        <v>7385</v>
      </c>
      <c r="K22">
        <v>0</v>
      </c>
      <c r="L22">
        <v>4347</v>
      </c>
      <c r="M22">
        <v>21037</v>
      </c>
      <c r="N22">
        <v>53094</v>
      </c>
      <c r="O22">
        <v>63832</v>
      </c>
      <c r="P22">
        <v>140184</v>
      </c>
      <c r="Q22">
        <v>197837</v>
      </c>
      <c r="R22">
        <v>179636</v>
      </c>
      <c r="S22">
        <v>236394</v>
      </c>
      <c r="T22">
        <v>302374</v>
      </c>
    </row>
    <row r="23" spans="1:20" ht="12.75">
      <c r="A23" t="s">
        <v>33</v>
      </c>
      <c r="B23" t="s">
        <v>34</v>
      </c>
      <c r="D23">
        <v>0</v>
      </c>
      <c r="E23">
        <v>0</v>
      </c>
      <c r="F23">
        <v>0</v>
      </c>
      <c r="G23">
        <v>157</v>
      </c>
      <c r="H23">
        <v>79</v>
      </c>
      <c r="I23">
        <v>38</v>
      </c>
      <c r="J23">
        <v>38</v>
      </c>
      <c r="K23">
        <v>38</v>
      </c>
      <c r="L23">
        <v>0</v>
      </c>
      <c r="M23">
        <v>0</v>
      </c>
      <c r="N23">
        <v>0</v>
      </c>
      <c r="O23">
        <v>0</v>
      </c>
      <c r="P23">
        <v>0</v>
      </c>
      <c r="Q23">
        <v>0</v>
      </c>
      <c r="R23">
        <v>0</v>
      </c>
      <c r="S23">
        <v>0</v>
      </c>
      <c r="T23">
        <v>0</v>
      </c>
    </row>
    <row r="24" spans="1:20" ht="12.75">
      <c r="A24" t="s">
        <v>35</v>
      </c>
      <c r="B24" t="s">
        <v>36</v>
      </c>
      <c r="D24">
        <v>43085</v>
      </c>
      <c r="E24">
        <v>58161</v>
      </c>
      <c r="F24">
        <v>63684</v>
      </c>
      <c r="G24">
        <v>66605</v>
      </c>
      <c r="H24">
        <v>69381</v>
      </c>
      <c r="I24">
        <v>69902</v>
      </c>
      <c r="J24">
        <v>82190</v>
      </c>
      <c r="K24">
        <v>132576</v>
      </c>
      <c r="L24">
        <v>36826</v>
      </c>
      <c r="M24">
        <v>36905</v>
      </c>
      <c r="N24">
        <v>36092</v>
      </c>
      <c r="O24">
        <v>40720</v>
      </c>
      <c r="P24">
        <v>41439</v>
      </c>
      <c r="Q24">
        <v>41322</v>
      </c>
      <c r="R24">
        <v>41142</v>
      </c>
      <c r="S24">
        <v>39199</v>
      </c>
      <c r="T24">
        <v>41024</v>
      </c>
    </row>
    <row r="25" spans="1:20" ht="12.75">
      <c r="A25" t="s">
        <v>37</v>
      </c>
      <c r="B25" t="s">
        <v>38</v>
      </c>
      <c r="D25">
        <v>5559</v>
      </c>
      <c r="E25">
        <v>9003</v>
      </c>
      <c r="F25">
        <v>9006</v>
      </c>
      <c r="G25">
        <v>10059</v>
      </c>
      <c r="H25">
        <v>10652</v>
      </c>
      <c r="I25">
        <v>13242</v>
      </c>
      <c r="J25">
        <v>22523</v>
      </c>
      <c r="K25">
        <v>43094</v>
      </c>
      <c r="L25">
        <v>76382</v>
      </c>
      <c r="M25">
        <v>65402</v>
      </c>
      <c r="N25">
        <v>65180</v>
      </c>
      <c r="O25">
        <v>190797</v>
      </c>
      <c r="P25">
        <v>233665</v>
      </c>
      <c r="Q25">
        <v>344429</v>
      </c>
      <c r="R25">
        <v>303971</v>
      </c>
      <c r="S25">
        <v>713611</v>
      </c>
      <c r="T25">
        <v>770164</v>
      </c>
    </row>
    <row r="26" spans="1:20" ht="12.75">
      <c r="A26" t="s">
        <v>47</v>
      </c>
      <c r="B26" t="s">
        <v>48</v>
      </c>
      <c r="D26">
        <v>0</v>
      </c>
      <c r="E26">
        <v>0</v>
      </c>
      <c r="F26">
        <v>23999</v>
      </c>
      <c r="G26">
        <v>6048</v>
      </c>
      <c r="H26">
        <v>4032</v>
      </c>
      <c r="I26">
        <v>516</v>
      </c>
      <c r="J26">
        <v>5025</v>
      </c>
      <c r="K26">
        <v>18186</v>
      </c>
      <c r="L26">
        <v>15253</v>
      </c>
      <c r="M26">
        <v>17527</v>
      </c>
      <c r="N26">
        <v>18056</v>
      </c>
      <c r="O26">
        <v>15609</v>
      </c>
      <c r="P26">
        <v>15663</v>
      </c>
      <c r="Q26">
        <v>15618</v>
      </c>
      <c r="R26">
        <v>15783</v>
      </c>
      <c r="S26">
        <v>15420</v>
      </c>
      <c r="T26">
        <v>15380</v>
      </c>
    </row>
    <row r="27" spans="1:20" ht="12.75">
      <c r="A27" t="s">
        <v>49</v>
      </c>
      <c r="B27" t="s">
        <v>50</v>
      </c>
      <c r="D27">
        <v>0</v>
      </c>
      <c r="E27">
        <v>0</v>
      </c>
      <c r="F27">
        <v>0</v>
      </c>
      <c r="G27">
        <v>0</v>
      </c>
      <c r="H27">
        <v>0</v>
      </c>
      <c r="I27">
        <v>0</v>
      </c>
      <c r="J27">
        <v>0</v>
      </c>
      <c r="K27">
        <v>0</v>
      </c>
      <c r="L27">
        <v>0</v>
      </c>
      <c r="M27">
        <v>0</v>
      </c>
      <c r="N27">
        <v>0</v>
      </c>
      <c r="O27">
        <v>0</v>
      </c>
      <c r="P27">
        <v>0</v>
      </c>
      <c r="Q27">
        <v>39</v>
      </c>
      <c r="R27">
        <v>38</v>
      </c>
      <c r="S27">
        <v>76</v>
      </c>
      <c r="T27">
        <v>0</v>
      </c>
    </row>
    <row r="28" spans="1:20" ht="12.75">
      <c r="A28" t="s">
        <v>59</v>
      </c>
      <c r="B28" t="s">
        <v>60</v>
      </c>
      <c r="D28">
        <v>1208213</v>
      </c>
      <c r="E28">
        <v>1361007</v>
      </c>
      <c r="F28">
        <v>1463908</v>
      </c>
      <c r="G28">
        <v>1460254</v>
      </c>
      <c r="H28">
        <v>1352821</v>
      </c>
      <c r="I28">
        <v>1364681</v>
      </c>
      <c r="J28">
        <v>1601723</v>
      </c>
      <c r="K28">
        <v>1389861</v>
      </c>
      <c r="L28">
        <v>1265284</v>
      </c>
      <c r="M28">
        <v>1227313</v>
      </c>
      <c r="N28">
        <v>1275283</v>
      </c>
      <c r="O28">
        <v>1449705</v>
      </c>
      <c r="P28">
        <v>1468224</v>
      </c>
      <c r="Q28">
        <v>1457750</v>
      </c>
      <c r="R28">
        <v>1694132</v>
      </c>
      <c r="S28">
        <v>1577624</v>
      </c>
      <c r="T28">
        <v>1814713</v>
      </c>
    </row>
    <row r="29" spans="1:20" ht="12.75">
      <c r="A29" t="s">
        <v>61</v>
      </c>
      <c r="B29" t="s">
        <v>62</v>
      </c>
      <c r="D29">
        <v>0</v>
      </c>
      <c r="E29">
        <v>0</v>
      </c>
      <c r="F29">
        <v>0</v>
      </c>
      <c r="G29">
        <v>0</v>
      </c>
      <c r="H29">
        <v>0</v>
      </c>
      <c r="I29">
        <v>0</v>
      </c>
      <c r="J29">
        <v>0</v>
      </c>
      <c r="K29">
        <v>0</v>
      </c>
      <c r="L29">
        <v>0</v>
      </c>
      <c r="M29">
        <v>0</v>
      </c>
      <c r="N29">
        <v>0</v>
      </c>
      <c r="O29">
        <v>0</v>
      </c>
      <c r="P29">
        <v>0</v>
      </c>
      <c r="Q29">
        <v>0</v>
      </c>
      <c r="R29">
        <v>0</v>
      </c>
      <c r="S29">
        <v>0</v>
      </c>
      <c r="T29">
        <v>6876</v>
      </c>
    </row>
    <row r="30" spans="1:20" ht="12.75">
      <c r="A30" t="s">
        <v>65</v>
      </c>
      <c r="B30" t="s">
        <v>66</v>
      </c>
      <c r="D30">
        <v>0</v>
      </c>
      <c r="E30">
        <v>0</v>
      </c>
      <c r="F30">
        <v>0</v>
      </c>
      <c r="G30">
        <v>0</v>
      </c>
      <c r="H30">
        <v>0</v>
      </c>
      <c r="I30">
        <v>0</v>
      </c>
      <c r="J30">
        <v>0</v>
      </c>
      <c r="K30">
        <v>0</v>
      </c>
      <c r="L30">
        <v>0</v>
      </c>
      <c r="M30">
        <v>0</v>
      </c>
      <c r="N30">
        <v>0</v>
      </c>
      <c r="O30">
        <v>0</v>
      </c>
      <c r="P30">
        <v>0</v>
      </c>
      <c r="Q30">
        <v>0</v>
      </c>
      <c r="R30">
        <v>0</v>
      </c>
      <c r="S30">
        <v>302</v>
      </c>
      <c r="T30">
        <v>540</v>
      </c>
    </row>
    <row r="31" spans="1:20" ht="12.75">
      <c r="A31" t="s">
        <v>71</v>
      </c>
      <c r="B31" t="s">
        <v>72</v>
      </c>
      <c r="D31">
        <v>0</v>
      </c>
      <c r="E31">
        <v>0</v>
      </c>
      <c r="F31">
        <v>0</v>
      </c>
      <c r="G31">
        <v>460</v>
      </c>
      <c r="H31">
        <v>3682</v>
      </c>
      <c r="I31">
        <v>227</v>
      </c>
      <c r="J31">
        <v>0</v>
      </c>
      <c r="K31">
        <v>0</v>
      </c>
      <c r="L31">
        <v>0</v>
      </c>
      <c r="M31">
        <v>0</v>
      </c>
      <c r="N31">
        <v>0</v>
      </c>
      <c r="O31">
        <v>0</v>
      </c>
      <c r="P31">
        <v>0</v>
      </c>
      <c r="Q31">
        <v>0</v>
      </c>
      <c r="R31">
        <v>0</v>
      </c>
      <c r="S31">
        <v>0</v>
      </c>
      <c r="T31">
        <v>0</v>
      </c>
    </row>
    <row r="32" spans="1:20" ht="12.75">
      <c r="A32" t="s">
        <v>77</v>
      </c>
      <c r="B32" t="s">
        <v>78</v>
      </c>
      <c r="D32">
        <v>0</v>
      </c>
      <c r="E32">
        <v>0</v>
      </c>
      <c r="F32">
        <v>0</v>
      </c>
      <c r="G32">
        <v>23613</v>
      </c>
      <c r="H32">
        <v>36110</v>
      </c>
      <c r="I32">
        <v>38404</v>
      </c>
      <c r="J32">
        <v>52938</v>
      </c>
      <c r="K32">
        <v>76080</v>
      </c>
      <c r="L32">
        <v>96262</v>
      </c>
      <c r="M32">
        <v>268201</v>
      </c>
      <c r="N32">
        <v>472446</v>
      </c>
      <c r="O32">
        <v>477326</v>
      </c>
      <c r="P32">
        <v>476401</v>
      </c>
      <c r="Q32">
        <v>314552</v>
      </c>
      <c r="R32">
        <v>286590</v>
      </c>
      <c r="S32">
        <v>175170</v>
      </c>
      <c r="T32">
        <v>190041</v>
      </c>
    </row>
    <row r="33" spans="1:20" ht="12.75">
      <c r="A33" t="s">
        <v>79</v>
      </c>
      <c r="B33" t="s">
        <v>80</v>
      </c>
      <c r="D33">
        <v>0</v>
      </c>
      <c r="E33">
        <v>0</v>
      </c>
      <c r="F33">
        <v>0</v>
      </c>
      <c r="G33">
        <v>0</v>
      </c>
      <c r="H33">
        <v>0</v>
      </c>
      <c r="I33">
        <v>0</v>
      </c>
      <c r="J33">
        <v>0</v>
      </c>
      <c r="K33">
        <v>0</v>
      </c>
      <c r="L33">
        <v>0</v>
      </c>
      <c r="M33">
        <v>0</v>
      </c>
      <c r="N33">
        <v>0</v>
      </c>
      <c r="O33">
        <v>0</v>
      </c>
      <c r="P33">
        <v>0</v>
      </c>
      <c r="Q33">
        <v>53</v>
      </c>
      <c r="R33">
        <v>38</v>
      </c>
      <c r="S33">
        <v>38</v>
      </c>
      <c r="T33">
        <v>46749</v>
      </c>
    </row>
    <row r="34" spans="1:20" ht="12.75">
      <c r="A34" t="s">
        <v>87</v>
      </c>
      <c r="B34" t="s">
        <v>88</v>
      </c>
      <c r="D34">
        <v>1008878</v>
      </c>
      <c r="E34">
        <v>994207</v>
      </c>
      <c r="F34">
        <v>1029104</v>
      </c>
      <c r="G34">
        <v>1008048</v>
      </c>
      <c r="H34">
        <v>1102632</v>
      </c>
      <c r="I34">
        <v>1159841</v>
      </c>
      <c r="J34">
        <v>1569698</v>
      </c>
      <c r="K34">
        <v>1768491</v>
      </c>
      <c r="L34">
        <v>1747714</v>
      </c>
      <c r="M34">
        <v>1914706</v>
      </c>
      <c r="N34">
        <v>1985231</v>
      </c>
      <c r="O34">
        <v>2136379</v>
      </c>
      <c r="P34">
        <v>2601569</v>
      </c>
      <c r="Q34">
        <v>2699473</v>
      </c>
      <c r="R34">
        <v>2801723</v>
      </c>
      <c r="S34">
        <v>2671779</v>
      </c>
      <c r="T34">
        <v>2844269</v>
      </c>
    </row>
    <row r="35" spans="1:20" ht="12.75">
      <c r="A35" t="s">
        <v>95</v>
      </c>
      <c r="B35" t="s">
        <v>96</v>
      </c>
      <c r="D35">
        <v>0</v>
      </c>
      <c r="E35">
        <v>0</v>
      </c>
      <c r="F35">
        <v>0</v>
      </c>
      <c r="G35">
        <v>0</v>
      </c>
      <c r="H35">
        <v>0</v>
      </c>
      <c r="I35">
        <v>0</v>
      </c>
      <c r="J35">
        <v>0</v>
      </c>
      <c r="K35">
        <v>0</v>
      </c>
      <c r="L35">
        <v>0</v>
      </c>
      <c r="M35">
        <v>0</v>
      </c>
      <c r="N35">
        <v>0</v>
      </c>
      <c r="O35">
        <v>0</v>
      </c>
      <c r="P35">
        <v>0</v>
      </c>
      <c r="Q35">
        <v>0</v>
      </c>
      <c r="R35">
        <v>0</v>
      </c>
      <c r="S35">
        <v>0</v>
      </c>
      <c r="T35">
        <v>0</v>
      </c>
    </row>
    <row r="36" spans="1:20" ht="12.75">
      <c r="A36" t="s">
        <v>99</v>
      </c>
      <c r="B36" t="s">
        <v>100</v>
      </c>
      <c r="D36">
        <v>4197133</v>
      </c>
      <c r="E36">
        <v>3925704</v>
      </c>
      <c r="F36">
        <v>3650630</v>
      </c>
      <c r="G36">
        <v>3584923</v>
      </c>
      <c r="H36">
        <v>3783868</v>
      </c>
      <c r="I36">
        <v>4235815</v>
      </c>
      <c r="J36">
        <v>4446034</v>
      </c>
      <c r="K36">
        <v>4120927</v>
      </c>
      <c r="L36">
        <v>4297796</v>
      </c>
      <c r="M36">
        <v>4441280</v>
      </c>
      <c r="N36">
        <v>4579733</v>
      </c>
      <c r="O36">
        <v>4453941</v>
      </c>
      <c r="P36">
        <v>4562322</v>
      </c>
      <c r="Q36">
        <v>4953723</v>
      </c>
      <c r="R36">
        <v>5099689</v>
      </c>
      <c r="S36">
        <v>5133878</v>
      </c>
      <c r="T36">
        <v>5085288</v>
      </c>
    </row>
    <row r="37" spans="1:20" ht="12.75">
      <c r="A37" t="s">
        <v>107</v>
      </c>
      <c r="B37" t="s">
        <v>108</v>
      </c>
      <c r="D37">
        <v>4197133</v>
      </c>
      <c r="E37">
        <v>3925704</v>
      </c>
      <c r="F37">
        <v>3650630</v>
      </c>
      <c r="G37">
        <v>3584923</v>
      </c>
      <c r="H37">
        <v>3783868</v>
      </c>
      <c r="I37">
        <v>4234713</v>
      </c>
      <c r="J37">
        <v>4421557</v>
      </c>
      <c r="K37">
        <v>4039008</v>
      </c>
      <c r="L37">
        <v>4290247</v>
      </c>
      <c r="M37">
        <v>4386516</v>
      </c>
      <c r="N37">
        <v>4539709</v>
      </c>
      <c r="O37">
        <v>4421515</v>
      </c>
      <c r="P37">
        <v>4554744</v>
      </c>
      <c r="Q37">
        <v>4895252</v>
      </c>
      <c r="R37">
        <v>4951044</v>
      </c>
      <c r="S37">
        <v>4952879</v>
      </c>
      <c r="T37">
        <v>4927552</v>
      </c>
    </row>
    <row r="38" spans="1:20" ht="12.75">
      <c r="A38" t="s">
        <v>109</v>
      </c>
      <c r="B38" t="s">
        <v>110</v>
      </c>
      <c r="D38">
        <v>0</v>
      </c>
      <c r="E38">
        <v>0</v>
      </c>
      <c r="F38">
        <v>0</v>
      </c>
      <c r="G38">
        <v>0</v>
      </c>
      <c r="H38">
        <v>0</v>
      </c>
      <c r="I38">
        <v>1102</v>
      </c>
      <c r="J38">
        <v>24477</v>
      </c>
      <c r="K38">
        <v>48270</v>
      </c>
      <c r="L38">
        <v>0</v>
      </c>
      <c r="M38">
        <v>45478</v>
      </c>
      <c r="N38">
        <v>0</v>
      </c>
      <c r="O38">
        <v>0</v>
      </c>
      <c r="P38">
        <v>7578</v>
      </c>
      <c r="Q38">
        <v>17834</v>
      </c>
      <c r="R38">
        <v>0</v>
      </c>
      <c r="S38">
        <v>48</v>
      </c>
      <c r="T38">
        <v>159</v>
      </c>
    </row>
    <row r="39" spans="1:20" ht="12.75">
      <c r="A39" t="s">
        <v>111</v>
      </c>
      <c r="B39" t="s">
        <v>112</v>
      </c>
      <c r="D39">
        <v>0</v>
      </c>
      <c r="E39">
        <v>0</v>
      </c>
      <c r="F39">
        <v>0</v>
      </c>
      <c r="G39">
        <v>0</v>
      </c>
      <c r="H39">
        <v>0</v>
      </c>
      <c r="I39">
        <v>0</v>
      </c>
      <c r="J39">
        <v>0</v>
      </c>
      <c r="K39">
        <v>0</v>
      </c>
      <c r="L39">
        <v>0</v>
      </c>
      <c r="M39">
        <v>0</v>
      </c>
      <c r="N39">
        <v>0</v>
      </c>
      <c r="O39">
        <v>0</v>
      </c>
      <c r="P39">
        <v>0</v>
      </c>
      <c r="Q39">
        <v>0</v>
      </c>
      <c r="R39">
        <v>15012</v>
      </c>
      <c r="S39">
        <v>36107</v>
      </c>
      <c r="T39">
        <v>0</v>
      </c>
    </row>
    <row r="40" spans="1:20" ht="12.75">
      <c r="A40" t="s">
        <v>158</v>
      </c>
      <c r="B40" t="s">
        <v>159</v>
      </c>
      <c r="D40">
        <v>1090390</v>
      </c>
      <c r="E40">
        <v>1232866</v>
      </c>
      <c r="F40">
        <v>1311337</v>
      </c>
      <c r="G40">
        <v>1254711</v>
      </c>
      <c r="H40">
        <v>1136163</v>
      </c>
      <c r="I40">
        <v>1362649</v>
      </c>
      <c r="J40">
        <v>1456824</v>
      </c>
      <c r="K40">
        <v>1726269</v>
      </c>
      <c r="L40">
        <v>1862255</v>
      </c>
      <c r="M40">
        <v>2133265</v>
      </c>
      <c r="N40">
        <v>2203075</v>
      </c>
      <c r="O40">
        <v>1957181</v>
      </c>
      <c r="P40">
        <v>2132477</v>
      </c>
      <c r="Q40">
        <v>2158803</v>
      </c>
      <c r="R40">
        <v>2042137</v>
      </c>
      <c r="S40">
        <v>2256826</v>
      </c>
      <c r="T40">
        <v>2134886</v>
      </c>
    </row>
    <row r="41" spans="1:20" ht="12.75">
      <c r="A41" t="s">
        <v>160</v>
      </c>
      <c r="B41" t="s">
        <v>161</v>
      </c>
      <c r="D41">
        <v>0</v>
      </c>
      <c r="E41">
        <v>0</v>
      </c>
      <c r="F41">
        <v>0</v>
      </c>
      <c r="G41">
        <v>0</v>
      </c>
      <c r="H41">
        <v>0</v>
      </c>
      <c r="I41">
        <v>0</v>
      </c>
      <c r="J41">
        <v>0</v>
      </c>
      <c r="K41">
        <v>0</v>
      </c>
      <c r="L41">
        <v>0</v>
      </c>
      <c r="M41">
        <v>0</v>
      </c>
      <c r="N41">
        <v>0</v>
      </c>
      <c r="O41">
        <v>0</v>
      </c>
      <c r="P41">
        <v>0</v>
      </c>
      <c r="Q41">
        <v>0</v>
      </c>
      <c r="R41">
        <v>0</v>
      </c>
      <c r="S41">
        <v>202419</v>
      </c>
      <c r="T41">
        <v>317420</v>
      </c>
    </row>
    <row r="42" spans="1:20" ht="12.75">
      <c r="A42" t="s">
        <v>162</v>
      </c>
      <c r="B42" t="s">
        <v>163</v>
      </c>
      <c r="D42">
        <v>42217</v>
      </c>
      <c r="E42">
        <v>55009</v>
      </c>
      <c r="F42">
        <v>64158</v>
      </c>
      <c r="G42">
        <v>54459</v>
      </c>
      <c r="H42">
        <v>56534</v>
      </c>
      <c r="I42">
        <v>54497</v>
      </c>
      <c r="J42">
        <v>50435</v>
      </c>
      <c r="K42">
        <v>46168</v>
      </c>
      <c r="L42">
        <v>38021</v>
      </c>
      <c r="M42">
        <v>40329</v>
      </c>
      <c r="N42">
        <v>33442</v>
      </c>
      <c r="O42">
        <v>33216</v>
      </c>
      <c r="P42">
        <v>25536</v>
      </c>
      <c r="Q42">
        <v>30390</v>
      </c>
      <c r="R42">
        <v>47809</v>
      </c>
      <c r="S42">
        <v>209499</v>
      </c>
      <c r="T42">
        <v>321562</v>
      </c>
    </row>
    <row r="43" spans="1:20" ht="12.75">
      <c r="A43" t="s">
        <v>176</v>
      </c>
      <c r="B43" t="s">
        <v>177</v>
      </c>
      <c r="D43">
        <v>0</v>
      </c>
      <c r="E43">
        <v>0</v>
      </c>
      <c r="F43">
        <v>0</v>
      </c>
      <c r="G43">
        <v>0</v>
      </c>
      <c r="H43">
        <v>0</v>
      </c>
      <c r="I43">
        <v>0</v>
      </c>
      <c r="J43">
        <v>0</v>
      </c>
      <c r="K43">
        <v>0</v>
      </c>
      <c r="L43">
        <v>0</v>
      </c>
      <c r="M43">
        <v>21410</v>
      </c>
      <c r="N43">
        <v>172020</v>
      </c>
      <c r="O43">
        <v>216120</v>
      </c>
      <c r="P43">
        <v>217882</v>
      </c>
      <c r="Q43">
        <v>335929</v>
      </c>
      <c r="R43">
        <v>410260</v>
      </c>
      <c r="S43">
        <v>436319</v>
      </c>
      <c r="T43">
        <v>560986</v>
      </c>
    </row>
    <row r="44" spans="1:20" ht="12.75">
      <c r="A44" t="s">
        <v>182</v>
      </c>
      <c r="B44" t="s">
        <v>183</v>
      </c>
      <c r="D44">
        <v>0</v>
      </c>
      <c r="E44">
        <v>0</v>
      </c>
      <c r="F44">
        <v>0</v>
      </c>
      <c r="G44">
        <v>0</v>
      </c>
      <c r="H44">
        <v>0</v>
      </c>
      <c r="I44">
        <v>0</v>
      </c>
      <c r="J44">
        <v>0</v>
      </c>
      <c r="K44">
        <v>0</v>
      </c>
      <c r="L44">
        <v>0</v>
      </c>
      <c r="M44">
        <v>29541</v>
      </c>
      <c r="N44">
        <v>36334</v>
      </c>
      <c r="O44">
        <v>24498</v>
      </c>
      <c r="P44">
        <v>19120</v>
      </c>
      <c r="Q44">
        <v>1365</v>
      </c>
      <c r="R44">
        <v>0</v>
      </c>
      <c r="S44">
        <v>29673</v>
      </c>
      <c r="T44">
        <v>154244</v>
      </c>
    </row>
    <row r="45" spans="1:20" ht="12.75">
      <c r="A45" t="s">
        <v>192</v>
      </c>
      <c r="B45" t="s">
        <v>193</v>
      </c>
      <c r="D45">
        <v>0</v>
      </c>
      <c r="E45">
        <v>0</v>
      </c>
      <c r="F45">
        <v>0</v>
      </c>
      <c r="G45">
        <v>0</v>
      </c>
      <c r="H45">
        <v>0</v>
      </c>
      <c r="I45">
        <v>0</v>
      </c>
      <c r="J45">
        <v>0</v>
      </c>
      <c r="K45">
        <v>0</v>
      </c>
      <c r="L45">
        <v>0</v>
      </c>
      <c r="M45">
        <v>0</v>
      </c>
      <c r="N45">
        <v>2930</v>
      </c>
      <c r="O45">
        <v>0</v>
      </c>
      <c r="P45">
        <v>3319</v>
      </c>
      <c r="Q45">
        <v>0</v>
      </c>
      <c r="R45">
        <v>0</v>
      </c>
      <c r="S45">
        <v>10949</v>
      </c>
      <c r="T45">
        <v>3001</v>
      </c>
    </row>
    <row r="46" spans="1:20" ht="12.75">
      <c r="A46" t="s">
        <v>202</v>
      </c>
      <c r="B46" t="s">
        <v>203</v>
      </c>
      <c r="D46">
        <v>0</v>
      </c>
      <c r="E46">
        <v>0</v>
      </c>
      <c r="F46">
        <v>0</v>
      </c>
      <c r="G46">
        <v>0</v>
      </c>
      <c r="H46">
        <v>0</v>
      </c>
      <c r="I46">
        <v>35662</v>
      </c>
      <c r="J46">
        <v>42147</v>
      </c>
      <c r="K46">
        <v>49917</v>
      </c>
      <c r="L46">
        <v>30406</v>
      </c>
      <c r="M46">
        <v>20635</v>
      </c>
      <c r="N46">
        <v>6128</v>
      </c>
      <c r="O46">
        <v>6178</v>
      </c>
      <c r="P46">
        <v>26403</v>
      </c>
      <c r="Q46">
        <v>15820</v>
      </c>
      <c r="R46">
        <v>13223</v>
      </c>
      <c r="S46">
        <v>9933</v>
      </c>
      <c r="T46">
        <v>0</v>
      </c>
    </row>
    <row r="47" spans="1:20" ht="12.75">
      <c r="A47" t="s">
        <v>208</v>
      </c>
      <c r="B47" t="s">
        <v>209</v>
      </c>
      <c r="D47" t="s">
        <v>28</v>
      </c>
      <c r="E47" t="s">
        <v>28</v>
      </c>
      <c r="F47" t="s">
        <v>28</v>
      </c>
      <c r="G47" t="s">
        <v>28</v>
      </c>
      <c r="H47" t="s">
        <v>28</v>
      </c>
      <c r="I47" t="s">
        <v>28</v>
      </c>
      <c r="J47" t="s">
        <v>28</v>
      </c>
      <c r="K47" t="s">
        <v>28</v>
      </c>
      <c r="L47" t="s">
        <v>28</v>
      </c>
      <c r="M47" t="s">
        <v>28</v>
      </c>
      <c r="N47" t="s">
        <v>28</v>
      </c>
      <c r="O47" t="s">
        <v>28</v>
      </c>
      <c r="P47" t="s">
        <v>28</v>
      </c>
      <c r="Q47" t="s">
        <v>28</v>
      </c>
      <c r="R47" t="s">
        <v>28</v>
      </c>
      <c r="S47" t="s">
        <v>28</v>
      </c>
      <c r="T47" t="s">
        <v>28</v>
      </c>
    </row>
    <row r="48" spans="1:20" ht="12.75">
      <c r="A48" t="s">
        <v>212</v>
      </c>
      <c r="B48" t="s">
        <v>213</v>
      </c>
      <c r="D48">
        <v>0</v>
      </c>
      <c r="E48">
        <v>0</v>
      </c>
      <c r="F48">
        <v>0</v>
      </c>
      <c r="G48">
        <v>0</v>
      </c>
      <c r="H48">
        <v>0</v>
      </c>
      <c r="I48">
        <v>0</v>
      </c>
      <c r="J48">
        <v>0</v>
      </c>
      <c r="K48">
        <v>0</v>
      </c>
      <c r="L48">
        <v>0</v>
      </c>
      <c r="M48">
        <v>0</v>
      </c>
      <c r="N48">
        <v>0</v>
      </c>
      <c r="O48">
        <v>40509</v>
      </c>
      <c r="P48">
        <v>45336</v>
      </c>
      <c r="Q48">
        <v>23221</v>
      </c>
      <c r="R48">
        <v>53316</v>
      </c>
      <c r="S48">
        <v>71379</v>
      </c>
      <c r="T48">
        <v>28999</v>
      </c>
    </row>
    <row r="49" spans="1:20" ht="12.75">
      <c r="A49" t="s">
        <v>214</v>
      </c>
      <c r="B49" t="s">
        <v>215</v>
      </c>
      <c r="D49">
        <v>0</v>
      </c>
      <c r="E49">
        <v>0</v>
      </c>
      <c r="F49">
        <v>0</v>
      </c>
      <c r="G49">
        <v>0</v>
      </c>
      <c r="H49">
        <v>0</v>
      </c>
      <c r="I49">
        <v>0</v>
      </c>
      <c r="J49">
        <v>0</v>
      </c>
      <c r="K49">
        <v>6904</v>
      </c>
      <c r="L49">
        <v>20688</v>
      </c>
      <c r="M49">
        <v>36885</v>
      </c>
      <c r="N49">
        <v>12443</v>
      </c>
      <c r="O49">
        <v>27463</v>
      </c>
      <c r="P49">
        <v>87952</v>
      </c>
      <c r="Q49">
        <v>80414</v>
      </c>
      <c r="R49">
        <v>160170</v>
      </c>
      <c r="S49">
        <v>195713</v>
      </c>
      <c r="T49">
        <v>245158</v>
      </c>
    </row>
    <row r="50" spans="1:20" ht="12.75">
      <c r="A50" t="s">
        <v>137</v>
      </c>
      <c r="B50" t="s">
        <v>138</v>
      </c>
      <c r="D50" t="s">
        <v>28</v>
      </c>
      <c r="E50" t="s">
        <v>28</v>
      </c>
      <c r="F50" t="s">
        <v>28</v>
      </c>
      <c r="G50" t="s">
        <v>28</v>
      </c>
      <c r="H50" t="s">
        <v>28</v>
      </c>
      <c r="I50" t="s">
        <v>28</v>
      </c>
      <c r="J50" t="s">
        <v>28</v>
      </c>
      <c r="K50" t="s">
        <v>28</v>
      </c>
      <c r="L50" t="s">
        <v>28</v>
      </c>
      <c r="M50" t="s">
        <v>28</v>
      </c>
      <c r="N50" t="s">
        <v>28</v>
      </c>
      <c r="O50" t="s">
        <v>28</v>
      </c>
      <c r="P50" t="s">
        <v>28</v>
      </c>
      <c r="Q50" t="s">
        <v>28</v>
      </c>
      <c r="R50" t="s">
        <v>28</v>
      </c>
      <c r="S50" t="s">
        <v>28</v>
      </c>
      <c r="T50" t="s">
        <v>28</v>
      </c>
    </row>
    <row r="51" spans="1:20" ht="12.75">
      <c r="A51" t="s">
        <v>141</v>
      </c>
      <c r="B51" t="s">
        <v>142</v>
      </c>
      <c r="D51">
        <v>7595540</v>
      </c>
      <c r="E51">
        <v>7635864</v>
      </c>
      <c r="F51">
        <v>7616093</v>
      </c>
      <c r="G51">
        <v>7472364</v>
      </c>
      <c r="H51">
        <v>7574850</v>
      </c>
      <c r="I51">
        <v>8368773</v>
      </c>
      <c r="J51">
        <v>9341999</v>
      </c>
      <c r="K51">
        <v>9378511</v>
      </c>
      <c r="L51">
        <v>9590480</v>
      </c>
      <c r="M51">
        <v>10447609</v>
      </c>
      <c r="N51">
        <v>11232751</v>
      </c>
      <c r="O51">
        <v>11487136</v>
      </c>
      <c r="P51">
        <v>12422080</v>
      </c>
      <c r="Q51">
        <v>13142336</v>
      </c>
      <c r="R51">
        <v>13775622</v>
      </c>
      <c r="S51">
        <v>14768595</v>
      </c>
      <c r="T51">
        <v>15474405</v>
      </c>
    </row>
    <row r="52" spans="1:20" ht="12.75">
      <c r="A52" t="s">
        <v>226</v>
      </c>
      <c r="B52" t="s">
        <v>227</v>
      </c>
      <c r="D52">
        <v>0</v>
      </c>
      <c r="E52">
        <v>0</v>
      </c>
      <c r="F52">
        <v>0</v>
      </c>
      <c r="G52">
        <v>0</v>
      </c>
      <c r="H52">
        <v>0</v>
      </c>
      <c r="I52">
        <v>19940</v>
      </c>
      <c r="J52">
        <v>4522</v>
      </c>
      <c r="K52">
        <v>0</v>
      </c>
      <c r="L52">
        <v>0</v>
      </c>
      <c r="M52">
        <v>10994</v>
      </c>
      <c r="N52">
        <v>103752</v>
      </c>
      <c r="O52">
        <v>152569</v>
      </c>
      <c r="P52">
        <v>42789</v>
      </c>
      <c r="Q52">
        <v>43095</v>
      </c>
      <c r="R52">
        <v>231656</v>
      </c>
      <c r="S52">
        <v>280933</v>
      </c>
      <c r="T52">
        <v>144324</v>
      </c>
    </row>
    <row r="54" spans="1:2" ht="12.75">
      <c r="A54" s="8" t="s">
        <v>244</v>
      </c>
      <c r="B54" s="8"/>
    </row>
    <row r="55" spans="1:2" ht="12.75">
      <c r="A55" s="8" t="s">
        <v>248</v>
      </c>
      <c r="B55" s="8">
        <v>0.9</v>
      </c>
    </row>
    <row r="56" spans="1:3" ht="12.75">
      <c r="A56" s="12" t="s">
        <v>249</v>
      </c>
      <c r="B56" s="13">
        <f>23.884589/1000000</f>
        <v>2.3884588999999998E-05</v>
      </c>
      <c r="C56" s="8" t="s">
        <v>242</v>
      </c>
    </row>
    <row r="59" spans="1:20" ht="12.75">
      <c r="A59" s="8" t="s">
        <v>242</v>
      </c>
      <c r="C59" t="s">
        <v>16</v>
      </c>
      <c r="D59" t="s">
        <v>143</v>
      </c>
      <c r="E59" t="s">
        <v>144</v>
      </c>
      <c r="F59" t="s">
        <v>145</v>
      </c>
      <c r="G59" t="s">
        <v>146</v>
      </c>
      <c r="H59" t="s">
        <v>147</v>
      </c>
      <c r="I59" t="s">
        <v>148</v>
      </c>
      <c r="J59" t="s">
        <v>17</v>
      </c>
      <c r="K59" t="s">
        <v>18</v>
      </c>
      <c r="L59" t="s">
        <v>19</v>
      </c>
      <c r="M59" t="s">
        <v>20</v>
      </c>
      <c r="N59" t="s">
        <v>21</v>
      </c>
      <c r="O59" t="s">
        <v>22</v>
      </c>
      <c r="P59" t="s">
        <v>23</v>
      </c>
      <c r="Q59" t="s">
        <v>24</v>
      </c>
      <c r="R59" t="s">
        <v>25</v>
      </c>
      <c r="S59" t="s">
        <v>26</v>
      </c>
      <c r="T59" t="s">
        <v>421</v>
      </c>
    </row>
    <row r="60" ht="12.75">
      <c r="A60" t="s">
        <v>4</v>
      </c>
    </row>
    <row r="61" spans="1:20" ht="12.75">
      <c r="A61" t="str">
        <f aca="true" t="shared" si="0" ref="A61:B91">A22</f>
        <v>be</v>
      </c>
      <c r="B61" t="str">
        <f t="shared" si="0"/>
        <v>Belgium</v>
      </c>
      <c r="D61" s="10">
        <f aca="true" t="shared" si="1" ref="D61:D89">IF(ISERROR(D22*$B$55*$B$56),0,D22*$B$55*$B$56)</f>
        <v>0</v>
      </c>
      <c r="E61" s="10">
        <f aca="true" t="shared" si="2" ref="E61:T61">IF(ISERROR(E22*$B$55*$B$56),0,E22*$B$55*$B$56)</f>
        <v>0</v>
      </c>
      <c r="F61" s="10">
        <f t="shared" si="2"/>
        <v>0</v>
      </c>
      <c r="G61" s="10">
        <f t="shared" si="2"/>
        <v>0</v>
      </c>
      <c r="H61" s="10">
        <f t="shared" si="2"/>
        <v>0</v>
      </c>
      <c r="I61" s="10">
        <f t="shared" si="2"/>
        <v>0</v>
      </c>
      <c r="J61" s="10">
        <f t="shared" si="2"/>
        <v>0.15874892078849998</v>
      </c>
      <c r="K61" s="10">
        <f t="shared" si="2"/>
        <v>0</v>
      </c>
      <c r="L61" s="10">
        <f t="shared" si="2"/>
        <v>0.0934436775447</v>
      </c>
      <c r="M61" s="10">
        <f t="shared" si="2"/>
        <v>0.45221408891369996</v>
      </c>
      <c r="N61" s="10">
        <f t="shared" si="2"/>
        <v>1.1413155315294</v>
      </c>
      <c r="O61" s="10">
        <f t="shared" si="2"/>
        <v>1.3721409765432</v>
      </c>
      <c r="P61" s="10">
        <f t="shared" si="2"/>
        <v>3.0134135019384</v>
      </c>
      <c r="Q61" s="10">
        <f t="shared" si="2"/>
        <v>4.2527298905937</v>
      </c>
      <c r="R61" s="10">
        <f t="shared" si="2"/>
        <v>3.8614788266435998</v>
      </c>
      <c r="S61" s="10">
        <f t="shared" si="2"/>
        <v>5.0815561788594</v>
      </c>
      <c r="T61" s="10">
        <f t="shared" si="2"/>
        <v>6.4998708428574</v>
      </c>
    </row>
    <row r="62" spans="1:20" ht="12.75">
      <c r="A62" t="str">
        <f t="shared" si="0"/>
        <v>cz</v>
      </c>
      <c r="B62" t="str">
        <f t="shared" si="0"/>
        <v>Czech Republic</v>
      </c>
      <c r="D62" s="10">
        <f t="shared" si="1"/>
        <v>0</v>
      </c>
      <c r="E62" s="10">
        <f aca="true" t="shared" si="3" ref="E62:T62">IF(ISERROR(E23*$B$55*$B$56),0,E23*$B$55*$B$56)</f>
        <v>0</v>
      </c>
      <c r="F62" s="10">
        <f t="shared" si="3"/>
        <v>0</v>
      </c>
      <c r="G62" s="10">
        <f t="shared" si="3"/>
        <v>0.0033748924257</v>
      </c>
      <c r="H62" s="10">
        <f t="shared" si="3"/>
        <v>0.0016981942779</v>
      </c>
      <c r="I62" s="10">
        <f t="shared" si="3"/>
        <v>0.0008168529438</v>
      </c>
      <c r="J62" s="10">
        <f t="shared" si="3"/>
        <v>0.0008168529438</v>
      </c>
      <c r="K62" s="10">
        <f t="shared" si="3"/>
        <v>0.0008168529438</v>
      </c>
      <c r="L62" s="10">
        <f t="shared" si="3"/>
        <v>0</v>
      </c>
      <c r="M62" s="10">
        <f t="shared" si="3"/>
        <v>0</v>
      </c>
      <c r="N62" s="10">
        <f t="shared" si="3"/>
        <v>0</v>
      </c>
      <c r="O62" s="10">
        <f t="shared" si="3"/>
        <v>0</v>
      </c>
      <c r="P62" s="10">
        <f t="shared" si="3"/>
        <v>0</v>
      </c>
      <c r="Q62" s="10">
        <f t="shared" si="3"/>
        <v>0</v>
      </c>
      <c r="R62" s="10">
        <f t="shared" si="3"/>
        <v>0</v>
      </c>
      <c r="S62" s="10">
        <f t="shared" si="3"/>
        <v>0</v>
      </c>
      <c r="T62" s="10">
        <f t="shared" si="3"/>
        <v>0</v>
      </c>
    </row>
    <row r="63" spans="1:20" ht="12.75">
      <c r="A63" t="str">
        <f t="shared" si="0"/>
        <v>dk</v>
      </c>
      <c r="B63" t="str">
        <f t="shared" si="0"/>
        <v>Denmark</v>
      </c>
      <c r="D63" s="10">
        <f t="shared" si="1"/>
        <v>0.9261607653584999</v>
      </c>
      <c r="E63" s="10">
        <f aca="true" t="shared" si="4" ref="E63:T63">IF(ISERROR(E24*$B$55*$B$56),0,E24*$B$55*$B$56)</f>
        <v>1.2502364227461</v>
      </c>
      <c r="F63" s="10">
        <f t="shared" si="4"/>
        <v>1.3689595492884</v>
      </c>
      <c r="G63" s="10">
        <f t="shared" si="4"/>
        <v>1.4317497453105</v>
      </c>
      <c r="H63" s="10">
        <f t="shared" si="4"/>
        <v>1.4914230024681</v>
      </c>
      <c r="I63" s="10">
        <f t="shared" si="4"/>
        <v>1.5026224862502</v>
      </c>
      <c r="J63" s="10">
        <f t="shared" si="4"/>
        <v>1.7667669329189999</v>
      </c>
      <c r="K63" s="10">
        <f t="shared" si="4"/>
        <v>2.8498709441376</v>
      </c>
      <c r="L63" s="10">
        <f t="shared" si="4"/>
        <v>0.7916164870626</v>
      </c>
      <c r="M63" s="10">
        <f t="shared" si="4"/>
        <v>0.7933146813405</v>
      </c>
      <c r="N63" s="10">
        <f t="shared" si="4"/>
        <v>0.7758383275691999</v>
      </c>
      <c r="O63" s="10">
        <f t="shared" si="4"/>
        <v>0.8753224176719999</v>
      </c>
      <c r="P63" s="10">
        <f t="shared" si="4"/>
        <v>0.8907781352138999</v>
      </c>
      <c r="Q63" s="10">
        <f t="shared" si="4"/>
        <v>0.8882630879922</v>
      </c>
      <c r="R63" s="10">
        <f t="shared" si="4"/>
        <v>0.8843937845742</v>
      </c>
      <c r="S63" s="10">
        <f t="shared" si="4"/>
        <v>0.8426268037898998</v>
      </c>
      <c r="T63" s="10">
        <f t="shared" si="4"/>
        <v>0.8818572412224</v>
      </c>
    </row>
    <row r="64" spans="1:20" ht="12.75">
      <c r="A64" t="str">
        <f t="shared" si="0"/>
        <v>de</v>
      </c>
      <c r="B64" t="str">
        <f t="shared" si="0"/>
        <v>Germany (including ex-GDR from 1991)</v>
      </c>
      <c r="D64" s="10">
        <f t="shared" si="1"/>
        <v>0.1194969872259</v>
      </c>
      <c r="E64" s="10">
        <f aca="true" t="shared" si="5" ref="E64:T64">IF(ISERROR(E25*$B$55*$B$56),0,E25*$B$55*$B$56)</f>
        <v>0.19352965929029997</v>
      </c>
      <c r="F64" s="10">
        <f t="shared" si="5"/>
        <v>0.1935941476806</v>
      </c>
      <c r="G64" s="10">
        <f t="shared" si="5"/>
        <v>0.21622957267589998</v>
      </c>
      <c r="H64" s="10">
        <f t="shared" si="5"/>
        <v>0.2289767778252</v>
      </c>
      <c r="I64" s="10">
        <f t="shared" si="5"/>
        <v>0.2846517547842</v>
      </c>
      <c r="J64" s="10">
        <f t="shared" si="5"/>
        <v>0.4841573382423</v>
      </c>
      <c r="K64" s="10">
        <f t="shared" si="5"/>
        <v>0.9263542305293999</v>
      </c>
      <c r="L64" s="10">
        <f t="shared" si="5"/>
        <v>1.6419174092981998</v>
      </c>
      <c r="M64" s="10">
        <f t="shared" si="5"/>
        <v>1.4058899008002</v>
      </c>
      <c r="N64" s="10">
        <f t="shared" si="5"/>
        <v>1.4011177599179998</v>
      </c>
      <c r="O64" s="10">
        <f t="shared" si="5"/>
        <v>4.1013971346897</v>
      </c>
      <c r="P64" s="10">
        <f t="shared" si="5"/>
        <v>5.0228932398165</v>
      </c>
      <c r="Q64" s="10">
        <f t="shared" si="5"/>
        <v>7.4038905942129</v>
      </c>
      <c r="R64" s="10">
        <f t="shared" si="5"/>
        <v>6.5342001626271005</v>
      </c>
      <c r="S64" s="10">
        <f t="shared" si="5"/>
        <v>15.3398748967911</v>
      </c>
      <c r="T64" s="10">
        <f t="shared" si="5"/>
        <v>16.555545542336397</v>
      </c>
    </row>
    <row r="65" spans="1:20" ht="12.75">
      <c r="A65" t="str">
        <f t="shared" si="0"/>
        <v>fr</v>
      </c>
      <c r="B65" t="str">
        <f t="shared" si="0"/>
        <v>France</v>
      </c>
      <c r="D65" s="10">
        <f t="shared" si="1"/>
        <v>0</v>
      </c>
      <c r="E65" s="10">
        <f aca="true" t="shared" si="6" ref="E65:T65">IF(ISERROR(E26*$B$55*$B$56),0,E26*$B$55*$B$56)</f>
        <v>0</v>
      </c>
      <c r="F65" s="10">
        <f t="shared" si="6"/>
        <v>0.5158856262699</v>
      </c>
      <c r="G65" s="10">
        <f t="shared" si="6"/>
        <v>0.13000859484479999</v>
      </c>
      <c r="H65" s="10">
        <f t="shared" si="6"/>
        <v>0.0866723965632</v>
      </c>
      <c r="I65" s="10">
        <f t="shared" si="6"/>
        <v>0.0110920031316</v>
      </c>
      <c r="J65" s="10">
        <f t="shared" si="6"/>
        <v>0.1080180537525</v>
      </c>
      <c r="K65" s="10">
        <f t="shared" si="6"/>
        <v>0.39092862199859996</v>
      </c>
      <c r="L65" s="10">
        <f t="shared" si="6"/>
        <v>0.3278804724153</v>
      </c>
      <c r="M65" s="10">
        <f t="shared" si="6"/>
        <v>0.3767626722627</v>
      </c>
      <c r="N65" s="10">
        <f t="shared" si="6"/>
        <v>0.38813412508559997</v>
      </c>
      <c r="O65" s="10">
        <f t="shared" si="6"/>
        <v>0.3355330947309</v>
      </c>
      <c r="P65" s="10">
        <f t="shared" si="6"/>
        <v>0.3366938857563</v>
      </c>
      <c r="Q65" s="10">
        <f t="shared" si="6"/>
        <v>0.3357265599018</v>
      </c>
      <c r="R65" s="10">
        <f t="shared" si="6"/>
        <v>0.33927342136829997</v>
      </c>
      <c r="S65" s="10">
        <f t="shared" si="6"/>
        <v>0.33147032614199995</v>
      </c>
      <c r="T65" s="10">
        <f t="shared" si="6"/>
        <v>0.330610480938</v>
      </c>
    </row>
    <row r="66" spans="1:20" ht="12.75">
      <c r="A66" t="str">
        <f t="shared" si="0"/>
        <v>it</v>
      </c>
      <c r="B66" t="str">
        <f t="shared" si="0"/>
        <v>Italy</v>
      </c>
      <c r="D66" s="10">
        <f t="shared" si="1"/>
        <v>0</v>
      </c>
      <c r="E66" s="10">
        <f aca="true" t="shared" si="7" ref="E66:T66">IF(ISERROR(E27*$B$55*$B$56),0,E27*$B$55*$B$56)</f>
        <v>0</v>
      </c>
      <c r="F66" s="10">
        <f t="shared" si="7"/>
        <v>0</v>
      </c>
      <c r="G66" s="10">
        <f t="shared" si="7"/>
        <v>0</v>
      </c>
      <c r="H66" s="10">
        <f t="shared" si="7"/>
        <v>0</v>
      </c>
      <c r="I66" s="10">
        <f t="shared" si="7"/>
        <v>0</v>
      </c>
      <c r="J66" s="10">
        <f t="shared" si="7"/>
        <v>0</v>
      </c>
      <c r="K66" s="10">
        <f t="shared" si="7"/>
        <v>0</v>
      </c>
      <c r="L66" s="10">
        <f t="shared" si="7"/>
        <v>0</v>
      </c>
      <c r="M66" s="10">
        <f t="shared" si="7"/>
        <v>0</v>
      </c>
      <c r="N66" s="10">
        <f t="shared" si="7"/>
        <v>0</v>
      </c>
      <c r="O66" s="10">
        <f t="shared" si="7"/>
        <v>0</v>
      </c>
      <c r="P66" s="10">
        <f t="shared" si="7"/>
        <v>0</v>
      </c>
      <c r="Q66" s="10">
        <f t="shared" si="7"/>
        <v>0.0008383490739</v>
      </c>
      <c r="R66" s="10">
        <f t="shared" si="7"/>
        <v>0.0008168529438</v>
      </c>
      <c r="S66" s="10">
        <f t="shared" si="7"/>
        <v>0.0016337058876</v>
      </c>
      <c r="T66" s="10">
        <f t="shared" si="7"/>
        <v>0</v>
      </c>
    </row>
    <row r="67" spans="1:20" ht="12.75">
      <c r="A67" t="str">
        <f t="shared" si="0"/>
        <v>nl</v>
      </c>
      <c r="B67" t="str">
        <f t="shared" si="0"/>
        <v>Netherlands</v>
      </c>
      <c r="D67" s="10">
        <f t="shared" si="1"/>
        <v>25.9719038365113</v>
      </c>
      <c r="E67" s="10">
        <f aca="true" t="shared" si="8" ref="E67:T67">IF(ISERROR(E28*$B$55*$B$56),0,E28*$B$55*$B$56)</f>
        <v>29.2563835390107</v>
      </c>
      <c r="F67" s="10">
        <f t="shared" si="8"/>
        <v>31.468356822430795</v>
      </c>
      <c r="G67" s="10">
        <f t="shared" si="8"/>
        <v>31.3898099630454</v>
      </c>
      <c r="H67" s="10">
        <f t="shared" si="8"/>
        <v>29.0804162180121</v>
      </c>
      <c r="I67" s="10">
        <f t="shared" si="8"/>
        <v>29.335360320998102</v>
      </c>
      <c r="J67" s="10">
        <f t="shared" si="8"/>
        <v>34.4308459921623</v>
      </c>
      <c r="K67" s="10">
        <f t="shared" si="8"/>
        <v>29.8766328769161</v>
      </c>
      <c r="L67" s="10">
        <f t="shared" si="8"/>
        <v>27.1987094774484</v>
      </c>
      <c r="M67" s="10">
        <f t="shared" si="8"/>
        <v>26.382479921421297</v>
      </c>
      <c r="N67" s="10">
        <f t="shared" si="8"/>
        <v>27.413649282318296</v>
      </c>
      <c r="O67" s="10">
        <f t="shared" si="8"/>
        <v>31.163047286620497</v>
      </c>
      <c r="P67" s="10">
        <f t="shared" si="8"/>
        <v>31.5611341199424</v>
      </c>
      <c r="Q67" s="10">
        <f t="shared" si="8"/>
        <v>31.335983653274997</v>
      </c>
      <c r="R67" s="10">
        <f t="shared" si="8"/>
        <v>36.4172818785732</v>
      </c>
      <c r="S67" s="10">
        <f t="shared" si="8"/>
        <v>33.9128107528824</v>
      </c>
      <c r="T67" s="10">
        <f t="shared" si="8"/>
        <v>39.00930674216129</v>
      </c>
    </row>
    <row r="68" spans="1:20" ht="12.75">
      <c r="A68" t="str">
        <f t="shared" si="0"/>
        <v>at</v>
      </c>
      <c r="B68" t="str">
        <f t="shared" si="0"/>
        <v>Austria</v>
      </c>
      <c r="D68" s="10">
        <f t="shared" si="1"/>
        <v>0</v>
      </c>
      <c r="E68" s="10">
        <f aca="true" t="shared" si="9" ref="E68:T68">IF(ISERROR(E29*$B$55*$B$56),0,E29*$B$55*$B$56)</f>
        <v>0</v>
      </c>
      <c r="F68" s="10">
        <f t="shared" si="9"/>
        <v>0</v>
      </c>
      <c r="G68" s="10">
        <f t="shared" si="9"/>
        <v>0</v>
      </c>
      <c r="H68" s="10">
        <f t="shared" si="9"/>
        <v>0</v>
      </c>
      <c r="I68" s="10">
        <f t="shared" si="9"/>
        <v>0</v>
      </c>
      <c r="J68" s="10">
        <f t="shared" si="9"/>
        <v>0</v>
      </c>
      <c r="K68" s="10">
        <f t="shared" si="9"/>
        <v>0</v>
      </c>
      <c r="L68" s="10">
        <f t="shared" si="9"/>
        <v>0</v>
      </c>
      <c r="M68" s="10">
        <f t="shared" si="9"/>
        <v>0</v>
      </c>
      <c r="N68" s="10">
        <f t="shared" si="9"/>
        <v>0</v>
      </c>
      <c r="O68" s="10">
        <f t="shared" si="9"/>
        <v>0</v>
      </c>
      <c r="P68" s="10">
        <f t="shared" si="9"/>
        <v>0</v>
      </c>
      <c r="Q68" s="10">
        <f t="shared" si="9"/>
        <v>0</v>
      </c>
      <c r="R68" s="10">
        <f t="shared" si="9"/>
        <v>0</v>
      </c>
      <c r="S68" s="10">
        <f t="shared" si="9"/>
        <v>0</v>
      </c>
      <c r="T68" s="10">
        <f t="shared" si="9"/>
        <v>0.1478073905676</v>
      </c>
    </row>
    <row r="69" spans="1:20" ht="12.75">
      <c r="A69" t="str">
        <f t="shared" si="0"/>
        <v>pt</v>
      </c>
      <c r="B69" t="str">
        <f t="shared" si="0"/>
        <v>Portugal</v>
      </c>
      <c r="D69" s="10">
        <f t="shared" si="1"/>
        <v>0</v>
      </c>
      <c r="E69" s="10">
        <f aca="true" t="shared" si="10" ref="E69:T69">IF(ISERROR(E30*$B$55*$B$56),0,E30*$B$55*$B$56)</f>
        <v>0</v>
      </c>
      <c r="F69" s="10">
        <f t="shared" si="10"/>
        <v>0</v>
      </c>
      <c r="G69" s="10">
        <f t="shared" si="10"/>
        <v>0</v>
      </c>
      <c r="H69" s="10">
        <f t="shared" si="10"/>
        <v>0</v>
      </c>
      <c r="I69" s="10">
        <f t="shared" si="10"/>
        <v>0</v>
      </c>
      <c r="J69" s="10">
        <f t="shared" si="10"/>
        <v>0</v>
      </c>
      <c r="K69" s="10">
        <f t="shared" si="10"/>
        <v>0</v>
      </c>
      <c r="L69" s="10">
        <f t="shared" si="10"/>
        <v>0</v>
      </c>
      <c r="M69" s="10">
        <f t="shared" si="10"/>
        <v>0</v>
      </c>
      <c r="N69" s="10">
        <f t="shared" si="10"/>
        <v>0</v>
      </c>
      <c r="O69" s="10">
        <f t="shared" si="10"/>
        <v>0</v>
      </c>
      <c r="P69" s="10">
        <f t="shared" si="10"/>
        <v>0</v>
      </c>
      <c r="Q69" s="10">
        <f t="shared" si="10"/>
        <v>0</v>
      </c>
      <c r="R69" s="10">
        <f t="shared" si="10"/>
        <v>0</v>
      </c>
      <c r="S69" s="10">
        <f t="shared" si="10"/>
        <v>0.0064918312901999994</v>
      </c>
      <c r="T69" s="10">
        <f t="shared" si="10"/>
        <v>0.011607910253999999</v>
      </c>
    </row>
    <row r="70" spans="1:20" ht="12.75">
      <c r="A70" t="str">
        <f t="shared" si="0"/>
        <v>sk</v>
      </c>
      <c r="B70" t="str">
        <f t="shared" si="0"/>
        <v>Slovakia</v>
      </c>
      <c r="D70" s="10">
        <f t="shared" si="1"/>
        <v>0</v>
      </c>
      <c r="E70" s="10">
        <f aca="true" t="shared" si="11" ref="E70:T70">IF(ISERROR(E31*$B$55*$B$56),0,E31*$B$55*$B$56)</f>
        <v>0</v>
      </c>
      <c r="F70" s="10">
        <f t="shared" si="11"/>
        <v>0</v>
      </c>
      <c r="G70" s="10">
        <f t="shared" si="11"/>
        <v>0.009888219846</v>
      </c>
      <c r="H70" s="10">
        <f t="shared" si="11"/>
        <v>0.0791487510282</v>
      </c>
      <c r="I70" s="10">
        <f t="shared" si="11"/>
        <v>0.0048796215327</v>
      </c>
      <c r="J70" s="10">
        <f t="shared" si="11"/>
        <v>0</v>
      </c>
      <c r="K70" s="10">
        <f t="shared" si="11"/>
        <v>0</v>
      </c>
      <c r="L70" s="10">
        <f t="shared" si="11"/>
        <v>0</v>
      </c>
      <c r="M70" s="10">
        <f t="shared" si="11"/>
        <v>0</v>
      </c>
      <c r="N70" s="10">
        <f t="shared" si="11"/>
        <v>0</v>
      </c>
      <c r="O70" s="10">
        <f t="shared" si="11"/>
        <v>0</v>
      </c>
      <c r="P70" s="10">
        <f t="shared" si="11"/>
        <v>0</v>
      </c>
      <c r="Q70" s="10">
        <f t="shared" si="11"/>
        <v>0</v>
      </c>
      <c r="R70" s="10">
        <f t="shared" si="11"/>
        <v>0</v>
      </c>
      <c r="S70" s="10">
        <f t="shared" si="11"/>
        <v>0</v>
      </c>
      <c r="T70" s="10">
        <f t="shared" si="11"/>
        <v>0</v>
      </c>
    </row>
    <row r="71" spans="1:20" ht="12.75">
      <c r="A71" t="str">
        <f t="shared" si="0"/>
        <v>uk</v>
      </c>
      <c r="B71" t="str">
        <f t="shared" si="0"/>
        <v>United Kingdom</v>
      </c>
      <c r="D71" s="10">
        <f t="shared" si="1"/>
        <v>0</v>
      </c>
      <c r="E71" s="10">
        <f aca="true" t="shared" si="12" ref="E71:T71">IF(ISERROR(E32*$B$55*$B$56),0,E32*$B$55*$B$56)</f>
        <v>0</v>
      </c>
      <c r="F71" s="10">
        <f t="shared" si="12"/>
        <v>0</v>
      </c>
      <c r="G71" s="10">
        <f t="shared" si="12"/>
        <v>0.5075881200512999</v>
      </c>
      <c r="H71" s="10">
        <f t="shared" si="12"/>
        <v>0.7762252579109999</v>
      </c>
      <c r="I71" s="10">
        <f t="shared" si="12"/>
        <v>0.8255373803603999</v>
      </c>
      <c r="J71" s="10">
        <f t="shared" si="12"/>
        <v>1.1379621352338</v>
      </c>
      <c r="K71" s="10">
        <f t="shared" si="12"/>
        <v>1.6354255780079998</v>
      </c>
      <c r="L71" s="10">
        <f t="shared" si="12"/>
        <v>2.0692604756862</v>
      </c>
      <c r="M71" s="10">
        <f t="shared" si="12"/>
        <v>5.7652835889500995</v>
      </c>
      <c r="N71" s="10">
        <f t="shared" si="12"/>
        <v>10.1557606812246</v>
      </c>
      <c r="O71" s="10">
        <f t="shared" si="12"/>
        <v>10.2606617961126</v>
      </c>
      <c r="P71" s="10">
        <f t="shared" si="12"/>
        <v>10.2407778757701</v>
      </c>
      <c r="Q71" s="10">
        <f t="shared" si="12"/>
        <v>6.7616507152151994</v>
      </c>
      <c r="R71" s="10">
        <f t="shared" si="12"/>
        <v>6.160575925359</v>
      </c>
      <c r="S71" s="10">
        <f t="shared" si="12"/>
        <v>3.7654771096169997</v>
      </c>
      <c r="T71" s="10">
        <f t="shared" si="12"/>
        <v>4.085146060334099</v>
      </c>
    </row>
    <row r="72" spans="1:20" ht="12.75">
      <c r="A72" t="str">
        <f t="shared" si="0"/>
        <v>hr</v>
      </c>
      <c r="B72" t="str">
        <f t="shared" si="0"/>
        <v>Croatia</v>
      </c>
      <c r="D72" s="10">
        <f t="shared" si="1"/>
        <v>0</v>
      </c>
      <c r="E72" s="10">
        <f aca="true" t="shared" si="13" ref="E72:T72">IF(ISERROR(E33*$B$55*$B$56),0,E33*$B$55*$B$56)</f>
        <v>0</v>
      </c>
      <c r="F72" s="10">
        <f t="shared" si="13"/>
        <v>0</v>
      </c>
      <c r="G72" s="10">
        <f t="shared" si="13"/>
        <v>0</v>
      </c>
      <c r="H72" s="10">
        <f t="shared" si="13"/>
        <v>0</v>
      </c>
      <c r="I72" s="10">
        <f t="shared" si="13"/>
        <v>0</v>
      </c>
      <c r="J72" s="10">
        <f t="shared" si="13"/>
        <v>0</v>
      </c>
      <c r="K72" s="10">
        <f t="shared" si="13"/>
        <v>0</v>
      </c>
      <c r="L72" s="10">
        <f t="shared" si="13"/>
        <v>0</v>
      </c>
      <c r="M72" s="10">
        <f t="shared" si="13"/>
        <v>0</v>
      </c>
      <c r="N72" s="10">
        <f t="shared" si="13"/>
        <v>0</v>
      </c>
      <c r="O72" s="10">
        <f t="shared" si="13"/>
        <v>0</v>
      </c>
      <c r="P72" s="10">
        <f t="shared" si="13"/>
        <v>0</v>
      </c>
      <c r="Q72" s="10">
        <f t="shared" si="13"/>
        <v>0.0011392948953</v>
      </c>
      <c r="R72" s="10">
        <f t="shared" si="13"/>
        <v>0.0008168529438</v>
      </c>
      <c r="S72" s="10">
        <f t="shared" si="13"/>
        <v>0.0008168529438</v>
      </c>
      <c r="T72" s="10">
        <f t="shared" si="13"/>
        <v>1.0049225860448998</v>
      </c>
    </row>
    <row r="73" spans="1:20" ht="12.75">
      <c r="A73" t="str">
        <f t="shared" si="0"/>
        <v>no</v>
      </c>
      <c r="B73" t="str">
        <f t="shared" si="0"/>
        <v>Norway</v>
      </c>
      <c r="D73" s="10">
        <f t="shared" si="1"/>
        <v>21.6869727430278</v>
      </c>
      <c r="E73" s="10">
        <f aca="true" t="shared" si="14" ref="E73:T73">IF(ISERROR(E34*$B$55*$B$56),0,E34*$B$55*$B$56)</f>
        <v>21.3716030183307</v>
      </c>
      <c r="F73" s="10">
        <f t="shared" si="14"/>
        <v>22.1217534704304</v>
      </c>
      <c r="G73" s="10">
        <f t="shared" si="14"/>
        <v>21.6691309550448</v>
      </c>
      <c r="H73" s="10">
        <f t="shared" si="14"/>
        <v>23.702320924423198</v>
      </c>
      <c r="I73" s="10">
        <f t="shared" si="14"/>
        <v>24.9320930313141</v>
      </c>
      <c r="J73" s="10">
        <f t="shared" si="14"/>
        <v>33.742432425709794</v>
      </c>
      <c r="K73" s="10">
        <f t="shared" si="14"/>
        <v>38.0157126166791</v>
      </c>
      <c r="L73" s="10">
        <f t="shared" si="14"/>
        <v>37.5690875215914</v>
      </c>
      <c r="M73" s="10">
        <f t="shared" si="14"/>
        <v>41.1587692792506</v>
      </c>
      <c r="N73" s="10">
        <f t="shared" si="14"/>
        <v>42.6747838545531</v>
      </c>
      <c r="O73" s="10">
        <f t="shared" si="14"/>
        <v>45.9238809269079</v>
      </c>
      <c r="P73" s="10">
        <f t="shared" si="14"/>
        <v>55.923665688126896</v>
      </c>
      <c r="Q73" s="10">
        <f t="shared" si="14"/>
        <v>58.0282228094373</v>
      </c>
      <c r="R73" s="10">
        <f t="shared" si="14"/>
        <v>60.2262021121623</v>
      </c>
      <c r="S73" s="10">
        <f t="shared" si="14"/>
        <v>57.4329089824479</v>
      </c>
      <c r="T73" s="10">
        <f t="shared" si="14"/>
        <v>61.1407764633969</v>
      </c>
    </row>
    <row r="74" spans="1:20" ht="12.75">
      <c r="A74" t="str">
        <f t="shared" si="0"/>
        <v>cs</v>
      </c>
      <c r="B74" t="str">
        <f t="shared" si="0"/>
        <v>Serbia and Montenegro</v>
      </c>
      <c r="D74" s="10">
        <f t="shared" si="1"/>
        <v>0</v>
      </c>
      <c r="E74" s="10">
        <f aca="true" t="shared" si="15" ref="E74:T74">IF(ISERROR(E35*$B$55*$B$56),0,E35*$B$55*$B$56)</f>
        <v>0</v>
      </c>
      <c r="F74" s="10">
        <f t="shared" si="15"/>
        <v>0</v>
      </c>
      <c r="G74" s="10">
        <f t="shared" si="15"/>
        <v>0</v>
      </c>
      <c r="H74" s="10">
        <f t="shared" si="15"/>
        <v>0</v>
      </c>
      <c r="I74" s="10">
        <f t="shared" si="15"/>
        <v>0</v>
      </c>
      <c r="J74" s="10">
        <f t="shared" si="15"/>
        <v>0</v>
      </c>
      <c r="K74" s="10">
        <f t="shared" si="15"/>
        <v>0</v>
      </c>
      <c r="L74" s="10">
        <f t="shared" si="15"/>
        <v>0</v>
      </c>
      <c r="M74" s="10">
        <f t="shared" si="15"/>
        <v>0</v>
      </c>
      <c r="N74" s="10">
        <f t="shared" si="15"/>
        <v>0</v>
      </c>
      <c r="O74" s="10">
        <f t="shared" si="15"/>
        <v>0</v>
      </c>
      <c r="P74" s="10">
        <f t="shared" si="15"/>
        <v>0</v>
      </c>
      <c r="Q74" s="10">
        <f t="shared" si="15"/>
        <v>0</v>
      </c>
      <c r="R74" s="10">
        <f t="shared" si="15"/>
        <v>0</v>
      </c>
      <c r="S74" s="10">
        <f t="shared" si="15"/>
        <v>0</v>
      </c>
      <c r="T74" s="10">
        <f t="shared" si="15"/>
        <v>0</v>
      </c>
    </row>
    <row r="75" spans="1:20" ht="12.75">
      <c r="A75" t="str">
        <f t="shared" si="0"/>
        <v>ex_su</v>
      </c>
      <c r="B75" t="str">
        <f t="shared" si="0"/>
        <v>Former Soviet Union (before 1991)/Total components of the former Soviet Union</v>
      </c>
      <c r="D75" s="10">
        <f t="shared" si="1"/>
        <v>90.22211701500329</v>
      </c>
      <c r="E75" s="10">
        <f aca="true" t="shared" si="16" ref="E75:T75">IF(ISERROR(E36*$B$55*$B$56),0,E36*$B$55*$B$56)</f>
        <v>84.3874439180904</v>
      </c>
      <c r="F75" s="10">
        <f t="shared" si="16"/>
        <v>78.474417426963</v>
      </c>
      <c r="G75" s="10">
        <f t="shared" si="16"/>
        <v>77.0619712064823</v>
      </c>
      <c r="H75" s="10">
        <f t="shared" si="16"/>
        <v>81.3385188092268</v>
      </c>
      <c r="I75" s="10">
        <f t="shared" si="16"/>
        <v>91.05363031953149</v>
      </c>
      <c r="J75" s="10">
        <f t="shared" si="16"/>
        <v>95.57252529302339</v>
      </c>
      <c r="K75" s="10">
        <f t="shared" si="16"/>
        <v>88.5839829246027</v>
      </c>
      <c r="L75" s="10">
        <f t="shared" si="16"/>
        <v>92.3859819592596</v>
      </c>
      <c r="M75" s="10">
        <f t="shared" si="16"/>
        <v>95.470332690528</v>
      </c>
      <c r="N75" s="10">
        <f t="shared" si="16"/>
        <v>98.4465363912633</v>
      </c>
      <c r="O75" s="10">
        <f t="shared" si="16"/>
        <v>95.7424951937241</v>
      </c>
      <c r="P75" s="10">
        <f t="shared" si="16"/>
        <v>98.0722672700922</v>
      </c>
      <c r="Q75" s="10">
        <f t="shared" si="16"/>
        <v>106.48587408736229</v>
      </c>
      <c r="R75" s="10">
        <f t="shared" si="16"/>
        <v>109.6235782135389</v>
      </c>
      <c r="S75" s="10">
        <f t="shared" si="16"/>
        <v>110.3585094055278</v>
      </c>
      <c r="T75" s="10">
        <f t="shared" si="16"/>
        <v>109.31401244396879</v>
      </c>
    </row>
    <row r="76" spans="1:20" ht="12.75">
      <c r="A76" t="str">
        <f t="shared" si="0"/>
        <v>ru</v>
      </c>
      <c r="B76" t="str">
        <f t="shared" si="0"/>
        <v>Russian Federation</v>
      </c>
      <c r="D76" s="10">
        <f t="shared" si="1"/>
        <v>90.22211701500329</v>
      </c>
      <c r="E76" s="10">
        <f aca="true" t="shared" si="17" ref="E76:T76">IF(ISERROR(E37*$B$55*$B$56),0,E37*$B$55*$B$56)</f>
        <v>84.3874439180904</v>
      </c>
      <c r="F76" s="10">
        <f t="shared" si="17"/>
        <v>78.474417426963</v>
      </c>
      <c r="G76" s="10">
        <f t="shared" si="17"/>
        <v>77.0619712064823</v>
      </c>
      <c r="H76" s="10">
        <f t="shared" si="17"/>
        <v>81.3385188092268</v>
      </c>
      <c r="I76" s="10">
        <f t="shared" si="17"/>
        <v>91.02994158416129</v>
      </c>
      <c r="J76" s="10">
        <f t="shared" si="17"/>
        <v>95.0463645165657</v>
      </c>
      <c r="K76" s="10">
        <f t="shared" si="17"/>
        <v>86.82304144294079</v>
      </c>
      <c r="L76" s="10">
        <f t="shared" si="17"/>
        <v>92.2237076731347</v>
      </c>
      <c r="M76" s="10">
        <f t="shared" si="17"/>
        <v>94.2931186217316</v>
      </c>
      <c r="N76" s="10">
        <f t="shared" si="17"/>
        <v>97.58617528014089</v>
      </c>
      <c r="O76" s="10">
        <f t="shared" si="17"/>
        <v>95.04546167910149</v>
      </c>
      <c r="P76" s="10">
        <f t="shared" si="17"/>
        <v>97.9093695961944</v>
      </c>
      <c r="Q76" s="10">
        <f t="shared" si="17"/>
        <v>105.2289738642852</v>
      </c>
      <c r="R76" s="10">
        <f t="shared" si="17"/>
        <v>106.4282859548244</v>
      </c>
      <c r="S76" s="10">
        <f t="shared" si="17"/>
        <v>106.46773135355791</v>
      </c>
      <c r="T76" s="10">
        <f t="shared" si="17"/>
        <v>105.92329886651518</v>
      </c>
    </row>
    <row r="77" spans="1:20" ht="12.75">
      <c r="A77" t="str">
        <f t="shared" si="0"/>
        <v>ua</v>
      </c>
      <c r="B77" t="str">
        <f t="shared" si="0"/>
        <v>Ukraine</v>
      </c>
      <c r="D77" s="10">
        <f t="shared" si="1"/>
        <v>0</v>
      </c>
      <c r="E77" s="10">
        <f aca="true" t="shared" si="18" ref="E77:T77">IF(ISERROR(E38*$B$55*$B$56),0,E38*$B$55*$B$56)</f>
        <v>0</v>
      </c>
      <c r="F77" s="10">
        <f t="shared" si="18"/>
        <v>0</v>
      </c>
      <c r="G77" s="10">
        <f t="shared" si="18"/>
        <v>0</v>
      </c>
      <c r="H77" s="10">
        <f t="shared" si="18"/>
        <v>0</v>
      </c>
      <c r="I77" s="10">
        <f t="shared" si="18"/>
        <v>0.0236887353702</v>
      </c>
      <c r="J77" s="10">
        <f t="shared" si="18"/>
        <v>0.5261607764577</v>
      </c>
      <c r="K77" s="10">
        <f t="shared" si="18"/>
        <v>1.037618199927</v>
      </c>
      <c r="L77" s="10">
        <f t="shared" si="18"/>
        <v>0</v>
      </c>
      <c r="M77" s="10">
        <f t="shared" si="18"/>
        <v>0.9776010046878</v>
      </c>
      <c r="N77" s="10">
        <f t="shared" si="18"/>
        <v>0</v>
      </c>
      <c r="O77" s="10">
        <f t="shared" si="18"/>
        <v>0</v>
      </c>
      <c r="P77" s="10">
        <f t="shared" si="18"/>
        <v>0.1628976738978</v>
      </c>
      <c r="Q77" s="10">
        <f t="shared" si="18"/>
        <v>0.38336198420339995</v>
      </c>
      <c r="R77" s="10">
        <f t="shared" si="18"/>
        <v>0</v>
      </c>
      <c r="S77" s="10">
        <f t="shared" si="18"/>
        <v>0.0010318142448</v>
      </c>
      <c r="T77" s="10">
        <f t="shared" si="18"/>
        <v>0.0034178846858999995</v>
      </c>
    </row>
    <row r="78" spans="1:20" ht="12.75">
      <c r="A78" t="str">
        <f t="shared" si="0"/>
        <v>kz</v>
      </c>
      <c r="B78" t="str">
        <f t="shared" si="0"/>
        <v>Kazakhstan</v>
      </c>
      <c r="D78" s="10">
        <f t="shared" si="1"/>
        <v>0</v>
      </c>
      <c r="E78" s="10">
        <f aca="true" t="shared" si="19" ref="E78:T78">IF(ISERROR(E39*$B$55*$B$56),0,E39*$B$55*$B$56)</f>
        <v>0</v>
      </c>
      <c r="F78" s="10">
        <f t="shared" si="19"/>
        <v>0</v>
      </c>
      <c r="G78" s="10">
        <f t="shared" si="19"/>
        <v>0</v>
      </c>
      <c r="H78" s="10">
        <f t="shared" si="19"/>
        <v>0</v>
      </c>
      <c r="I78" s="10">
        <f t="shared" si="19"/>
        <v>0</v>
      </c>
      <c r="J78" s="10">
        <f t="shared" si="19"/>
        <v>0</v>
      </c>
      <c r="K78" s="10">
        <f t="shared" si="19"/>
        <v>0</v>
      </c>
      <c r="L78" s="10">
        <f t="shared" si="19"/>
        <v>0</v>
      </c>
      <c r="M78" s="10">
        <f t="shared" si="19"/>
        <v>0</v>
      </c>
      <c r="N78" s="10">
        <f t="shared" si="19"/>
        <v>0</v>
      </c>
      <c r="O78" s="10">
        <f t="shared" si="19"/>
        <v>0</v>
      </c>
      <c r="P78" s="10">
        <f t="shared" si="19"/>
        <v>0</v>
      </c>
      <c r="Q78" s="10">
        <f t="shared" si="19"/>
        <v>0</v>
      </c>
      <c r="R78" s="10">
        <f t="shared" si="19"/>
        <v>0.3226999050612</v>
      </c>
      <c r="S78" s="10">
        <f t="shared" si="19"/>
        <v>0.7761607695206999</v>
      </c>
      <c r="T78" s="10">
        <f t="shared" si="19"/>
        <v>0</v>
      </c>
    </row>
    <row r="79" spans="1:20" ht="12.75">
      <c r="A79" t="str">
        <f t="shared" si="0"/>
        <v>dz</v>
      </c>
      <c r="B79" t="str">
        <f t="shared" si="0"/>
        <v>Algeria</v>
      </c>
      <c r="D79" s="10">
        <f t="shared" si="1"/>
        <v>23.439165299739</v>
      </c>
      <c r="E79" s="10">
        <f aca="true" t="shared" si="20" ref="E79:T79">IF(ISERROR(E40*$B$55*$B$56),0,E40*$B$55*$B$56)</f>
        <v>26.5018479318666</v>
      </c>
      <c r="F79" s="10">
        <f t="shared" si="20"/>
        <v>28.1886707569437</v>
      </c>
      <c r="G79" s="10">
        <f t="shared" si="20"/>
        <v>26.9714308939011</v>
      </c>
      <c r="H79" s="10">
        <f t="shared" si="20"/>
        <v>24.4231076628063</v>
      </c>
      <c r="I79" s="10">
        <f t="shared" si="20"/>
        <v>29.2916801846349</v>
      </c>
      <c r="J79" s="10">
        <f t="shared" si="20"/>
        <v>31.3160782368024</v>
      </c>
      <c r="K79" s="10">
        <f t="shared" si="20"/>
        <v>37.1081030115969</v>
      </c>
      <c r="L79" s="10">
        <f t="shared" si="20"/>
        <v>40.0312757593755</v>
      </c>
      <c r="M79" s="10">
        <f t="shared" si="20"/>
        <v>45.85694197777649</v>
      </c>
      <c r="N79" s="10">
        <f t="shared" si="20"/>
        <v>47.3575868200575</v>
      </c>
      <c r="O79" s="10">
        <f t="shared" si="20"/>
        <v>42.0718174052481</v>
      </c>
      <c r="P79" s="10">
        <f t="shared" si="20"/>
        <v>45.840003027257694</v>
      </c>
      <c r="Q79" s="10">
        <f t="shared" si="20"/>
        <v>46.405910148270294</v>
      </c>
      <c r="R79" s="10">
        <f t="shared" si="20"/>
        <v>43.898042634023696</v>
      </c>
      <c r="S79" s="10">
        <f t="shared" si="20"/>
        <v>48.5130253090626</v>
      </c>
      <c r="T79" s="10">
        <f t="shared" si="20"/>
        <v>45.8917872046686</v>
      </c>
    </row>
    <row r="80" spans="1:20" ht="12.75">
      <c r="A80" t="str">
        <f t="shared" si="0"/>
        <v>eg</v>
      </c>
      <c r="B80" t="str">
        <f t="shared" si="0"/>
        <v>Egypt</v>
      </c>
      <c r="D80" s="10">
        <f t="shared" si="1"/>
        <v>0</v>
      </c>
      <c r="E80" s="10">
        <f aca="true" t="shared" si="21" ref="E80:T80">IF(ISERROR(E41*$B$55*$B$56),0,E41*$B$55*$B$56)</f>
        <v>0</v>
      </c>
      <c r="F80" s="10">
        <f t="shared" si="21"/>
        <v>0</v>
      </c>
      <c r="G80" s="10">
        <f t="shared" si="21"/>
        <v>0</v>
      </c>
      <c r="H80" s="10">
        <f t="shared" si="21"/>
        <v>0</v>
      </c>
      <c r="I80" s="10">
        <f t="shared" si="21"/>
        <v>0</v>
      </c>
      <c r="J80" s="10">
        <f t="shared" si="21"/>
        <v>0</v>
      </c>
      <c r="K80" s="10">
        <f t="shared" si="21"/>
        <v>0</v>
      </c>
      <c r="L80" s="10">
        <f t="shared" si="21"/>
        <v>0</v>
      </c>
      <c r="M80" s="10">
        <f t="shared" si="21"/>
        <v>0</v>
      </c>
      <c r="N80" s="10">
        <f t="shared" si="21"/>
        <v>0</v>
      </c>
      <c r="O80" s="10">
        <f t="shared" si="21"/>
        <v>0</v>
      </c>
      <c r="P80" s="10">
        <f t="shared" si="21"/>
        <v>0</v>
      </c>
      <c r="Q80" s="10">
        <f t="shared" si="21"/>
        <v>0</v>
      </c>
      <c r="R80" s="10">
        <f t="shared" si="21"/>
        <v>0</v>
      </c>
      <c r="S80" s="10">
        <f t="shared" si="21"/>
        <v>4.3512251587119</v>
      </c>
      <c r="T80" s="10">
        <f t="shared" si="21"/>
        <v>6.8233016163419995</v>
      </c>
    </row>
    <row r="81" spans="1:20" ht="12.75">
      <c r="A81" t="str">
        <f t="shared" si="0"/>
        <v>ly</v>
      </c>
      <c r="B81" t="str">
        <f t="shared" si="0"/>
        <v>Libyan (Arab Jamahiriya)</v>
      </c>
      <c r="D81" s="10">
        <f t="shared" si="1"/>
        <v>0.9075021244317</v>
      </c>
      <c r="E81" s="10">
        <f aca="true" t="shared" si="22" ref="E81:T81">IF(ISERROR(E42*$B$55*$B$56),0,E42*$B$55*$B$56)</f>
        <v>1.1824806206709</v>
      </c>
      <c r="F81" s="10">
        <f t="shared" si="22"/>
        <v>1.3791487149558</v>
      </c>
      <c r="G81" s="10">
        <f t="shared" si="22"/>
        <v>1.1706577491158998</v>
      </c>
      <c r="H81" s="10">
        <f t="shared" si="22"/>
        <v>1.2152622190734</v>
      </c>
      <c r="I81" s="10">
        <f t="shared" si="22"/>
        <v>1.1714746020597</v>
      </c>
      <c r="J81" s="10">
        <f t="shared" si="22"/>
        <v>1.0841573215934999</v>
      </c>
      <c r="K81" s="10">
        <f t="shared" si="22"/>
        <v>0.9924333344568</v>
      </c>
      <c r="L81" s="10">
        <f t="shared" si="22"/>
        <v>0.8173043625320999</v>
      </c>
      <c r="M81" s="10">
        <f t="shared" si="22"/>
        <v>0.8669174308028998</v>
      </c>
      <c r="N81" s="10">
        <f t="shared" si="22"/>
        <v>0.7188735828041999</v>
      </c>
      <c r="O81" s="10">
        <f t="shared" si="22"/>
        <v>0.7140154574016</v>
      </c>
      <c r="P81" s="10">
        <f t="shared" si="22"/>
        <v>0.5489251782336</v>
      </c>
      <c r="Q81" s="10">
        <f t="shared" si="22"/>
        <v>0.653267393739</v>
      </c>
      <c r="R81" s="10">
        <f t="shared" si="22"/>
        <v>1.0277084839508999</v>
      </c>
      <c r="S81" s="10">
        <f t="shared" si="22"/>
        <v>4.5034177598199</v>
      </c>
      <c r="T81" s="10">
        <f t="shared" si="22"/>
        <v>6.912338587216199</v>
      </c>
    </row>
    <row r="82" spans="1:20" ht="12.75">
      <c r="A82" t="str">
        <f t="shared" si="0"/>
        <v>ng</v>
      </c>
      <c r="B82" t="str">
        <f t="shared" si="0"/>
        <v>Nigeria</v>
      </c>
      <c r="D82" s="10">
        <f t="shared" si="1"/>
        <v>0</v>
      </c>
      <c r="E82" s="10">
        <f aca="true" t="shared" si="23" ref="E82:T82">IF(ISERROR(E43*$B$55*$B$56),0,E43*$B$55*$B$56)</f>
        <v>0</v>
      </c>
      <c r="F82" s="10">
        <f t="shared" si="23"/>
        <v>0</v>
      </c>
      <c r="G82" s="10">
        <f t="shared" si="23"/>
        <v>0</v>
      </c>
      <c r="H82" s="10">
        <f t="shared" si="23"/>
        <v>0</v>
      </c>
      <c r="I82" s="10">
        <f t="shared" si="23"/>
        <v>0</v>
      </c>
      <c r="J82" s="10">
        <f t="shared" si="23"/>
        <v>0</v>
      </c>
      <c r="K82" s="10">
        <f t="shared" si="23"/>
        <v>0</v>
      </c>
      <c r="L82" s="10">
        <f t="shared" si="23"/>
        <v>0</v>
      </c>
      <c r="M82" s="10">
        <f t="shared" si="23"/>
        <v>0.46023214544099994</v>
      </c>
      <c r="N82" s="10">
        <f t="shared" si="23"/>
        <v>3.6977642998019995</v>
      </c>
      <c r="O82" s="10">
        <f t="shared" si="23"/>
        <v>4.645743637212</v>
      </c>
      <c r="P82" s="10">
        <f t="shared" si="23"/>
        <v>4.6836198184482</v>
      </c>
      <c r="Q82" s="10">
        <f t="shared" si="23"/>
        <v>7.221173488362901</v>
      </c>
      <c r="R82" s="10">
        <f t="shared" si="23"/>
        <v>8.819002334826</v>
      </c>
      <c r="S82" s="10">
        <f t="shared" si="23"/>
        <v>9.3791699891019</v>
      </c>
      <c r="T82" s="10">
        <f t="shared" si="23"/>
        <v>12.0590280402786</v>
      </c>
    </row>
    <row r="83" spans="1:20" ht="12.75">
      <c r="A83" t="str">
        <f t="shared" si="0"/>
        <v>tt</v>
      </c>
      <c r="B83" t="str">
        <f t="shared" si="0"/>
        <v>Trinidad and Tobago</v>
      </c>
      <c r="D83" s="10">
        <f t="shared" si="1"/>
        <v>0</v>
      </c>
      <c r="E83" s="10">
        <f aca="true" t="shared" si="24" ref="E83:T83">IF(ISERROR(E44*$B$55*$B$56),0,E44*$B$55*$B$56)</f>
        <v>0</v>
      </c>
      <c r="F83" s="10">
        <f t="shared" si="24"/>
        <v>0</v>
      </c>
      <c r="G83" s="10">
        <f t="shared" si="24"/>
        <v>0</v>
      </c>
      <c r="H83" s="10">
        <f t="shared" si="24"/>
        <v>0</v>
      </c>
      <c r="I83" s="10">
        <f t="shared" si="24"/>
        <v>0</v>
      </c>
      <c r="J83" s="10">
        <f t="shared" si="24"/>
        <v>0</v>
      </c>
      <c r="K83" s="10">
        <f t="shared" si="24"/>
        <v>0</v>
      </c>
      <c r="L83" s="10">
        <f t="shared" si="24"/>
        <v>0</v>
      </c>
      <c r="M83" s="10">
        <f t="shared" si="24"/>
        <v>0.6350171792841</v>
      </c>
      <c r="N83" s="10">
        <f t="shared" si="24"/>
        <v>0.7810403910534</v>
      </c>
      <c r="O83" s="10">
        <f t="shared" si="24"/>
        <v>0.5266121951898</v>
      </c>
      <c r="P83" s="10">
        <f t="shared" si="24"/>
        <v>0.41100600751199995</v>
      </c>
      <c r="Q83" s="10">
        <f t="shared" si="24"/>
        <v>0.029342217586499998</v>
      </c>
      <c r="R83" s="10">
        <f t="shared" si="24"/>
        <v>0</v>
      </c>
      <c r="S83" s="10">
        <f t="shared" si="24"/>
        <v>0.6378546684573</v>
      </c>
      <c r="T83" s="10">
        <f t="shared" si="24"/>
        <v>3.3156490911444</v>
      </c>
    </row>
    <row r="84" spans="1:20" ht="12.75">
      <c r="A84" t="str">
        <f t="shared" si="0"/>
        <v>my</v>
      </c>
      <c r="B84" t="str">
        <f t="shared" si="0"/>
        <v>Malaysia</v>
      </c>
      <c r="D84" s="10">
        <f t="shared" si="1"/>
        <v>0</v>
      </c>
      <c r="E84" s="10">
        <f aca="true" t="shared" si="25" ref="E84:T84">IF(ISERROR(E45*$B$55*$B$56),0,E45*$B$55*$B$56)</f>
        <v>0</v>
      </c>
      <c r="F84" s="10">
        <f t="shared" si="25"/>
        <v>0</v>
      </c>
      <c r="G84" s="10">
        <f t="shared" si="25"/>
        <v>0</v>
      </c>
      <c r="H84" s="10">
        <f t="shared" si="25"/>
        <v>0</v>
      </c>
      <c r="I84" s="10">
        <f t="shared" si="25"/>
        <v>0</v>
      </c>
      <c r="J84" s="10">
        <f t="shared" si="25"/>
        <v>0</v>
      </c>
      <c r="K84" s="10">
        <f t="shared" si="25"/>
        <v>0</v>
      </c>
      <c r="L84" s="10">
        <f t="shared" si="25"/>
        <v>0</v>
      </c>
      <c r="M84" s="10">
        <f t="shared" si="25"/>
        <v>0</v>
      </c>
      <c r="N84" s="10">
        <f t="shared" si="25"/>
        <v>0.062983661193</v>
      </c>
      <c r="O84" s="10">
        <f t="shared" si="25"/>
        <v>0</v>
      </c>
      <c r="P84" s="10">
        <f t="shared" si="25"/>
        <v>0.0713456558019</v>
      </c>
      <c r="Q84" s="10">
        <f t="shared" si="25"/>
        <v>0</v>
      </c>
      <c r="R84" s="10">
        <f t="shared" si="25"/>
        <v>0</v>
      </c>
      <c r="S84" s="10">
        <f t="shared" si="25"/>
        <v>0.23536112846489998</v>
      </c>
      <c r="T84" s="10">
        <f t="shared" si="25"/>
        <v>0.0645098864301</v>
      </c>
    </row>
    <row r="85" spans="1:20" ht="12.75">
      <c r="A85" t="str">
        <f t="shared" si="0"/>
        <v>ae</v>
      </c>
      <c r="B85" t="str">
        <f t="shared" si="0"/>
        <v>United Arab Emirates</v>
      </c>
      <c r="D85" s="10">
        <f t="shared" si="1"/>
        <v>0</v>
      </c>
      <c r="E85" s="10">
        <f aca="true" t="shared" si="26" ref="E85:T85">IF(ISERROR(E46*$B$55*$B$56),0,E46*$B$55*$B$56)</f>
        <v>0</v>
      </c>
      <c r="F85" s="10">
        <f t="shared" si="26"/>
        <v>0</v>
      </c>
      <c r="G85" s="10">
        <f t="shared" si="26"/>
        <v>0</v>
      </c>
      <c r="H85" s="10">
        <f t="shared" si="26"/>
        <v>0</v>
      </c>
      <c r="I85" s="10">
        <f t="shared" si="26"/>
        <v>0.7665949916261999</v>
      </c>
      <c r="J85" s="10">
        <f t="shared" si="26"/>
        <v>0.9059973953247</v>
      </c>
      <c r="K85" s="10">
        <f t="shared" si="26"/>
        <v>1.0730223262017</v>
      </c>
      <c r="L85" s="10">
        <f t="shared" si="26"/>
        <v>0.6536113318205999</v>
      </c>
      <c r="M85" s="10">
        <f t="shared" si="26"/>
        <v>0.4435726446135</v>
      </c>
      <c r="N85" s="10">
        <f t="shared" si="26"/>
        <v>0.13172828525279998</v>
      </c>
      <c r="O85" s="10">
        <f t="shared" si="26"/>
        <v>0.13280309175779997</v>
      </c>
      <c r="P85" s="10">
        <f t="shared" si="26"/>
        <v>0.5675623230303</v>
      </c>
      <c r="Q85" s="10">
        <f t="shared" si="26"/>
        <v>0.340068778182</v>
      </c>
      <c r="R85" s="10">
        <f t="shared" si="26"/>
        <v>0.2842433283123</v>
      </c>
      <c r="S85" s="10">
        <f t="shared" si="26"/>
        <v>0.2135210602833</v>
      </c>
      <c r="T85" s="10">
        <f t="shared" si="26"/>
        <v>0</v>
      </c>
    </row>
    <row r="86" spans="1:20" ht="12.75">
      <c r="A86" t="str">
        <f t="shared" si="0"/>
        <v>ir</v>
      </c>
      <c r="B86" t="str">
        <f t="shared" si="0"/>
        <v>Iran (Islamic Republic of)</v>
      </c>
      <c r="D86" s="10">
        <f t="shared" si="1"/>
        <v>0</v>
      </c>
      <c r="E86" s="10">
        <f aca="true" t="shared" si="27" ref="E86:T86">IF(ISERROR(E47*$B$55*$B$56),0,E47*$B$55*$B$56)</f>
        <v>0</v>
      </c>
      <c r="F86" s="10">
        <f t="shared" si="27"/>
        <v>0</v>
      </c>
      <c r="G86" s="10">
        <f t="shared" si="27"/>
        <v>0</v>
      </c>
      <c r="H86" s="10">
        <f t="shared" si="27"/>
        <v>0</v>
      </c>
      <c r="I86" s="10">
        <f t="shared" si="27"/>
        <v>0</v>
      </c>
      <c r="J86" s="10">
        <f t="shared" si="27"/>
        <v>0</v>
      </c>
      <c r="K86" s="10">
        <f t="shared" si="27"/>
        <v>0</v>
      </c>
      <c r="L86" s="10">
        <f t="shared" si="27"/>
        <v>0</v>
      </c>
      <c r="M86" s="10">
        <f t="shared" si="27"/>
        <v>0</v>
      </c>
      <c r="N86" s="10">
        <f t="shared" si="27"/>
        <v>0</v>
      </c>
      <c r="O86" s="10">
        <f t="shared" si="27"/>
        <v>0</v>
      </c>
      <c r="P86" s="10">
        <f t="shared" si="27"/>
        <v>0</v>
      </c>
      <c r="Q86" s="10">
        <f t="shared" si="27"/>
        <v>0</v>
      </c>
      <c r="R86" s="10">
        <f t="shared" si="27"/>
        <v>0</v>
      </c>
      <c r="S86" s="10">
        <f t="shared" si="27"/>
        <v>0</v>
      </c>
      <c r="T86" s="10">
        <f t="shared" si="27"/>
        <v>0</v>
      </c>
    </row>
    <row r="87" spans="1:20" ht="12.75">
      <c r="A87" t="str">
        <f t="shared" si="0"/>
        <v>om</v>
      </c>
      <c r="B87" t="str">
        <f t="shared" si="0"/>
        <v>Oman</v>
      </c>
      <c r="D87" s="10">
        <f t="shared" si="1"/>
        <v>0</v>
      </c>
      <c r="E87" s="10">
        <f aca="true" t="shared" si="28" ref="E87:T87">IF(ISERROR(E48*$B$55*$B$56),0,E48*$B$55*$B$56)</f>
        <v>0</v>
      </c>
      <c r="F87" s="10">
        <f t="shared" si="28"/>
        <v>0</v>
      </c>
      <c r="G87" s="10">
        <f t="shared" si="28"/>
        <v>0</v>
      </c>
      <c r="H87" s="10">
        <f t="shared" si="28"/>
        <v>0</v>
      </c>
      <c r="I87" s="10">
        <f t="shared" si="28"/>
        <v>0</v>
      </c>
      <c r="J87" s="10">
        <f t="shared" si="28"/>
        <v>0</v>
      </c>
      <c r="K87" s="10">
        <f t="shared" si="28"/>
        <v>0</v>
      </c>
      <c r="L87" s="10">
        <f t="shared" si="28"/>
        <v>0</v>
      </c>
      <c r="M87" s="10">
        <f t="shared" si="28"/>
        <v>0</v>
      </c>
      <c r="N87" s="10">
        <f t="shared" si="28"/>
        <v>0</v>
      </c>
      <c r="O87" s="10">
        <f t="shared" si="28"/>
        <v>0.8707867342208999</v>
      </c>
      <c r="P87" s="10">
        <f t="shared" si="28"/>
        <v>0.9745485542136</v>
      </c>
      <c r="Q87" s="10">
        <f t="shared" si="28"/>
        <v>0.4991616370521</v>
      </c>
      <c r="R87" s="10">
        <f t="shared" si="28"/>
        <v>1.1460876724116</v>
      </c>
      <c r="S87" s="10">
        <f t="shared" si="28"/>
        <v>1.5343722704079</v>
      </c>
      <c r="T87" s="10">
        <f t="shared" si="28"/>
        <v>0.6233662767699</v>
      </c>
    </row>
    <row r="88" spans="1:20" ht="12.75">
      <c r="A88" t="str">
        <f t="shared" si="0"/>
        <v>qa</v>
      </c>
      <c r="B88" t="str">
        <f t="shared" si="0"/>
        <v>Qatar</v>
      </c>
      <c r="D88" s="10">
        <f t="shared" si="1"/>
        <v>0</v>
      </c>
      <c r="E88" s="10">
        <f aca="true" t="shared" si="29" ref="E88:T88">IF(ISERROR(E49*$B$55*$B$56),0,E49*$B$55*$B$56)</f>
        <v>0</v>
      </c>
      <c r="F88" s="10">
        <f t="shared" si="29"/>
        <v>0</v>
      </c>
      <c r="G88" s="10">
        <f t="shared" si="29"/>
        <v>0</v>
      </c>
      <c r="H88" s="10">
        <f t="shared" si="29"/>
        <v>0</v>
      </c>
      <c r="I88" s="10">
        <f t="shared" si="29"/>
        <v>0</v>
      </c>
      <c r="J88" s="10">
        <f t="shared" si="29"/>
        <v>0</v>
      </c>
      <c r="K88" s="10">
        <f t="shared" si="29"/>
        <v>0.1484092822104</v>
      </c>
      <c r="L88" s="10">
        <f t="shared" si="29"/>
        <v>0.4447119395088</v>
      </c>
      <c r="M88" s="10">
        <f t="shared" si="29"/>
        <v>0.7928847587385</v>
      </c>
      <c r="N88" s="10">
        <f t="shared" si="29"/>
        <v>0.2674763468343</v>
      </c>
      <c r="O88" s="10">
        <f t="shared" si="29"/>
        <v>0.5903482209363</v>
      </c>
      <c r="P88" s="10">
        <f t="shared" si="29"/>
        <v>1.8906276345552</v>
      </c>
      <c r="Q88" s="10">
        <f t="shared" si="29"/>
        <v>1.7285898058614</v>
      </c>
      <c r="R88" s="10">
        <f t="shared" si="29"/>
        <v>3.4430351581169996</v>
      </c>
      <c r="S88" s="10">
        <f t="shared" si="29"/>
        <v>4.2070721102613</v>
      </c>
      <c r="T88" s="10">
        <f t="shared" si="29"/>
        <v>5.2699482630558</v>
      </c>
    </row>
    <row r="89" spans="1:20" ht="12.75">
      <c r="A89" t="str">
        <f t="shared" si="0"/>
        <v>au</v>
      </c>
      <c r="B89" t="str">
        <f t="shared" si="0"/>
        <v>Australia</v>
      </c>
      <c r="D89" s="10">
        <f t="shared" si="1"/>
        <v>0</v>
      </c>
      <c r="E89" s="10">
        <f aca="true" t="shared" si="30" ref="E89:T89">IF(ISERROR(E50*$B$55*$B$56),0,E50*$B$55*$B$56)</f>
        <v>0</v>
      </c>
      <c r="F89" s="10">
        <f t="shared" si="30"/>
        <v>0</v>
      </c>
      <c r="G89" s="10">
        <f t="shared" si="30"/>
        <v>0</v>
      </c>
      <c r="H89" s="10">
        <f t="shared" si="30"/>
        <v>0</v>
      </c>
      <c r="I89" s="10">
        <f t="shared" si="30"/>
        <v>0</v>
      </c>
      <c r="J89" s="10">
        <f t="shared" si="30"/>
        <v>0</v>
      </c>
      <c r="K89" s="10">
        <f t="shared" si="30"/>
        <v>0</v>
      </c>
      <c r="L89" s="10">
        <f t="shared" si="30"/>
        <v>0</v>
      </c>
      <c r="M89" s="10">
        <f t="shared" si="30"/>
        <v>0</v>
      </c>
      <c r="N89" s="10">
        <f t="shared" si="30"/>
        <v>0</v>
      </c>
      <c r="O89" s="10">
        <f t="shared" si="30"/>
        <v>0</v>
      </c>
      <c r="P89" s="10">
        <f t="shared" si="30"/>
        <v>0</v>
      </c>
      <c r="Q89" s="10">
        <f t="shared" si="30"/>
        <v>0</v>
      </c>
      <c r="R89" s="10">
        <f t="shared" si="30"/>
        <v>0</v>
      </c>
      <c r="S89" s="10">
        <f t="shared" si="30"/>
        <v>0</v>
      </c>
      <c r="T89" s="10">
        <f t="shared" si="30"/>
        <v>0</v>
      </c>
    </row>
    <row r="90" spans="1:20" ht="12.75">
      <c r="A90" t="str">
        <f t="shared" si="0"/>
        <v>world</v>
      </c>
      <c r="B90" t="str">
        <f t="shared" si="0"/>
        <v>All countries of the world</v>
      </c>
      <c r="D90" s="10">
        <f aca="true" t="shared" si="31" ref="D90:S90">IF(ISERROR(D51*$B$55*$B$56),0,D51*$B$55*$B$56)</f>
        <v>163.27471601975398</v>
      </c>
      <c r="E90" s="10">
        <f t="shared" si="31"/>
        <v>164.1415259699064</v>
      </c>
      <c r="F90" s="10">
        <f t="shared" si="31"/>
        <v>163.7165259816993</v>
      </c>
      <c r="G90" s="10">
        <f t="shared" si="31"/>
        <v>160.6269086985564</v>
      </c>
      <c r="H90" s="10">
        <f t="shared" si="31"/>
        <v>162.829961087985</v>
      </c>
      <c r="I90" s="10">
        <f t="shared" si="31"/>
        <v>179.8962331853673</v>
      </c>
      <c r="J90" s="10">
        <f t="shared" si="31"/>
        <v>200.81682589806988</v>
      </c>
      <c r="K90" s="10">
        <f t="shared" si="31"/>
        <v>201.6016926002811</v>
      </c>
      <c r="L90" s="10">
        <f t="shared" si="31"/>
        <v>206.158205801448</v>
      </c>
      <c r="M90" s="10">
        <f t="shared" si="31"/>
        <v>224.58316229793087</v>
      </c>
      <c r="N90" s="10">
        <f t="shared" si="31"/>
        <v>241.4606768769051</v>
      </c>
      <c r="O90" s="10">
        <f t="shared" si="31"/>
        <v>246.92896993239358</v>
      </c>
      <c r="P90" s="10">
        <f t="shared" si="31"/>
        <v>267.026647792608</v>
      </c>
      <c r="Q90" s="10">
        <f t="shared" si="31"/>
        <v>282.5093644739136</v>
      </c>
      <c r="R90" s="10">
        <f t="shared" si="31"/>
        <v>296.1225627204222</v>
      </c>
      <c r="S90" s="10">
        <f t="shared" si="31"/>
        <v>317.46763951420945</v>
      </c>
      <c r="T90" s="10">
        <f>IF(ISERROR(T51*$B$55*$B$56),0,T51*$B$55*$B$56)</f>
        <v>332.6398231000905</v>
      </c>
    </row>
    <row r="91" spans="1:20" ht="12.75">
      <c r="A91" t="str">
        <f t="shared" si="0"/>
        <v>other</v>
      </c>
      <c r="B91" t="str">
        <f t="shared" si="0"/>
        <v>Others</v>
      </c>
      <c r="D91" s="10">
        <f aca="true" t="shared" si="32" ref="D91:T91">IF(ISERROR(D52*$B$55*$B$56),0,D52*$B$55*$B$56)</f>
        <v>0</v>
      </c>
      <c r="E91" s="10">
        <f t="shared" si="32"/>
        <v>0</v>
      </c>
      <c r="F91" s="10">
        <f t="shared" si="32"/>
        <v>0</v>
      </c>
      <c r="G91" s="10">
        <f t="shared" si="32"/>
        <v>0</v>
      </c>
      <c r="H91" s="10">
        <f t="shared" si="32"/>
        <v>0</v>
      </c>
      <c r="I91" s="10">
        <f t="shared" si="32"/>
        <v>0.42863283419399995</v>
      </c>
      <c r="J91" s="10">
        <f t="shared" si="32"/>
        <v>0.0972055003122</v>
      </c>
      <c r="K91" s="10">
        <f t="shared" si="32"/>
        <v>0</v>
      </c>
      <c r="L91" s="10">
        <f t="shared" si="32"/>
        <v>0</v>
      </c>
      <c r="M91" s="10">
        <f t="shared" si="32"/>
        <v>0.2363284543194</v>
      </c>
      <c r="N91" s="10">
        <f t="shared" si="32"/>
        <v>2.2302664901352</v>
      </c>
      <c r="O91" s="10">
        <f t="shared" si="32"/>
        <v>3.2796430732268997</v>
      </c>
      <c r="P91" s="10">
        <f t="shared" si="32"/>
        <v>0.9197979108489</v>
      </c>
      <c r="Q91" s="10">
        <f t="shared" si="32"/>
        <v>0.9263757266595</v>
      </c>
      <c r="R91" s="10">
        <f t="shared" si="32"/>
        <v>4.979707514445599</v>
      </c>
      <c r="S91" s="10">
        <f t="shared" si="32"/>
        <v>6.038972317383299</v>
      </c>
      <c r="T91" s="10">
        <f t="shared" si="32"/>
        <v>3.1024074805524</v>
      </c>
    </row>
  </sheetData>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7"/>
  <dimension ref="A1:T148"/>
  <sheetViews>
    <sheetView workbookViewId="0" topLeftCell="A65">
      <selection activeCell="J36" sqref="J36"/>
    </sheetView>
  </sheetViews>
  <sheetFormatPr defaultColWidth="9.140625" defaultRowHeight="12.75"/>
  <cols>
    <col min="1" max="1" width="12.00390625" style="0" customWidth="1"/>
  </cols>
  <sheetData>
    <row r="1" ht="12.75">
      <c r="A1" t="s">
        <v>426</v>
      </c>
    </row>
    <row r="2" ht="12.75">
      <c r="A2" t="s">
        <v>427</v>
      </c>
    </row>
    <row r="4" ht="12.75">
      <c r="A4" t="s">
        <v>0</v>
      </c>
    </row>
    <row r="6" spans="1:2" ht="12.75">
      <c r="A6" t="s">
        <v>1</v>
      </c>
      <c r="B6" t="s">
        <v>428</v>
      </c>
    </row>
    <row r="7" ht="12.75">
      <c r="B7" t="s">
        <v>429</v>
      </c>
    </row>
    <row r="10" spans="1:2" ht="12.75">
      <c r="A10" t="s">
        <v>7</v>
      </c>
      <c r="B10" t="s">
        <v>8</v>
      </c>
    </row>
    <row r="11" ht="12.75">
      <c r="B11" t="s">
        <v>9</v>
      </c>
    </row>
    <row r="12" spans="1:2" ht="12.75">
      <c r="A12" t="s">
        <v>13</v>
      </c>
      <c r="B12" t="s">
        <v>430</v>
      </c>
    </row>
    <row r="13" ht="12.75">
      <c r="B13" t="s">
        <v>431</v>
      </c>
    </row>
    <row r="14" spans="1:2" ht="12.75">
      <c r="A14" t="s">
        <v>10</v>
      </c>
      <c r="B14" t="s">
        <v>11</v>
      </c>
    </row>
    <row r="15" ht="12.75">
      <c r="B15" t="s">
        <v>12</v>
      </c>
    </row>
    <row r="16" spans="1:2" ht="12.75">
      <c r="A16" t="s">
        <v>27</v>
      </c>
      <c r="B16">
        <v>2111</v>
      </c>
    </row>
    <row r="17" ht="12.75">
      <c r="B17" t="s">
        <v>29</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v>1761</v>
      </c>
      <c r="E22">
        <v>1284</v>
      </c>
      <c r="F22">
        <v>1170</v>
      </c>
      <c r="G22">
        <v>849</v>
      </c>
      <c r="H22">
        <v>1635</v>
      </c>
      <c r="I22">
        <v>1962</v>
      </c>
      <c r="J22">
        <v>1456</v>
      </c>
      <c r="K22">
        <v>1176</v>
      </c>
      <c r="L22">
        <v>779</v>
      </c>
      <c r="M22">
        <v>788</v>
      </c>
      <c r="N22">
        <v>685</v>
      </c>
      <c r="O22">
        <v>1519</v>
      </c>
      <c r="P22">
        <v>1254</v>
      </c>
      <c r="Q22">
        <v>377</v>
      </c>
      <c r="R22">
        <v>869</v>
      </c>
      <c r="S22">
        <v>872</v>
      </c>
      <c r="T22">
        <v>506</v>
      </c>
    </row>
    <row r="23" spans="1:20" ht="12.75">
      <c r="A23" t="s">
        <v>31</v>
      </c>
      <c r="B23" t="s">
        <v>32</v>
      </c>
      <c r="D23">
        <v>0</v>
      </c>
      <c r="E23">
        <v>0</v>
      </c>
      <c r="F23">
        <v>0</v>
      </c>
      <c r="G23">
        <v>0</v>
      </c>
      <c r="H23">
        <v>9</v>
      </c>
      <c r="I23">
        <v>5</v>
      </c>
      <c r="J23">
        <v>48</v>
      </c>
      <c r="K23">
        <v>0</v>
      </c>
      <c r="L23">
        <v>0</v>
      </c>
      <c r="M23">
        <v>0</v>
      </c>
      <c r="N23">
        <v>0</v>
      </c>
      <c r="O23">
        <v>0</v>
      </c>
      <c r="P23">
        <v>0</v>
      </c>
      <c r="Q23">
        <v>0</v>
      </c>
      <c r="R23">
        <v>0</v>
      </c>
      <c r="S23">
        <v>0</v>
      </c>
      <c r="T23">
        <v>4</v>
      </c>
    </row>
    <row r="24" spans="1:20" ht="12.75">
      <c r="A24" t="s">
        <v>33</v>
      </c>
      <c r="B24" t="s">
        <v>34</v>
      </c>
      <c r="D24">
        <v>0</v>
      </c>
      <c r="E24">
        <v>0</v>
      </c>
      <c r="F24">
        <v>0</v>
      </c>
      <c r="G24">
        <v>0</v>
      </c>
      <c r="H24">
        <v>1801</v>
      </c>
      <c r="I24">
        <v>2745</v>
      </c>
      <c r="J24">
        <v>3246</v>
      </c>
      <c r="K24">
        <v>2283</v>
      </c>
      <c r="L24">
        <v>1730</v>
      </c>
      <c r="M24">
        <v>1015</v>
      </c>
      <c r="N24">
        <v>1077</v>
      </c>
      <c r="O24">
        <v>1171</v>
      </c>
      <c r="P24">
        <v>1201</v>
      </c>
      <c r="Q24">
        <v>1160</v>
      </c>
      <c r="R24">
        <v>1243</v>
      </c>
      <c r="S24">
        <v>1240</v>
      </c>
      <c r="T24">
        <v>1889</v>
      </c>
    </row>
    <row r="25" spans="1:20" ht="12.75">
      <c r="A25" t="s">
        <v>35</v>
      </c>
      <c r="B25" t="s">
        <v>36</v>
      </c>
      <c r="D25">
        <v>373</v>
      </c>
      <c r="E25">
        <v>194</v>
      </c>
      <c r="F25">
        <v>109</v>
      </c>
      <c r="G25">
        <v>204</v>
      </c>
      <c r="H25">
        <v>3514</v>
      </c>
      <c r="I25">
        <v>3192</v>
      </c>
      <c r="J25">
        <v>2676</v>
      </c>
      <c r="K25">
        <v>3402</v>
      </c>
      <c r="L25">
        <v>9</v>
      </c>
      <c r="M25">
        <v>2443</v>
      </c>
      <c r="N25">
        <v>2226</v>
      </c>
      <c r="O25">
        <v>2101</v>
      </c>
      <c r="P25">
        <v>2143</v>
      </c>
      <c r="Q25">
        <v>861</v>
      </c>
      <c r="R25">
        <v>1100</v>
      </c>
      <c r="S25">
        <v>909</v>
      </c>
      <c r="T25">
        <v>616</v>
      </c>
    </row>
    <row r="26" spans="1:20" ht="12.75">
      <c r="A26" t="s">
        <v>37</v>
      </c>
      <c r="B26" t="s">
        <v>38</v>
      </c>
      <c r="D26">
        <v>2291</v>
      </c>
      <c r="E26">
        <v>2353</v>
      </c>
      <c r="F26">
        <v>2404</v>
      </c>
      <c r="G26">
        <v>2249</v>
      </c>
      <c r="H26">
        <v>6514</v>
      </c>
      <c r="I26">
        <v>5664</v>
      </c>
      <c r="J26">
        <v>5921</v>
      </c>
      <c r="K26">
        <v>7052</v>
      </c>
      <c r="L26">
        <v>13200</v>
      </c>
      <c r="M26">
        <v>13919</v>
      </c>
      <c r="N26">
        <v>16190</v>
      </c>
      <c r="O26">
        <v>23309</v>
      </c>
      <c r="P26">
        <v>15289</v>
      </c>
      <c r="Q26">
        <v>13725</v>
      </c>
      <c r="R26">
        <v>15061</v>
      </c>
      <c r="S26">
        <v>12766</v>
      </c>
      <c r="T26">
        <v>14786</v>
      </c>
    </row>
    <row r="27" spans="1:20" ht="12.75">
      <c r="A27" t="s">
        <v>39</v>
      </c>
      <c r="B27" t="s">
        <v>40</v>
      </c>
      <c r="D27">
        <v>0</v>
      </c>
      <c r="E27">
        <v>0</v>
      </c>
      <c r="F27">
        <v>0</v>
      </c>
      <c r="G27">
        <v>0</v>
      </c>
      <c r="H27">
        <v>0</v>
      </c>
      <c r="I27">
        <v>0</v>
      </c>
      <c r="J27">
        <v>7</v>
      </c>
      <c r="K27">
        <v>11</v>
      </c>
      <c r="L27">
        <v>3</v>
      </c>
      <c r="M27">
        <v>0</v>
      </c>
      <c r="N27">
        <v>0</v>
      </c>
      <c r="O27">
        <v>0</v>
      </c>
      <c r="P27">
        <v>0</v>
      </c>
      <c r="Q27">
        <v>0</v>
      </c>
      <c r="R27">
        <v>0</v>
      </c>
      <c r="S27">
        <v>0</v>
      </c>
      <c r="T27">
        <v>0</v>
      </c>
    </row>
    <row r="28" spans="1:20" ht="12.75">
      <c r="A28" t="s">
        <v>41</v>
      </c>
      <c r="B28" t="s">
        <v>42</v>
      </c>
      <c r="D28">
        <v>336</v>
      </c>
      <c r="E28">
        <v>338</v>
      </c>
      <c r="F28">
        <v>288</v>
      </c>
      <c r="G28">
        <v>29</v>
      </c>
      <c r="H28">
        <v>843</v>
      </c>
      <c r="I28">
        <v>666</v>
      </c>
      <c r="J28">
        <v>791</v>
      </c>
      <c r="K28">
        <v>800</v>
      </c>
      <c r="L28">
        <v>532</v>
      </c>
      <c r="M28">
        <v>566</v>
      </c>
      <c r="N28">
        <v>472</v>
      </c>
      <c r="O28">
        <v>495</v>
      </c>
      <c r="P28">
        <v>575</v>
      </c>
      <c r="Q28">
        <v>564</v>
      </c>
      <c r="R28">
        <v>654</v>
      </c>
      <c r="S28">
        <v>596</v>
      </c>
      <c r="T28">
        <v>508</v>
      </c>
    </row>
    <row r="29" spans="1:20" ht="12.75">
      <c r="A29" t="s">
        <v>43</v>
      </c>
      <c r="B29" t="s">
        <v>44</v>
      </c>
      <c r="D29">
        <v>0</v>
      </c>
      <c r="E29">
        <v>0</v>
      </c>
      <c r="F29">
        <v>0</v>
      </c>
      <c r="G29">
        <v>350</v>
      </c>
      <c r="H29">
        <v>0</v>
      </c>
      <c r="I29">
        <v>0</v>
      </c>
      <c r="J29">
        <v>0</v>
      </c>
      <c r="K29">
        <v>0</v>
      </c>
      <c r="L29">
        <v>3</v>
      </c>
      <c r="M29">
        <v>0</v>
      </c>
      <c r="N29">
        <v>0</v>
      </c>
      <c r="O29">
        <v>0</v>
      </c>
      <c r="P29">
        <v>48</v>
      </c>
      <c r="Q29">
        <v>2</v>
      </c>
      <c r="R29">
        <v>0</v>
      </c>
      <c r="S29">
        <v>2</v>
      </c>
      <c r="T29">
        <v>0</v>
      </c>
    </row>
    <row r="30" spans="1:20" ht="12.75">
      <c r="A30" t="s">
        <v>45</v>
      </c>
      <c r="B30" t="s">
        <v>46</v>
      </c>
      <c r="D30">
        <v>217</v>
      </c>
      <c r="E30">
        <v>480</v>
      </c>
      <c r="F30">
        <v>278</v>
      </c>
      <c r="G30">
        <v>167</v>
      </c>
      <c r="H30">
        <v>264</v>
      </c>
      <c r="I30">
        <v>181</v>
      </c>
      <c r="J30">
        <v>204</v>
      </c>
      <c r="K30">
        <v>335</v>
      </c>
      <c r="L30">
        <v>398</v>
      </c>
      <c r="M30">
        <v>731</v>
      </c>
      <c r="N30">
        <v>503</v>
      </c>
      <c r="O30">
        <v>419</v>
      </c>
      <c r="P30">
        <v>189</v>
      </c>
      <c r="Q30">
        <v>154</v>
      </c>
      <c r="R30">
        <v>220</v>
      </c>
      <c r="S30">
        <v>157</v>
      </c>
      <c r="T30">
        <v>249</v>
      </c>
    </row>
    <row r="31" spans="1:20" ht="12.75">
      <c r="A31" t="s">
        <v>47</v>
      </c>
      <c r="B31" t="s">
        <v>48</v>
      </c>
      <c r="D31">
        <v>2524</v>
      </c>
      <c r="E31">
        <v>2030</v>
      </c>
      <c r="F31">
        <v>872</v>
      </c>
      <c r="G31">
        <v>750</v>
      </c>
      <c r="H31">
        <v>1839</v>
      </c>
      <c r="I31">
        <v>1700</v>
      </c>
      <c r="J31">
        <v>2058</v>
      </c>
      <c r="K31">
        <v>2224</v>
      </c>
      <c r="L31">
        <v>3180</v>
      </c>
      <c r="M31">
        <v>1871</v>
      </c>
      <c r="N31">
        <v>2521</v>
      </c>
      <c r="O31">
        <v>2375</v>
      </c>
      <c r="P31">
        <v>2314</v>
      </c>
      <c r="Q31">
        <v>2899</v>
      </c>
      <c r="R31">
        <v>2766</v>
      </c>
      <c r="S31">
        <v>3035</v>
      </c>
      <c r="T31">
        <v>2685</v>
      </c>
    </row>
    <row r="32" spans="1:20" ht="12.75">
      <c r="A32" t="s">
        <v>49</v>
      </c>
      <c r="B32" t="s">
        <v>50</v>
      </c>
      <c r="D32">
        <v>947</v>
      </c>
      <c r="E32">
        <v>498</v>
      </c>
      <c r="F32">
        <v>187</v>
      </c>
      <c r="G32">
        <v>83</v>
      </c>
      <c r="H32">
        <v>334</v>
      </c>
      <c r="I32">
        <v>326</v>
      </c>
      <c r="J32">
        <v>285</v>
      </c>
      <c r="K32">
        <v>150</v>
      </c>
      <c r="L32">
        <v>144</v>
      </c>
      <c r="M32">
        <v>516</v>
      </c>
      <c r="N32">
        <v>923</v>
      </c>
      <c r="O32">
        <v>238</v>
      </c>
      <c r="P32">
        <v>606</v>
      </c>
      <c r="Q32">
        <v>10</v>
      </c>
      <c r="R32">
        <v>129</v>
      </c>
      <c r="S32">
        <v>553</v>
      </c>
      <c r="T32">
        <v>276</v>
      </c>
    </row>
    <row r="33" spans="1:20" ht="12.75">
      <c r="A33" t="s">
        <v>53</v>
      </c>
      <c r="B33" t="s">
        <v>54</v>
      </c>
      <c r="D33">
        <v>0</v>
      </c>
      <c r="E33">
        <v>0</v>
      </c>
      <c r="F33">
        <v>0</v>
      </c>
      <c r="G33">
        <v>0</v>
      </c>
      <c r="H33">
        <v>5</v>
      </c>
      <c r="I33">
        <v>6</v>
      </c>
      <c r="J33">
        <v>53</v>
      </c>
      <c r="K33">
        <v>9</v>
      </c>
      <c r="L33">
        <v>17</v>
      </c>
      <c r="M33">
        <v>8</v>
      </c>
      <c r="N33">
        <v>6</v>
      </c>
      <c r="O33">
        <v>7</v>
      </c>
      <c r="P33">
        <v>7</v>
      </c>
      <c r="Q33">
        <v>9</v>
      </c>
      <c r="R33">
        <v>4</v>
      </c>
      <c r="S33">
        <v>2</v>
      </c>
      <c r="T33">
        <v>2</v>
      </c>
    </row>
    <row r="34" spans="1:20" ht="12.75">
      <c r="A34" t="s">
        <v>55</v>
      </c>
      <c r="B34" t="s">
        <v>56</v>
      </c>
      <c r="D34">
        <v>64</v>
      </c>
      <c r="E34">
        <v>90</v>
      </c>
      <c r="F34">
        <v>53</v>
      </c>
      <c r="G34">
        <v>69</v>
      </c>
      <c r="H34">
        <v>57</v>
      </c>
      <c r="I34">
        <v>60</v>
      </c>
      <c r="J34">
        <v>59</v>
      </c>
      <c r="K34">
        <v>37</v>
      </c>
      <c r="L34">
        <v>39</v>
      </c>
      <c r="M34">
        <v>94</v>
      </c>
      <c r="N34">
        <v>164</v>
      </c>
      <c r="O34">
        <v>165</v>
      </c>
      <c r="P34">
        <v>58</v>
      </c>
      <c r="Q34">
        <v>52</v>
      </c>
      <c r="R34">
        <v>42</v>
      </c>
      <c r="S34">
        <v>37</v>
      </c>
      <c r="T34">
        <v>23</v>
      </c>
    </row>
    <row r="35" spans="1:20" ht="12.75">
      <c r="A35" t="s">
        <v>57</v>
      </c>
      <c r="B35" t="s">
        <v>58</v>
      </c>
      <c r="D35">
        <v>0</v>
      </c>
      <c r="E35">
        <v>0</v>
      </c>
      <c r="F35">
        <v>0</v>
      </c>
      <c r="G35">
        <v>216</v>
      </c>
      <c r="H35">
        <v>657</v>
      </c>
      <c r="I35">
        <v>1661</v>
      </c>
      <c r="J35">
        <v>1759</v>
      </c>
      <c r="K35">
        <v>1592</v>
      </c>
      <c r="L35">
        <v>1451</v>
      </c>
      <c r="M35">
        <v>1257</v>
      </c>
      <c r="N35">
        <v>1332</v>
      </c>
      <c r="O35">
        <v>1003</v>
      </c>
      <c r="P35">
        <v>729</v>
      </c>
      <c r="Q35">
        <v>819</v>
      </c>
      <c r="R35">
        <v>643</v>
      </c>
      <c r="S35">
        <v>710</v>
      </c>
      <c r="T35">
        <v>886</v>
      </c>
    </row>
    <row r="36" spans="1:20" ht="12.75">
      <c r="A36" t="s">
        <v>152</v>
      </c>
      <c r="B36" t="s">
        <v>153</v>
      </c>
      <c r="D36">
        <v>0</v>
      </c>
      <c r="E36">
        <v>0</v>
      </c>
      <c r="F36">
        <v>3</v>
      </c>
      <c r="G36">
        <v>0</v>
      </c>
      <c r="H36">
        <v>0</v>
      </c>
      <c r="I36">
        <v>0</v>
      </c>
      <c r="J36">
        <v>0</v>
      </c>
      <c r="K36">
        <v>0</v>
      </c>
      <c r="L36">
        <v>0</v>
      </c>
      <c r="M36">
        <v>0</v>
      </c>
      <c r="N36">
        <v>0</v>
      </c>
      <c r="O36">
        <v>0</v>
      </c>
      <c r="P36">
        <v>0</v>
      </c>
      <c r="Q36">
        <v>0</v>
      </c>
      <c r="R36">
        <v>0</v>
      </c>
      <c r="S36">
        <v>0</v>
      </c>
      <c r="T36">
        <v>0</v>
      </c>
    </row>
    <row r="37" spans="1:20" ht="12.75">
      <c r="A37" t="s">
        <v>59</v>
      </c>
      <c r="B37" t="s">
        <v>60</v>
      </c>
      <c r="D37">
        <v>690</v>
      </c>
      <c r="E37">
        <v>739</v>
      </c>
      <c r="F37">
        <v>314</v>
      </c>
      <c r="G37">
        <v>193</v>
      </c>
      <c r="H37">
        <v>1582</v>
      </c>
      <c r="I37">
        <v>1612</v>
      </c>
      <c r="J37">
        <v>1499</v>
      </c>
      <c r="K37">
        <v>1638</v>
      </c>
      <c r="L37">
        <v>1470</v>
      </c>
      <c r="M37">
        <v>925</v>
      </c>
      <c r="N37">
        <v>686</v>
      </c>
      <c r="O37">
        <v>705</v>
      </c>
      <c r="P37">
        <v>766</v>
      </c>
      <c r="Q37">
        <v>52</v>
      </c>
      <c r="R37">
        <v>521</v>
      </c>
      <c r="S37">
        <v>699</v>
      </c>
      <c r="T37">
        <v>642</v>
      </c>
    </row>
    <row r="38" spans="1:20" ht="12.75">
      <c r="A38" t="s">
        <v>61</v>
      </c>
      <c r="B38" t="s">
        <v>62</v>
      </c>
      <c r="D38">
        <v>798</v>
      </c>
      <c r="E38">
        <v>1026</v>
      </c>
      <c r="F38">
        <v>1198</v>
      </c>
      <c r="G38">
        <v>1224</v>
      </c>
      <c r="H38">
        <v>2352</v>
      </c>
      <c r="I38">
        <v>2946</v>
      </c>
      <c r="J38">
        <v>3569</v>
      </c>
      <c r="K38">
        <v>3546</v>
      </c>
      <c r="L38">
        <v>3513</v>
      </c>
      <c r="M38">
        <v>3406</v>
      </c>
      <c r="N38">
        <v>3487</v>
      </c>
      <c r="O38">
        <v>3803</v>
      </c>
      <c r="P38">
        <v>3960</v>
      </c>
      <c r="Q38">
        <v>3935</v>
      </c>
      <c r="R38">
        <v>4427</v>
      </c>
      <c r="S38">
        <v>3693</v>
      </c>
      <c r="T38">
        <v>3724</v>
      </c>
    </row>
    <row r="39" spans="1:20" ht="12.75">
      <c r="A39" t="s">
        <v>63</v>
      </c>
      <c r="B39" t="s">
        <v>64</v>
      </c>
      <c r="D39">
        <v>1</v>
      </c>
      <c r="E39">
        <v>4</v>
      </c>
      <c r="F39">
        <v>0</v>
      </c>
      <c r="G39">
        <v>2</v>
      </c>
      <c r="H39">
        <v>0</v>
      </c>
      <c r="I39">
        <v>1200</v>
      </c>
      <c r="J39">
        <v>1202</v>
      </c>
      <c r="K39">
        <v>1115</v>
      </c>
      <c r="L39">
        <v>1678</v>
      </c>
      <c r="M39">
        <v>1044</v>
      </c>
      <c r="N39">
        <v>653</v>
      </c>
      <c r="O39">
        <v>352</v>
      </c>
      <c r="P39">
        <v>393</v>
      </c>
      <c r="Q39">
        <v>508</v>
      </c>
      <c r="R39">
        <v>626</v>
      </c>
      <c r="S39">
        <v>714</v>
      </c>
      <c r="T39">
        <v>1487</v>
      </c>
    </row>
    <row r="40" spans="1:20" ht="12.75">
      <c r="A40" t="s">
        <v>65</v>
      </c>
      <c r="B40" t="s">
        <v>66</v>
      </c>
      <c r="D40">
        <v>198</v>
      </c>
      <c r="E40">
        <v>126</v>
      </c>
      <c r="F40">
        <v>36</v>
      </c>
      <c r="G40">
        <v>11</v>
      </c>
      <c r="H40">
        <v>217</v>
      </c>
      <c r="I40">
        <v>151</v>
      </c>
      <c r="J40">
        <v>8</v>
      </c>
      <c r="K40">
        <v>8</v>
      </c>
      <c r="L40">
        <v>5</v>
      </c>
      <c r="M40">
        <v>6</v>
      </c>
      <c r="N40">
        <v>5</v>
      </c>
      <c r="O40">
        <v>4</v>
      </c>
      <c r="P40">
        <v>356</v>
      </c>
      <c r="Q40">
        <v>0</v>
      </c>
      <c r="R40">
        <v>0</v>
      </c>
      <c r="S40">
        <v>223</v>
      </c>
      <c r="T40">
        <v>1</v>
      </c>
    </row>
    <row r="41" spans="1:20" ht="12.75">
      <c r="A41" t="s">
        <v>67</v>
      </c>
      <c r="B41" t="s">
        <v>68</v>
      </c>
      <c r="D41">
        <v>0</v>
      </c>
      <c r="E41">
        <v>0</v>
      </c>
      <c r="F41">
        <v>0</v>
      </c>
      <c r="G41">
        <v>0</v>
      </c>
      <c r="H41">
        <v>0</v>
      </c>
      <c r="I41">
        <v>0</v>
      </c>
      <c r="J41">
        <v>0</v>
      </c>
      <c r="K41">
        <v>0</v>
      </c>
      <c r="L41">
        <v>0</v>
      </c>
      <c r="M41">
        <v>0</v>
      </c>
      <c r="N41">
        <v>0</v>
      </c>
      <c r="O41">
        <v>0</v>
      </c>
      <c r="P41">
        <v>0</v>
      </c>
      <c r="Q41">
        <v>0</v>
      </c>
      <c r="R41">
        <v>0</v>
      </c>
      <c r="S41">
        <v>0</v>
      </c>
      <c r="T41">
        <v>0</v>
      </c>
    </row>
    <row r="42" spans="1:20" ht="12.75">
      <c r="A42" t="s">
        <v>69</v>
      </c>
      <c r="B42" t="s">
        <v>70</v>
      </c>
      <c r="D42">
        <v>0</v>
      </c>
      <c r="E42">
        <v>0</v>
      </c>
      <c r="F42">
        <v>0</v>
      </c>
      <c r="G42">
        <v>0</v>
      </c>
      <c r="H42">
        <v>0</v>
      </c>
      <c r="I42">
        <v>2</v>
      </c>
      <c r="J42">
        <v>6</v>
      </c>
      <c r="K42">
        <v>3</v>
      </c>
      <c r="L42">
        <v>8</v>
      </c>
      <c r="M42">
        <v>11</v>
      </c>
      <c r="N42">
        <v>12</v>
      </c>
      <c r="O42">
        <v>12</v>
      </c>
      <c r="P42">
        <v>12</v>
      </c>
      <c r="Q42">
        <v>11</v>
      </c>
      <c r="R42">
        <v>33</v>
      </c>
      <c r="S42">
        <v>9</v>
      </c>
      <c r="T42">
        <v>9</v>
      </c>
    </row>
    <row r="43" spans="1:20" ht="12.75">
      <c r="A43" t="s">
        <v>71</v>
      </c>
      <c r="B43" t="s">
        <v>72</v>
      </c>
      <c r="D43">
        <v>3879</v>
      </c>
      <c r="E43">
        <v>3980</v>
      </c>
      <c r="F43">
        <v>3753</v>
      </c>
      <c r="G43">
        <v>3361</v>
      </c>
      <c r="H43">
        <v>5995</v>
      </c>
      <c r="I43">
        <v>3061</v>
      </c>
      <c r="J43">
        <v>2849</v>
      </c>
      <c r="K43">
        <v>2985</v>
      </c>
      <c r="L43">
        <v>2655</v>
      </c>
      <c r="M43">
        <v>2769</v>
      </c>
      <c r="N43">
        <v>2787</v>
      </c>
      <c r="O43">
        <v>2976</v>
      </c>
      <c r="P43">
        <v>2693</v>
      </c>
      <c r="Q43">
        <v>2859</v>
      </c>
      <c r="R43">
        <v>3176</v>
      </c>
      <c r="S43">
        <v>2628</v>
      </c>
      <c r="T43">
        <v>2966</v>
      </c>
    </row>
    <row r="44" spans="1:20" ht="12.75">
      <c r="A44" t="s">
        <v>73</v>
      </c>
      <c r="B44" t="s">
        <v>74</v>
      </c>
      <c r="D44">
        <v>206</v>
      </c>
      <c r="E44">
        <v>82</v>
      </c>
      <c r="F44">
        <v>2</v>
      </c>
      <c r="G44">
        <v>1</v>
      </c>
      <c r="H44">
        <v>4790</v>
      </c>
      <c r="I44">
        <v>3091</v>
      </c>
      <c r="J44">
        <v>3695</v>
      </c>
      <c r="K44">
        <v>4263</v>
      </c>
      <c r="L44">
        <v>2653</v>
      </c>
      <c r="M44">
        <v>1674</v>
      </c>
      <c r="N44">
        <v>1893</v>
      </c>
      <c r="O44">
        <v>1876</v>
      </c>
      <c r="P44">
        <v>1698</v>
      </c>
      <c r="Q44">
        <v>2026</v>
      </c>
      <c r="R44">
        <v>1626</v>
      </c>
      <c r="S44">
        <v>976</v>
      </c>
      <c r="T44">
        <v>521</v>
      </c>
    </row>
    <row r="45" spans="1:20" ht="12.75">
      <c r="A45" t="s">
        <v>75</v>
      </c>
      <c r="B45" t="s">
        <v>76</v>
      </c>
      <c r="D45">
        <v>122</v>
      </c>
      <c r="E45">
        <v>100</v>
      </c>
      <c r="F45">
        <v>24</v>
      </c>
      <c r="G45">
        <v>21</v>
      </c>
      <c r="H45">
        <v>982</v>
      </c>
      <c r="I45">
        <v>1109</v>
      </c>
      <c r="J45">
        <v>1232</v>
      </c>
      <c r="K45">
        <v>1087</v>
      </c>
      <c r="L45">
        <v>749</v>
      </c>
      <c r="M45">
        <v>789</v>
      </c>
      <c r="N45">
        <v>664</v>
      </c>
      <c r="O45">
        <v>300</v>
      </c>
      <c r="P45">
        <v>439</v>
      </c>
      <c r="Q45">
        <v>677</v>
      </c>
      <c r="R45">
        <v>334</v>
      </c>
      <c r="S45">
        <v>208</v>
      </c>
      <c r="T45">
        <v>302</v>
      </c>
    </row>
    <row r="46" spans="1:20" ht="12.75">
      <c r="A46" t="s">
        <v>77</v>
      </c>
      <c r="B46" t="s">
        <v>78</v>
      </c>
      <c r="D46">
        <v>422</v>
      </c>
      <c r="E46">
        <v>337</v>
      </c>
      <c r="F46">
        <v>312</v>
      </c>
      <c r="G46">
        <v>333</v>
      </c>
      <c r="H46">
        <v>2389</v>
      </c>
      <c r="I46">
        <v>1456</v>
      </c>
      <c r="J46">
        <v>1374</v>
      </c>
      <c r="K46">
        <v>921</v>
      </c>
      <c r="L46">
        <v>1587</v>
      </c>
      <c r="M46">
        <v>1543</v>
      </c>
      <c r="N46">
        <v>1323</v>
      </c>
      <c r="O46">
        <v>1764</v>
      </c>
      <c r="P46">
        <v>1575</v>
      </c>
      <c r="Q46">
        <v>1433</v>
      </c>
      <c r="R46">
        <v>2010</v>
      </c>
      <c r="S46">
        <v>2046</v>
      </c>
      <c r="T46">
        <v>1386</v>
      </c>
    </row>
    <row r="47" spans="1:20" ht="12.75">
      <c r="A47" t="s">
        <v>79</v>
      </c>
      <c r="B47" t="s">
        <v>80</v>
      </c>
      <c r="D47">
        <v>0</v>
      </c>
      <c r="E47">
        <v>0</v>
      </c>
      <c r="F47">
        <v>10</v>
      </c>
      <c r="G47">
        <v>0</v>
      </c>
      <c r="H47">
        <v>42</v>
      </c>
      <c r="I47">
        <v>7</v>
      </c>
      <c r="J47">
        <v>12</v>
      </c>
      <c r="K47">
        <v>875</v>
      </c>
      <c r="L47">
        <v>912</v>
      </c>
      <c r="M47">
        <v>11</v>
      </c>
      <c r="N47">
        <v>0</v>
      </c>
      <c r="O47">
        <v>0</v>
      </c>
      <c r="P47">
        <v>1</v>
      </c>
      <c r="Q47">
        <v>0</v>
      </c>
      <c r="R47">
        <v>42</v>
      </c>
      <c r="S47">
        <v>4</v>
      </c>
      <c r="T47">
        <v>2</v>
      </c>
    </row>
    <row r="48" spans="1:20" ht="12.75">
      <c r="A48" t="s">
        <v>81</v>
      </c>
      <c r="B48" t="s">
        <v>82</v>
      </c>
      <c r="D48" t="s">
        <v>30</v>
      </c>
      <c r="E48" t="s">
        <v>30</v>
      </c>
      <c r="F48" t="s">
        <v>30</v>
      </c>
      <c r="G48" t="s">
        <v>30</v>
      </c>
      <c r="H48" t="s">
        <v>30</v>
      </c>
      <c r="I48" t="s">
        <v>30</v>
      </c>
      <c r="J48" t="s">
        <v>30</v>
      </c>
      <c r="K48" t="s">
        <v>30</v>
      </c>
      <c r="L48" t="s">
        <v>30</v>
      </c>
      <c r="M48" t="s">
        <v>30</v>
      </c>
      <c r="N48" t="s">
        <v>30</v>
      </c>
      <c r="O48" t="s">
        <v>30</v>
      </c>
      <c r="P48" t="s">
        <v>30</v>
      </c>
      <c r="Q48" t="s">
        <v>30</v>
      </c>
      <c r="R48" t="s">
        <v>30</v>
      </c>
      <c r="S48">
        <v>16</v>
      </c>
      <c r="T48">
        <v>24</v>
      </c>
    </row>
    <row r="49" spans="1:20" ht="12.75">
      <c r="A49" t="s">
        <v>83</v>
      </c>
      <c r="B49" t="s">
        <v>84</v>
      </c>
      <c r="D49">
        <v>0</v>
      </c>
      <c r="E49">
        <v>0</v>
      </c>
      <c r="F49">
        <v>0</v>
      </c>
      <c r="G49">
        <v>0</v>
      </c>
      <c r="H49">
        <v>115</v>
      </c>
      <c r="I49">
        <v>178</v>
      </c>
      <c r="J49">
        <v>4</v>
      </c>
      <c r="K49">
        <v>0</v>
      </c>
      <c r="L49">
        <v>0</v>
      </c>
      <c r="M49">
        <v>223</v>
      </c>
      <c r="N49">
        <v>100</v>
      </c>
      <c r="O49">
        <v>121</v>
      </c>
      <c r="P49">
        <v>326</v>
      </c>
      <c r="Q49">
        <v>228</v>
      </c>
      <c r="R49">
        <v>0</v>
      </c>
      <c r="S49">
        <v>278</v>
      </c>
      <c r="T49">
        <v>73</v>
      </c>
    </row>
    <row r="50" spans="1:20" ht="12.75">
      <c r="A50" t="s">
        <v>85</v>
      </c>
      <c r="B50" t="s">
        <v>86</v>
      </c>
      <c r="D50">
        <v>18</v>
      </c>
      <c r="E50">
        <v>1</v>
      </c>
      <c r="F50">
        <v>1</v>
      </c>
      <c r="G50">
        <v>63</v>
      </c>
      <c r="H50">
        <v>40</v>
      </c>
      <c r="I50">
        <v>20</v>
      </c>
      <c r="J50">
        <v>22</v>
      </c>
      <c r="K50">
        <v>43</v>
      </c>
      <c r="L50">
        <v>12</v>
      </c>
      <c r="M50">
        <v>7</v>
      </c>
      <c r="N50">
        <v>0</v>
      </c>
      <c r="O50">
        <v>14</v>
      </c>
      <c r="P50">
        <v>0</v>
      </c>
      <c r="Q50">
        <v>6</v>
      </c>
      <c r="R50">
        <v>9</v>
      </c>
      <c r="S50">
        <v>45</v>
      </c>
      <c r="T50">
        <v>74</v>
      </c>
    </row>
    <row r="51" spans="1:20" ht="12.75">
      <c r="A51" t="s">
        <v>87</v>
      </c>
      <c r="B51" t="s">
        <v>88</v>
      </c>
      <c r="D51">
        <v>307</v>
      </c>
      <c r="E51">
        <v>216</v>
      </c>
      <c r="F51">
        <v>131</v>
      </c>
      <c r="G51">
        <v>184</v>
      </c>
      <c r="H51">
        <v>403</v>
      </c>
      <c r="I51">
        <v>372</v>
      </c>
      <c r="J51">
        <v>307</v>
      </c>
      <c r="K51">
        <v>488</v>
      </c>
      <c r="L51">
        <v>601</v>
      </c>
      <c r="M51">
        <v>607</v>
      </c>
      <c r="N51">
        <v>650</v>
      </c>
      <c r="O51">
        <v>631</v>
      </c>
      <c r="P51">
        <v>570</v>
      </c>
      <c r="Q51">
        <v>521</v>
      </c>
      <c r="R51">
        <v>592</v>
      </c>
      <c r="S51">
        <v>496</v>
      </c>
      <c r="T51">
        <v>422</v>
      </c>
    </row>
    <row r="52" spans="1:20" ht="12.75">
      <c r="A52" t="s">
        <v>89</v>
      </c>
      <c r="B52" t="s">
        <v>90</v>
      </c>
      <c r="D52">
        <v>38</v>
      </c>
      <c r="E52">
        <v>69</v>
      </c>
      <c r="F52">
        <v>18</v>
      </c>
      <c r="G52">
        <v>11</v>
      </c>
      <c r="H52">
        <v>17</v>
      </c>
      <c r="I52">
        <v>12</v>
      </c>
      <c r="J52">
        <v>27</v>
      </c>
      <c r="K52">
        <v>68</v>
      </c>
      <c r="L52">
        <v>53</v>
      </c>
      <c r="M52">
        <v>23</v>
      </c>
      <c r="N52">
        <v>20</v>
      </c>
      <c r="O52">
        <v>2</v>
      </c>
      <c r="P52">
        <v>95</v>
      </c>
      <c r="Q52">
        <v>25</v>
      </c>
      <c r="R52">
        <v>8</v>
      </c>
      <c r="S52">
        <v>8</v>
      </c>
      <c r="T52">
        <v>17</v>
      </c>
    </row>
    <row r="53" spans="1:20" ht="12.75">
      <c r="A53" t="s">
        <v>432</v>
      </c>
      <c r="B53" t="s">
        <v>433</v>
      </c>
      <c r="D53">
        <v>0</v>
      </c>
      <c r="E53">
        <v>0</v>
      </c>
      <c r="F53">
        <v>2</v>
      </c>
      <c r="G53">
        <v>0</v>
      </c>
      <c r="H53">
        <v>0</v>
      </c>
      <c r="I53">
        <v>0</v>
      </c>
      <c r="J53">
        <v>0</v>
      </c>
      <c r="K53">
        <v>0</v>
      </c>
      <c r="L53">
        <v>0</v>
      </c>
      <c r="M53">
        <v>0</v>
      </c>
      <c r="N53">
        <v>0</v>
      </c>
      <c r="O53">
        <v>0</v>
      </c>
      <c r="P53">
        <v>0</v>
      </c>
      <c r="Q53">
        <v>0</v>
      </c>
      <c r="R53">
        <v>0</v>
      </c>
      <c r="S53">
        <v>0</v>
      </c>
      <c r="T53">
        <v>0</v>
      </c>
    </row>
    <row r="54" spans="1:20" ht="12.75">
      <c r="A54" t="s">
        <v>91</v>
      </c>
      <c r="B54" t="s">
        <v>92</v>
      </c>
      <c r="D54">
        <v>0</v>
      </c>
      <c r="E54">
        <v>0</v>
      </c>
      <c r="F54">
        <v>0</v>
      </c>
      <c r="G54">
        <v>0</v>
      </c>
      <c r="H54">
        <v>0</v>
      </c>
      <c r="I54">
        <v>0</v>
      </c>
      <c r="J54">
        <v>0</v>
      </c>
      <c r="K54">
        <v>0</v>
      </c>
      <c r="L54">
        <v>0</v>
      </c>
      <c r="M54">
        <v>0</v>
      </c>
      <c r="N54">
        <v>0</v>
      </c>
      <c r="O54">
        <v>0</v>
      </c>
      <c r="P54">
        <v>0</v>
      </c>
      <c r="Q54">
        <v>5</v>
      </c>
      <c r="R54">
        <v>3</v>
      </c>
      <c r="S54">
        <v>111</v>
      </c>
      <c r="T54">
        <v>307</v>
      </c>
    </row>
    <row r="55" spans="1:20" ht="12.75">
      <c r="A55" t="s">
        <v>93</v>
      </c>
      <c r="B55" t="s">
        <v>94</v>
      </c>
      <c r="D55">
        <v>3879</v>
      </c>
      <c r="E55">
        <v>3980</v>
      </c>
      <c r="F55">
        <v>3753</v>
      </c>
      <c r="G55">
        <v>3364</v>
      </c>
      <c r="H55">
        <v>7876</v>
      </c>
      <c r="I55">
        <v>5806</v>
      </c>
      <c r="J55">
        <v>6095</v>
      </c>
      <c r="K55">
        <v>5268</v>
      </c>
      <c r="L55">
        <v>4385</v>
      </c>
      <c r="M55">
        <v>3784</v>
      </c>
      <c r="N55">
        <v>3864</v>
      </c>
      <c r="O55">
        <v>4147</v>
      </c>
      <c r="P55">
        <v>3894</v>
      </c>
      <c r="Q55">
        <v>4019</v>
      </c>
      <c r="R55">
        <v>4419</v>
      </c>
      <c r="S55">
        <v>3405</v>
      </c>
      <c r="T55">
        <v>0</v>
      </c>
    </row>
    <row r="56" spans="1:20" ht="12.75">
      <c r="A56" t="s">
        <v>95</v>
      </c>
      <c r="B56" t="s">
        <v>96</v>
      </c>
      <c r="D56">
        <v>0</v>
      </c>
      <c r="E56">
        <v>0</v>
      </c>
      <c r="F56">
        <v>0</v>
      </c>
      <c r="G56">
        <v>0</v>
      </c>
      <c r="H56">
        <v>0</v>
      </c>
      <c r="I56">
        <v>0</v>
      </c>
      <c r="J56">
        <v>25</v>
      </c>
      <c r="K56">
        <v>4</v>
      </c>
      <c r="L56">
        <v>11</v>
      </c>
      <c r="M56">
        <v>13</v>
      </c>
      <c r="N56">
        <v>11</v>
      </c>
      <c r="O56">
        <v>5</v>
      </c>
      <c r="P56">
        <v>23</v>
      </c>
      <c r="Q56">
        <v>18</v>
      </c>
      <c r="R56">
        <v>3</v>
      </c>
      <c r="S56">
        <v>29</v>
      </c>
      <c r="T56">
        <v>23</v>
      </c>
    </row>
    <row r="57" spans="1:20" ht="12.75">
      <c r="A57" t="s">
        <v>97</v>
      </c>
      <c r="B57" t="s">
        <v>98</v>
      </c>
      <c r="D57">
        <v>0</v>
      </c>
      <c r="E57">
        <v>0</v>
      </c>
      <c r="F57">
        <v>10</v>
      </c>
      <c r="G57">
        <v>0</v>
      </c>
      <c r="H57">
        <v>54</v>
      </c>
      <c r="I57">
        <v>21</v>
      </c>
      <c r="J57">
        <v>71</v>
      </c>
      <c r="K57">
        <v>26</v>
      </c>
      <c r="L57">
        <v>32</v>
      </c>
      <c r="M57">
        <v>55</v>
      </c>
      <c r="N57">
        <v>54</v>
      </c>
      <c r="O57">
        <v>36</v>
      </c>
      <c r="P57">
        <v>37</v>
      </c>
      <c r="Q57">
        <v>34</v>
      </c>
      <c r="R57">
        <v>82</v>
      </c>
      <c r="S57">
        <v>173</v>
      </c>
      <c r="T57">
        <v>0</v>
      </c>
    </row>
    <row r="58" spans="1:20" ht="12.75">
      <c r="A58" t="s">
        <v>99</v>
      </c>
      <c r="B58" t="s">
        <v>100</v>
      </c>
      <c r="D58">
        <v>0</v>
      </c>
      <c r="E58">
        <v>0</v>
      </c>
      <c r="F58">
        <v>0</v>
      </c>
      <c r="G58">
        <v>0</v>
      </c>
      <c r="H58">
        <v>2843</v>
      </c>
      <c r="I58">
        <v>9859</v>
      </c>
      <c r="J58">
        <v>5497</v>
      </c>
      <c r="K58">
        <v>5493</v>
      </c>
      <c r="L58">
        <v>3800</v>
      </c>
      <c r="M58">
        <v>1676</v>
      </c>
      <c r="N58">
        <v>1408</v>
      </c>
      <c r="O58">
        <v>1536</v>
      </c>
      <c r="P58">
        <v>965</v>
      </c>
      <c r="Q58">
        <v>1308</v>
      </c>
      <c r="R58">
        <v>11</v>
      </c>
      <c r="S58">
        <v>8</v>
      </c>
      <c r="T58">
        <v>23</v>
      </c>
    </row>
    <row r="59" spans="1:20" ht="12.75">
      <c r="A59" t="s">
        <v>103</v>
      </c>
      <c r="B59" t="s">
        <v>104</v>
      </c>
      <c r="D59" t="s">
        <v>28</v>
      </c>
      <c r="E59" t="s">
        <v>28</v>
      </c>
      <c r="F59" t="s">
        <v>28</v>
      </c>
      <c r="G59" t="s">
        <v>28</v>
      </c>
      <c r="H59" t="s">
        <v>28</v>
      </c>
      <c r="I59" t="s">
        <v>28</v>
      </c>
      <c r="J59" t="s">
        <v>28</v>
      </c>
      <c r="K59" t="s">
        <v>28</v>
      </c>
      <c r="L59" t="s">
        <v>28</v>
      </c>
      <c r="M59" t="s">
        <v>28</v>
      </c>
      <c r="N59" t="s">
        <v>28</v>
      </c>
      <c r="O59" t="s">
        <v>28</v>
      </c>
      <c r="P59" t="s">
        <v>28</v>
      </c>
      <c r="Q59" t="s">
        <v>28</v>
      </c>
      <c r="R59" t="s">
        <v>28</v>
      </c>
      <c r="S59" t="s">
        <v>28</v>
      </c>
      <c r="T59" t="s">
        <v>28</v>
      </c>
    </row>
    <row r="60" spans="1:20" ht="12.75">
      <c r="A60" t="s">
        <v>107</v>
      </c>
      <c r="B60" t="s">
        <v>108</v>
      </c>
      <c r="D60">
        <v>0</v>
      </c>
      <c r="E60">
        <v>0</v>
      </c>
      <c r="F60">
        <v>0</v>
      </c>
      <c r="G60">
        <v>0</v>
      </c>
      <c r="H60">
        <v>0</v>
      </c>
      <c r="I60">
        <v>19</v>
      </c>
      <c r="J60">
        <v>0</v>
      </c>
      <c r="K60">
        <v>0</v>
      </c>
      <c r="L60">
        <v>0</v>
      </c>
      <c r="M60">
        <v>0</v>
      </c>
      <c r="N60">
        <v>0</v>
      </c>
      <c r="O60">
        <v>0</v>
      </c>
      <c r="P60">
        <v>0</v>
      </c>
      <c r="Q60">
        <v>0</v>
      </c>
      <c r="R60">
        <v>0</v>
      </c>
      <c r="S60">
        <v>6</v>
      </c>
      <c r="T60">
        <v>21</v>
      </c>
    </row>
    <row r="61" spans="1:20" ht="12.75">
      <c r="A61" t="s">
        <v>109</v>
      </c>
      <c r="B61" t="s">
        <v>110</v>
      </c>
      <c r="D61">
        <v>0</v>
      </c>
      <c r="E61">
        <v>0</v>
      </c>
      <c r="F61">
        <v>0</v>
      </c>
      <c r="G61">
        <v>0</v>
      </c>
      <c r="H61">
        <v>2673</v>
      </c>
      <c r="I61">
        <v>9091</v>
      </c>
      <c r="J61">
        <v>5044</v>
      </c>
      <c r="K61">
        <v>5376</v>
      </c>
      <c r="L61">
        <v>3746</v>
      </c>
      <c r="M61">
        <v>614</v>
      </c>
      <c r="N61">
        <v>1390</v>
      </c>
      <c r="O61">
        <v>1525</v>
      </c>
      <c r="P61">
        <v>941</v>
      </c>
      <c r="Q61">
        <v>1286</v>
      </c>
      <c r="R61">
        <v>0</v>
      </c>
      <c r="S61">
        <v>27</v>
      </c>
      <c r="T61">
        <v>36</v>
      </c>
    </row>
    <row r="62" spans="1:20" ht="12.75">
      <c r="A62" t="s">
        <v>158</v>
      </c>
      <c r="B62" t="s">
        <v>159</v>
      </c>
      <c r="D62">
        <v>0</v>
      </c>
      <c r="E62">
        <v>0</v>
      </c>
      <c r="F62">
        <v>1</v>
      </c>
      <c r="G62">
        <v>0</v>
      </c>
      <c r="H62">
        <v>0</v>
      </c>
      <c r="I62">
        <v>0</v>
      </c>
      <c r="J62">
        <v>0</v>
      </c>
      <c r="K62">
        <v>0</v>
      </c>
      <c r="L62">
        <v>0</v>
      </c>
      <c r="M62">
        <v>0</v>
      </c>
      <c r="N62">
        <v>0</v>
      </c>
      <c r="O62">
        <v>1</v>
      </c>
      <c r="P62">
        <v>0</v>
      </c>
      <c r="Q62">
        <v>1</v>
      </c>
      <c r="R62">
        <v>0</v>
      </c>
      <c r="S62">
        <v>0</v>
      </c>
      <c r="T62">
        <v>0</v>
      </c>
    </row>
    <row r="63" spans="1:20" ht="12.75">
      <c r="A63" t="s">
        <v>160</v>
      </c>
      <c r="B63" t="s">
        <v>161</v>
      </c>
      <c r="D63">
        <v>1</v>
      </c>
      <c r="E63">
        <v>0</v>
      </c>
      <c r="F63">
        <v>1</v>
      </c>
      <c r="G63">
        <v>1</v>
      </c>
      <c r="H63">
        <v>1</v>
      </c>
      <c r="I63">
        <v>48</v>
      </c>
      <c r="J63">
        <v>206</v>
      </c>
      <c r="K63">
        <v>416</v>
      </c>
      <c r="L63">
        <v>0</v>
      </c>
      <c r="M63">
        <v>558</v>
      </c>
      <c r="N63">
        <v>530</v>
      </c>
      <c r="O63">
        <v>476</v>
      </c>
      <c r="P63">
        <v>629</v>
      </c>
      <c r="Q63">
        <v>215</v>
      </c>
      <c r="R63">
        <v>38</v>
      </c>
      <c r="S63">
        <v>359</v>
      </c>
      <c r="T63">
        <v>315</v>
      </c>
    </row>
    <row r="64" spans="1:20" ht="12.75">
      <c r="A64" t="s">
        <v>434</v>
      </c>
      <c r="B64" t="s">
        <v>435</v>
      </c>
      <c r="D64">
        <v>354</v>
      </c>
      <c r="E64">
        <v>110</v>
      </c>
      <c r="F64">
        <v>11</v>
      </c>
      <c r="G64">
        <v>0</v>
      </c>
      <c r="H64">
        <v>0</v>
      </c>
      <c r="I64">
        <v>0</v>
      </c>
      <c r="J64">
        <v>2</v>
      </c>
      <c r="K64">
        <v>60</v>
      </c>
      <c r="L64">
        <v>0</v>
      </c>
      <c r="M64">
        <v>0</v>
      </c>
      <c r="N64">
        <v>0</v>
      </c>
      <c r="O64">
        <v>0</v>
      </c>
      <c r="P64">
        <v>0</v>
      </c>
      <c r="Q64">
        <v>61</v>
      </c>
      <c r="R64">
        <v>501</v>
      </c>
      <c r="S64">
        <v>436</v>
      </c>
      <c r="T64">
        <v>0</v>
      </c>
    </row>
    <row r="65" spans="1:20" ht="12.75">
      <c r="A65" t="s">
        <v>117</v>
      </c>
      <c r="B65" t="s">
        <v>118</v>
      </c>
      <c r="D65">
        <v>0</v>
      </c>
      <c r="E65">
        <v>0</v>
      </c>
      <c r="F65">
        <v>0</v>
      </c>
      <c r="G65">
        <v>0</v>
      </c>
      <c r="H65">
        <v>0</v>
      </c>
      <c r="I65">
        <v>0</v>
      </c>
      <c r="J65">
        <v>0</v>
      </c>
      <c r="K65">
        <v>15</v>
      </c>
      <c r="L65">
        <v>12</v>
      </c>
      <c r="M65">
        <v>8</v>
      </c>
      <c r="N65">
        <v>0</v>
      </c>
      <c r="O65">
        <v>0</v>
      </c>
      <c r="P65">
        <v>0</v>
      </c>
      <c r="Q65">
        <v>0</v>
      </c>
      <c r="R65">
        <v>0</v>
      </c>
      <c r="S65">
        <v>18</v>
      </c>
      <c r="T65">
        <v>41</v>
      </c>
    </row>
    <row r="66" spans="1:20" ht="12.75">
      <c r="A66" t="s">
        <v>119</v>
      </c>
      <c r="B66" t="s">
        <v>120</v>
      </c>
      <c r="D66">
        <v>0</v>
      </c>
      <c r="E66">
        <v>0</v>
      </c>
      <c r="F66">
        <v>0</v>
      </c>
      <c r="G66">
        <v>0</v>
      </c>
      <c r="H66">
        <v>0</v>
      </c>
      <c r="I66">
        <v>3</v>
      </c>
      <c r="J66">
        <v>3</v>
      </c>
      <c r="K66">
        <v>13</v>
      </c>
      <c r="L66">
        <v>0</v>
      </c>
      <c r="M66">
        <v>12</v>
      </c>
      <c r="N66">
        <v>1</v>
      </c>
      <c r="O66">
        <v>537</v>
      </c>
      <c r="P66">
        <v>36</v>
      </c>
      <c r="Q66">
        <v>0</v>
      </c>
      <c r="R66">
        <v>68</v>
      </c>
      <c r="S66">
        <v>47</v>
      </c>
      <c r="T66">
        <v>0</v>
      </c>
    </row>
    <row r="67" spans="1:20" ht="12.75">
      <c r="A67" t="s">
        <v>178</v>
      </c>
      <c r="B67" t="s">
        <v>179</v>
      </c>
      <c r="D67" t="s">
        <v>28</v>
      </c>
      <c r="E67" t="s">
        <v>28</v>
      </c>
      <c r="F67" t="s">
        <v>28</v>
      </c>
      <c r="G67" t="s">
        <v>28</v>
      </c>
      <c r="H67" t="s">
        <v>28</v>
      </c>
      <c r="I67" t="s">
        <v>28</v>
      </c>
      <c r="J67" t="s">
        <v>28</v>
      </c>
      <c r="K67" t="s">
        <v>28</v>
      </c>
      <c r="L67" t="s">
        <v>28</v>
      </c>
      <c r="M67" t="s">
        <v>28</v>
      </c>
      <c r="N67" t="s">
        <v>28</v>
      </c>
      <c r="O67" t="s">
        <v>28</v>
      </c>
      <c r="P67" t="s">
        <v>28</v>
      </c>
      <c r="Q67" t="s">
        <v>28</v>
      </c>
      <c r="R67" t="s">
        <v>28</v>
      </c>
      <c r="S67" t="s">
        <v>28</v>
      </c>
      <c r="T67" t="s">
        <v>28</v>
      </c>
    </row>
    <row r="68" spans="1:20" ht="12.75">
      <c r="A68" t="s">
        <v>186</v>
      </c>
      <c r="B68" t="s">
        <v>187</v>
      </c>
      <c r="D68">
        <v>5</v>
      </c>
      <c r="E68">
        <v>1</v>
      </c>
      <c r="F68">
        <v>0</v>
      </c>
      <c r="G68">
        <v>0</v>
      </c>
      <c r="H68">
        <v>1071</v>
      </c>
      <c r="I68">
        <v>827</v>
      </c>
      <c r="J68">
        <v>575</v>
      </c>
      <c r="K68">
        <v>189</v>
      </c>
      <c r="L68">
        <v>0</v>
      </c>
      <c r="M68">
        <v>586</v>
      </c>
      <c r="N68">
        <v>143</v>
      </c>
      <c r="O68">
        <v>0</v>
      </c>
      <c r="P68">
        <v>253</v>
      </c>
      <c r="Q68">
        <v>0</v>
      </c>
      <c r="R68">
        <v>0</v>
      </c>
      <c r="S68">
        <v>0</v>
      </c>
      <c r="T68">
        <v>70</v>
      </c>
    </row>
    <row r="69" spans="1:20" ht="12.75">
      <c r="A69" t="s">
        <v>121</v>
      </c>
      <c r="B69" t="s">
        <v>122</v>
      </c>
      <c r="D69" t="s">
        <v>28</v>
      </c>
      <c r="E69" t="s">
        <v>28</v>
      </c>
      <c r="F69" t="s">
        <v>28</v>
      </c>
      <c r="G69" t="s">
        <v>28</v>
      </c>
      <c r="H69" t="s">
        <v>28</v>
      </c>
      <c r="I69" t="s">
        <v>28</v>
      </c>
      <c r="J69" t="s">
        <v>28</v>
      </c>
      <c r="K69" t="s">
        <v>28</v>
      </c>
      <c r="L69" t="s">
        <v>28</v>
      </c>
      <c r="M69" t="s">
        <v>28</v>
      </c>
      <c r="N69" t="s">
        <v>28</v>
      </c>
      <c r="O69" t="s">
        <v>28</v>
      </c>
      <c r="P69" t="s">
        <v>28</v>
      </c>
      <c r="Q69" t="s">
        <v>28</v>
      </c>
      <c r="R69" t="s">
        <v>28</v>
      </c>
      <c r="S69" t="s">
        <v>28</v>
      </c>
      <c r="T69" t="s">
        <v>28</v>
      </c>
    </row>
    <row r="70" spans="1:20" ht="12.75">
      <c r="A70" t="s">
        <v>125</v>
      </c>
      <c r="B70" t="s">
        <v>126</v>
      </c>
      <c r="D70">
        <v>3</v>
      </c>
      <c r="E70">
        <v>0</v>
      </c>
      <c r="F70">
        <v>0</v>
      </c>
      <c r="G70">
        <v>0</v>
      </c>
      <c r="H70">
        <v>0</v>
      </c>
      <c r="I70">
        <v>0</v>
      </c>
      <c r="J70">
        <v>0</v>
      </c>
      <c r="K70">
        <v>0</v>
      </c>
      <c r="L70">
        <v>0</v>
      </c>
      <c r="M70">
        <v>0</v>
      </c>
      <c r="N70">
        <v>0</v>
      </c>
      <c r="O70">
        <v>0</v>
      </c>
      <c r="P70">
        <v>0</v>
      </c>
      <c r="Q70">
        <v>0</v>
      </c>
      <c r="R70">
        <v>0</v>
      </c>
      <c r="S70">
        <v>0</v>
      </c>
      <c r="T70">
        <v>0</v>
      </c>
    </row>
    <row r="71" spans="1:20" ht="12.75">
      <c r="A71" t="s">
        <v>127</v>
      </c>
      <c r="B71" t="s">
        <v>128</v>
      </c>
      <c r="D71">
        <v>0</v>
      </c>
      <c r="E71">
        <v>0</v>
      </c>
      <c r="F71">
        <v>0</v>
      </c>
      <c r="G71">
        <v>0</v>
      </c>
      <c r="H71">
        <v>0</v>
      </c>
      <c r="I71">
        <v>0</v>
      </c>
      <c r="J71">
        <v>0</v>
      </c>
      <c r="K71">
        <v>0</v>
      </c>
      <c r="L71">
        <v>0</v>
      </c>
      <c r="M71">
        <v>0</v>
      </c>
      <c r="N71">
        <v>0</v>
      </c>
      <c r="O71">
        <v>0</v>
      </c>
      <c r="P71">
        <v>0</v>
      </c>
      <c r="Q71">
        <v>0</v>
      </c>
      <c r="R71">
        <v>0</v>
      </c>
      <c r="S71">
        <v>0</v>
      </c>
      <c r="T71">
        <v>0</v>
      </c>
    </row>
    <row r="72" spans="1:20" ht="12.75">
      <c r="A72" t="s">
        <v>129</v>
      </c>
      <c r="B72" t="s">
        <v>130</v>
      </c>
      <c r="D72" t="s">
        <v>28</v>
      </c>
      <c r="E72" t="s">
        <v>28</v>
      </c>
      <c r="F72" t="s">
        <v>28</v>
      </c>
      <c r="G72" t="s">
        <v>28</v>
      </c>
      <c r="H72" t="s">
        <v>28</v>
      </c>
      <c r="I72" t="s">
        <v>28</v>
      </c>
      <c r="J72" t="s">
        <v>28</v>
      </c>
      <c r="K72" t="s">
        <v>28</v>
      </c>
      <c r="L72" t="s">
        <v>28</v>
      </c>
      <c r="M72" t="s">
        <v>28</v>
      </c>
      <c r="N72" t="s">
        <v>28</v>
      </c>
      <c r="O72" t="s">
        <v>28</v>
      </c>
      <c r="P72" t="s">
        <v>28</v>
      </c>
      <c r="Q72" t="s">
        <v>28</v>
      </c>
      <c r="R72" t="s">
        <v>28</v>
      </c>
      <c r="S72" t="s">
        <v>28</v>
      </c>
      <c r="T72" t="s">
        <v>28</v>
      </c>
    </row>
    <row r="73" spans="1:20" ht="12.75">
      <c r="A73" t="s">
        <v>192</v>
      </c>
      <c r="B73" t="s">
        <v>193</v>
      </c>
      <c r="D73">
        <v>0</v>
      </c>
      <c r="E73">
        <v>0</v>
      </c>
      <c r="F73">
        <v>0</v>
      </c>
      <c r="G73">
        <v>1</v>
      </c>
      <c r="H73">
        <v>0</v>
      </c>
      <c r="I73">
        <v>0</v>
      </c>
      <c r="J73">
        <v>0</v>
      </c>
      <c r="K73">
        <v>0</v>
      </c>
      <c r="L73">
        <v>0</v>
      </c>
      <c r="M73">
        <v>0</v>
      </c>
      <c r="N73">
        <v>1</v>
      </c>
      <c r="O73">
        <v>1</v>
      </c>
      <c r="P73">
        <v>1</v>
      </c>
      <c r="Q73">
        <v>1</v>
      </c>
      <c r="R73">
        <v>1</v>
      </c>
      <c r="S73">
        <v>1</v>
      </c>
      <c r="T73">
        <v>0</v>
      </c>
    </row>
    <row r="74" spans="1:20" ht="12.75">
      <c r="A74" t="s">
        <v>436</v>
      </c>
      <c r="B74" t="s">
        <v>437</v>
      </c>
      <c r="D74">
        <v>0</v>
      </c>
      <c r="E74">
        <v>0</v>
      </c>
      <c r="F74">
        <v>0</v>
      </c>
      <c r="G74">
        <v>0</v>
      </c>
      <c r="H74">
        <v>0</v>
      </c>
      <c r="I74">
        <v>0</v>
      </c>
      <c r="J74">
        <v>120</v>
      </c>
      <c r="K74">
        <v>0</v>
      </c>
      <c r="L74">
        <v>0</v>
      </c>
      <c r="M74">
        <v>0</v>
      </c>
      <c r="N74">
        <v>0</v>
      </c>
      <c r="O74">
        <v>0</v>
      </c>
      <c r="P74">
        <v>0</v>
      </c>
      <c r="Q74">
        <v>0</v>
      </c>
      <c r="R74">
        <v>0</v>
      </c>
      <c r="S74">
        <v>0</v>
      </c>
      <c r="T74">
        <v>0</v>
      </c>
    </row>
    <row r="75" spans="1:20" ht="12.75">
      <c r="A75" t="s">
        <v>196</v>
      </c>
      <c r="B75" t="s">
        <v>197</v>
      </c>
      <c r="D75">
        <v>1</v>
      </c>
      <c r="E75">
        <v>3</v>
      </c>
      <c r="F75">
        <v>6</v>
      </c>
      <c r="G75">
        <v>0</v>
      </c>
      <c r="H75">
        <v>0</v>
      </c>
      <c r="I75">
        <v>0</v>
      </c>
      <c r="J75">
        <v>0</v>
      </c>
      <c r="K75">
        <v>0</v>
      </c>
      <c r="L75">
        <v>0</v>
      </c>
      <c r="M75">
        <v>0</v>
      </c>
      <c r="N75">
        <v>0</v>
      </c>
      <c r="O75">
        <v>0</v>
      </c>
      <c r="P75">
        <v>1</v>
      </c>
      <c r="Q75">
        <v>1</v>
      </c>
      <c r="R75">
        <v>46</v>
      </c>
      <c r="S75">
        <v>1</v>
      </c>
      <c r="T75">
        <v>1</v>
      </c>
    </row>
    <row r="76" spans="1:20" ht="12.75">
      <c r="A76" t="s">
        <v>135</v>
      </c>
      <c r="B76" t="s">
        <v>136</v>
      </c>
      <c r="D76">
        <v>0</v>
      </c>
      <c r="E76">
        <v>0</v>
      </c>
      <c r="F76">
        <v>0</v>
      </c>
      <c r="G76">
        <v>0</v>
      </c>
      <c r="H76">
        <v>0</v>
      </c>
      <c r="I76">
        <v>0</v>
      </c>
      <c r="J76">
        <v>0</v>
      </c>
      <c r="K76">
        <v>0</v>
      </c>
      <c r="L76">
        <v>0</v>
      </c>
      <c r="M76">
        <v>0</v>
      </c>
      <c r="N76">
        <v>0</v>
      </c>
      <c r="O76">
        <v>0</v>
      </c>
      <c r="P76">
        <v>0</v>
      </c>
      <c r="Q76">
        <v>0</v>
      </c>
      <c r="R76">
        <v>0</v>
      </c>
      <c r="S76">
        <v>5</v>
      </c>
      <c r="T76">
        <v>1</v>
      </c>
    </row>
    <row r="77" spans="1:20" ht="12.75">
      <c r="A77" t="s">
        <v>137</v>
      </c>
      <c r="B77" t="s">
        <v>138</v>
      </c>
      <c r="D77">
        <v>1</v>
      </c>
      <c r="E77">
        <v>0</v>
      </c>
      <c r="F77">
        <v>0</v>
      </c>
      <c r="G77">
        <v>3</v>
      </c>
      <c r="H77">
        <v>0</v>
      </c>
      <c r="I77">
        <v>0</v>
      </c>
      <c r="J77">
        <v>0</v>
      </c>
      <c r="K77">
        <v>0</v>
      </c>
      <c r="L77">
        <v>0</v>
      </c>
      <c r="M77">
        <v>0</v>
      </c>
      <c r="N77">
        <v>0</v>
      </c>
      <c r="O77">
        <v>0</v>
      </c>
      <c r="P77">
        <v>0</v>
      </c>
      <c r="Q77">
        <v>0</v>
      </c>
      <c r="R77">
        <v>0</v>
      </c>
      <c r="S77">
        <v>0</v>
      </c>
      <c r="T77">
        <v>0</v>
      </c>
    </row>
    <row r="78" spans="1:20" ht="12.75">
      <c r="A78" t="s">
        <v>139</v>
      </c>
      <c r="B78" t="s">
        <v>140</v>
      </c>
      <c r="D78" t="s">
        <v>28</v>
      </c>
      <c r="E78" t="s">
        <v>28</v>
      </c>
      <c r="F78" t="s">
        <v>28</v>
      </c>
      <c r="G78" t="s">
        <v>28</v>
      </c>
      <c r="H78" t="s">
        <v>28</v>
      </c>
      <c r="I78" t="s">
        <v>28</v>
      </c>
      <c r="J78" t="s">
        <v>28</v>
      </c>
      <c r="K78" t="s">
        <v>28</v>
      </c>
      <c r="L78" t="s">
        <v>28</v>
      </c>
      <c r="M78" t="s">
        <v>28</v>
      </c>
      <c r="N78" t="s">
        <v>28</v>
      </c>
      <c r="O78" t="s">
        <v>28</v>
      </c>
      <c r="P78" t="s">
        <v>28</v>
      </c>
      <c r="Q78" t="s">
        <v>28</v>
      </c>
      <c r="R78" t="s">
        <v>28</v>
      </c>
      <c r="S78" t="s">
        <v>28</v>
      </c>
      <c r="T78" t="s">
        <v>28</v>
      </c>
    </row>
    <row r="79" spans="1:20" ht="12.75">
      <c r="A79" t="s">
        <v>141</v>
      </c>
      <c r="B79" t="s">
        <v>142</v>
      </c>
      <c r="D79">
        <v>44771</v>
      </c>
      <c r="E79">
        <v>34116</v>
      </c>
      <c r="F79">
        <v>31183</v>
      </c>
      <c r="G79">
        <v>34025</v>
      </c>
      <c r="H79">
        <v>41983</v>
      </c>
      <c r="I79">
        <v>45706</v>
      </c>
      <c r="J79">
        <v>41800</v>
      </c>
      <c r="K79">
        <v>43171</v>
      </c>
      <c r="L79">
        <v>45684</v>
      </c>
      <c r="M79">
        <v>39961</v>
      </c>
      <c r="N79">
        <v>40895</v>
      </c>
      <c r="O79">
        <v>48379</v>
      </c>
      <c r="P79">
        <v>39980</v>
      </c>
      <c r="Q79">
        <v>35091</v>
      </c>
      <c r="R79">
        <v>37035</v>
      </c>
      <c r="S79">
        <v>34465</v>
      </c>
      <c r="T79">
        <v>35151</v>
      </c>
    </row>
    <row r="82" spans="1:3" ht="12.75">
      <c r="A82" s="8" t="s">
        <v>244</v>
      </c>
      <c r="B82" s="8"/>
      <c r="C82" s="8"/>
    </row>
    <row r="83" spans="1:3" ht="12.75">
      <c r="A83" s="8" t="s">
        <v>246</v>
      </c>
      <c r="B83" s="8">
        <v>41.9</v>
      </c>
      <c r="C83" s="8" t="s">
        <v>245</v>
      </c>
    </row>
    <row r="84" spans="1:3" ht="12.75">
      <c r="A84" s="8" t="s">
        <v>247</v>
      </c>
      <c r="B84" s="8">
        <v>29.3</v>
      </c>
      <c r="C84" s="8" t="s">
        <v>245</v>
      </c>
    </row>
    <row r="87" spans="3:20" ht="12.75">
      <c r="C87" t="s">
        <v>16</v>
      </c>
      <c r="D87" t="s">
        <v>143</v>
      </c>
      <c r="E87" t="s">
        <v>144</v>
      </c>
      <c r="F87" t="s">
        <v>145</v>
      </c>
      <c r="G87" t="s">
        <v>146</v>
      </c>
      <c r="H87" t="s">
        <v>147</v>
      </c>
      <c r="I87" t="s">
        <v>148</v>
      </c>
      <c r="J87" t="s">
        <v>17</v>
      </c>
      <c r="K87" t="s">
        <v>18</v>
      </c>
      <c r="L87" t="s">
        <v>19</v>
      </c>
      <c r="M87" t="s">
        <v>20</v>
      </c>
      <c r="N87" t="s">
        <v>21</v>
      </c>
      <c r="O87" t="s">
        <v>22</v>
      </c>
      <c r="P87" t="s">
        <v>23</v>
      </c>
      <c r="Q87" t="s">
        <v>24</v>
      </c>
      <c r="R87" t="s">
        <v>25</v>
      </c>
      <c r="S87" t="s">
        <v>26</v>
      </c>
      <c r="T87" t="s">
        <v>421</v>
      </c>
    </row>
    <row r="88" ht="12.75">
      <c r="A88" s="8" t="s">
        <v>242</v>
      </c>
    </row>
    <row r="89" ht="12.75">
      <c r="A89" t="s">
        <v>4</v>
      </c>
    </row>
    <row r="90" spans="1:20" ht="12.75">
      <c r="A90" t="str">
        <f aca="true" t="shared" si="0" ref="A90:B109">A22</f>
        <v>be</v>
      </c>
      <c r="B90" t="str">
        <f t="shared" si="0"/>
        <v>Belgium</v>
      </c>
      <c r="D90" s="9">
        <f aca="true" t="shared" si="1" ref="D90:M90">IF(ISERROR((D22*$B$84)/$B$83),"0",D22*$B$84)/$B$83/1000</f>
        <v>1.231439140811456</v>
      </c>
      <c r="E90" s="9">
        <f t="shared" si="1"/>
        <v>0.8978806682577567</v>
      </c>
      <c r="F90" s="9">
        <f t="shared" si="1"/>
        <v>0.8181622911694512</v>
      </c>
      <c r="G90" s="9">
        <f t="shared" si="1"/>
        <v>0.593692124105012</v>
      </c>
      <c r="H90" s="9">
        <f t="shared" si="1"/>
        <v>1.143329355608592</v>
      </c>
      <c r="I90" s="9">
        <f t="shared" si="1"/>
        <v>1.3719952267303104</v>
      </c>
      <c r="J90" s="9">
        <f t="shared" si="1"/>
        <v>1.0181575178997613</v>
      </c>
      <c r="K90" s="9">
        <f t="shared" si="1"/>
        <v>0.8223579952267304</v>
      </c>
      <c r="L90" s="9">
        <f t="shared" si="1"/>
        <v>0.5447422434367541</v>
      </c>
      <c r="M90" s="9">
        <f t="shared" si="1"/>
        <v>0.5510357995226731</v>
      </c>
      <c r="N90" s="9">
        <f aca="true" t="shared" si="2" ref="N90:T90">IF(ISERROR((N22*$B$84)/$B$83),"0",N22*$B$84)/$B$83/1000</f>
        <v>0.4790095465393795</v>
      </c>
      <c r="O90" s="9">
        <f t="shared" si="2"/>
        <v>1.0622124105011934</v>
      </c>
      <c r="P90" s="9">
        <f t="shared" si="2"/>
        <v>0.8769021479713605</v>
      </c>
      <c r="Q90" s="9">
        <f t="shared" si="2"/>
        <v>0.2636300715990454</v>
      </c>
      <c r="R90" s="9">
        <f t="shared" si="2"/>
        <v>0.6076778042959428</v>
      </c>
      <c r="S90" s="9">
        <f t="shared" si="2"/>
        <v>0.6097756563245824</v>
      </c>
      <c r="T90" s="9">
        <f t="shared" si="2"/>
        <v>0.353837708830549</v>
      </c>
    </row>
    <row r="91" spans="1:20" ht="12.75">
      <c r="A91" t="str">
        <f t="shared" si="0"/>
        <v>bg</v>
      </c>
      <c r="B91" t="str">
        <f t="shared" si="0"/>
        <v>Bulgaria</v>
      </c>
      <c r="D91" s="9">
        <f aca="true" t="shared" si="3" ref="D91:T91">IF(ISERROR((D23*$B$84)/$B$83),"0",D23*$B$84)/$B$83/1000</f>
        <v>0</v>
      </c>
      <c r="E91" s="9">
        <f t="shared" si="3"/>
        <v>0</v>
      </c>
      <c r="F91" s="9">
        <f t="shared" si="3"/>
        <v>0</v>
      </c>
      <c r="G91" s="9">
        <f t="shared" si="3"/>
        <v>0</v>
      </c>
      <c r="H91" s="9">
        <f t="shared" si="3"/>
        <v>0.006293556085918854</v>
      </c>
      <c r="I91" s="9">
        <f t="shared" si="3"/>
        <v>0.003496420047732697</v>
      </c>
      <c r="J91" s="9">
        <f t="shared" si="3"/>
        <v>0.03356563245823389</v>
      </c>
      <c r="K91" s="9">
        <f t="shared" si="3"/>
        <v>0</v>
      </c>
      <c r="L91" s="9">
        <f t="shared" si="3"/>
        <v>0</v>
      </c>
      <c r="M91" s="9">
        <f t="shared" si="3"/>
        <v>0</v>
      </c>
      <c r="N91" s="9">
        <f t="shared" si="3"/>
        <v>0</v>
      </c>
      <c r="O91" s="9">
        <f t="shared" si="3"/>
        <v>0</v>
      </c>
      <c r="P91" s="9">
        <f t="shared" si="3"/>
        <v>0</v>
      </c>
      <c r="Q91" s="9">
        <f t="shared" si="3"/>
        <v>0</v>
      </c>
      <c r="R91" s="9">
        <f t="shared" si="3"/>
        <v>0</v>
      </c>
      <c r="S91" s="9">
        <f t="shared" si="3"/>
        <v>0</v>
      </c>
      <c r="T91" s="9">
        <f t="shared" si="3"/>
        <v>0.0027971360381861578</v>
      </c>
    </row>
    <row r="92" spans="1:20" ht="12.75">
      <c r="A92" t="str">
        <f t="shared" si="0"/>
        <v>cz</v>
      </c>
      <c r="B92" t="str">
        <f t="shared" si="0"/>
        <v>Czech Republic</v>
      </c>
      <c r="D92" s="9">
        <f aca="true" t="shared" si="4" ref="D92:T92">IF(ISERROR((D24*$B$84)/$B$83),"0",D24*$B$84)/$B$83/1000</f>
        <v>0</v>
      </c>
      <c r="E92" s="9">
        <f t="shared" si="4"/>
        <v>0</v>
      </c>
      <c r="F92" s="9">
        <f t="shared" si="4"/>
        <v>0</v>
      </c>
      <c r="G92" s="9">
        <f t="shared" si="4"/>
        <v>0</v>
      </c>
      <c r="H92" s="9">
        <f t="shared" si="4"/>
        <v>1.2594105011933174</v>
      </c>
      <c r="I92" s="9">
        <f t="shared" si="4"/>
        <v>1.9195346062052505</v>
      </c>
      <c r="J92" s="9">
        <f t="shared" si="4"/>
        <v>2.269875894988067</v>
      </c>
      <c r="K92" s="9">
        <f t="shared" si="4"/>
        <v>1.5964653937947497</v>
      </c>
      <c r="L92" s="9">
        <f t="shared" si="4"/>
        <v>1.2097613365155133</v>
      </c>
      <c r="M92" s="9">
        <f t="shared" si="4"/>
        <v>0.7097732696897375</v>
      </c>
      <c r="N92" s="9">
        <f t="shared" si="4"/>
        <v>0.753128878281623</v>
      </c>
      <c r="O92" s="9">
        <f t="shared" si="4"/>
        <v>0.8188615751789977</v>
      </c>
      <c r="P92" s="9">
        <f t="shared" si="4"/>
        <v>0.839840095465394</v>
      </c>
      <c r="Q92" s="9">
        <f t="shared" si="4"/>
        <v>0.8111694510739856</v>
      </c>
      <c r="R92" s="9">
        <f t="shared" si="4"/>
        <v>0.8692100238663485</v>
      </c>
      <c r="S92" s="9">
        <f t="shared" si="4"/>
        <v>0.8671121718377088</v>
      </c>
      <c r="T92" s="9">
        <f t="shared" si="4"/>
        <v>1.320947494033413</v>
      </c>
    </row>
    <row r="93" spans="1:20" ht="12.75">
      <c r="A93" t="str">
        <f t="shared" si="0"/>
        <v>dk</v>
      </c>
      <c r="B93" t="str">
        <f t="shared" si="0"/>
        <v>Denmark</v>
      </c>
      <c r="D93" s="9">
        <f aca="true" t="shared" si="5" ref="D93:T93">IF(ISERROR((D25*$B$84)/$B$83),"0",D25*$B$84)/$B$83/1000</f>
        <v>0.2608329355608592</v>
      </c>
      <c r="E93" s="9">
        <f t="shared" si="5"/>
        <v>0.13566109785202862</v>
      </c>
      <c r="F93" s="9">
        <f t="shared" si="5"/>
        <v>0.0762219570405728</v>
      </c>
      <c r="G93" s="9">
        <f t="shared" si="5"/>
        <v>0.14265393794749404</v>
      </c>
      <c r="H93" s="9">
        <f t="shared" si="5"/>
        <v>2.4572840095465396</v>
      </c>
      <c r="I93" s="9">
        <f t="shared" si="5"/>
        <v>2.232114558472554</v>
      </c>
      <c r="J93" s="9">
        <f t="shared" si="5"/>
        <v>1.8712840095465395</v>
      </c>
      <c r="K93" s="9">
        <f t="shared" si="5"/>
        <v>2.3789642004773275</v>
      </c>
      <c r="L93" s="9">
        <f t="shared" si="5"/>
        <v>0.006293556085918854</v>
      </c>
      <c r="M93" s="9">
        <f t="shared" si="5"/>
        <v>1.708350835322196</v>
      </c>
      <c r="N93" s="9">
        <f t="shared" si="5"/>
        <v>1.5566062052505967</v>
      </c>
      <c r="O93" s="9">
        <f t="shared" si="5"/>
        <v>1.4691957040572792</v>
      </c>
      <c r="P93" s="9">
        <f t="shared" si="5"/>
        <v>1.498565632458234</v>
      </c>
      <c r="Q93" s="9">
        <f t="shared" si="5"/>
        <v>0.6020835322195704</v>
      </c>
      <c r="R93" s="9">
        <f t="shared" si="5"/>
        <v>0.7692124105011933</v>
      </c>
      <c r="S93" s="9">
        <f t="shared" si="5"/>
        <v>0.6356491646778044</v>
      </c>
      <c r="T93" s="9">
        <f t="shared" si="5"/>
        <v>0.43075894988066826</v>
      </c>
    </row>
    <row r="94" spans="1:20" ht="12.75">
      <c r="A94" t="str">
        <f t="shared" si="0"/>
        <v>de</v>
      </c>
      <c r="B94" t="str">
        <f t="shared" si="0"/>
        <v>Germany (including ex-GDR from 1991)</v>
      </c>
      <c r="D94" s="9">
        <f aca="true" t="shared" si="6" ref="D94:T94">IF(ISERROR((D26*$B$84)/$B$83),"0",D26*$B$84)/$B$83/1000</f>
        <v>1.6020596658711217</v>
      </c>
      <c r="E94" s="9">
        <f t="shared" si="6"/>
        <v>1.6454152744630073</v>
      </c>
      <c r="F94" s="9">
        <f t="shared" si="6"/>
        <v>1.6810787589498808</v>
      </c>
      <c r="G94" s="9">
        <f t="shared" si="6"/>
        <v>1.5726897374701672</v>
      </c>
      <c r="H94" s="9">
        <f t="shared" si="6"/>
        <v>4.555136038186157</v>
      </c>
      <c r="I94" s="9">
        <f t="shared" si="6"/>
        <v>3.9607446300716</v>
      </c>
      <c r="J94" s="9">
        <f t="shared" si="6"/>
        <v>4.14046062052506</v>
      </c>
      <c r="K94" s="9">
        <f t="shared" si="6"/>
        <v>4.9313508353221955</v>
      </c>
      <c r="L94" s="9">
        <f t="shared" si="6"/>
        <v>9.23054892601432</v>
      </c>
      <c r="M94" s="9">
        <f t="shared" si="6"/>
        <v>9.733334128878283</v>
      </c>
      <c r="N94" s="9">
        <f t="shared" si="6"/>
        <v>11.321408114558473</v>
      </c>
      <c r="O94" s="9">
        <f t="shared" si="6"/>
        <v>16.29961097852029</v>
      </c>
      <c r="P94" s="9">
        <f t="shared" si="6"/>
        <v>10.69135322195704</v>
      </c>
      <c r="Q94" s="9">
        <f t="shared" si="6"/>
        <v>9.597673031026254</v>
      </c>
      <c r="R94" s="9">
        <f t="shared" si="6"/>
        <v>10.531916467780428</v>
      </c>
      <c r="S94" s="9">
        <f t="shared" si="6"/>
        <v>8.927059665871122</v>
      </c>
      <c r="T94" s="9">
        <f t="shared" si="6"/>
        <v>10.339613365155131</v>
      </c>
    </row>
    <row r="95" spans="1:20" ht="12.75">
      <c r="A95" t="str">
        <f t="shared" si="0"/>
        <v>ee</v>
      </c>
      <c r="B95" t="str">
        <f t="shared" si="0"/>
        <v>Estonia</v>
      </c>
      <c r="D95" s="9">
        <f aca="true" t="shared" si="7" ref="D95:T95">IF(ISERROR((D27*$B$84)/$B$83),"0",D27*$B$84)/$B$83/1000</f>
        <v>0</v>
      </c>
      <c r="E95" s="9">
        <f t="shared" si="7"/>
        <v>0</v>
      </c>
      <c r="F95" s="9">
        <f t="shared" si="7"/>
        <v>0</v>
      </c>
      <c r="G95" s="9">
        <f t="shared" si="7"/>
        <v>0</v>
      </c>
      <c r="H95" s="9">
        <f t="shared" si="7"/>
        <v>0</v>
      </c>
      <c r="I95" s="9">
        <f t="shared" si="7"/>
        <v>0</v>
      </c>
      <c r="J95" s="9">
        <f t="shared" si="7"/>
        <v>0.004894988066825776</v>
      </c>
      <c r="K95" s="9">
        <f t="shared" si="7"/>
        <v>0.007692124105011934</v>
      </c>
      <c r="L95" s="9">
        <f t="shared" si="7"/>
        <v>0.0020978520286396183</v>
      </c>
      <c r="M95" s="9">
        <f t="shared" si="7"/>
        <v>0</v>
      </c>
      <c r="N95" s="9">
        <f t="shared" si="7"/>
        <v>0</v>
      </c>
      <c r="O95" s="9">
        <f t="shared" si="7"/>
        <v>0</v>
      </c>
      <c r="P95" s="9">
        <f t="shared" si="7"/>
        <v>0</v>
      </c>
      <c r="Q95" s="9">
        <f t="shared" si="7"/>
        <v>0</v>
      </c>
      <c r="R95" s="9">
        <f t="shared" si="7"/>
        <v>0</v>
      </c>
      <c r="S95" s="9">
        <f t="shared" si="7"/>
        <v>0</v>
      </c>
      <c r="T95" s="9">
        <f t="shared" si="7"/>
        <v>0</v>
      </c>
    </row>
    <row r="96" spans="1:20" ht="12.75">
      <c r="A96" t="str">
        <f t="shared" si="0"/>
        <v>ie</v>
      </c>
      <c r="B96" t="str">
        <f t="shared" si="0"/>
        <v>Ireland</v>
      </c>
      <c r="D96" s="9">
        <f aca="true" t="shared" si="8" ref="D96:T96">IF(ISERROR((D28*$B$84)/$B$83),"0",D28*$B$84)/$B$83/1000</f>
        <v>0.23495942720763727</v>
      </c>
      <c r="E96" s="9">
        <f t="shared" si="8"/>
        <v>0.23635799522673032</v>
      </c>
      <c r="F96" s="9">
        <f t="shared" si="8"/>
        <v>0.20139379474940333</v>
      </c>
      <c r="G96" s="9">
        <f t="shared" si="8"/>
        <v>0.020279236276849643</v>
      </c>
      <c r="H96" s="9">
        <f t="shared" si="8"/>
        <v>0.5894964200477327</v>
      </c>
      <c r="I96" s="9">
        <f t="shared" si="8"/>
        <v>0.4657231503579952</v>
      </c>
      <c r="J96" s="9">
        <f t="shared" si="8"/>
        <v>0.5531336515513126</v>
      </c>
      <c r="K96" s="9">
        <f t="shared" si="8"/>
        <v>0.5594272076372315</v>
      </c>
      <c r="L96" s="9">
        <f t="shared" si="8"/>
        <v>0.372019093078759</v>
      </c>
      <c r="M96" s="9">
        <f t="shared" si="8"/>
        <v>0.39579474940334125</v>
      </c>
      <c r="N96" s="9">
        <f t="shared" si="8"/>
        <v>0.3300620525059666</v>
      </c>
      <c r="O96" s="9">
        <f t="shared" si="8"/>
        <v>0.34614558472553697</v>
      </c>
      <c r="P96" s="9">
        <f t="shared" si="8"/>
        <v>0.40208830548926017</v>
      </c>
      <c r="Q96" s="9">
        <f t="shared" si="8"/>
        <v>0.3943961813842482</v>
      </c>
      <c r="R96" s="9">
        <f t="shared" si="8"/>
        <v>0.4573317422434368</v>
      </c>
      <c r="S96" s="9">
        <f t="shared" si="8"/>
        <v>0.41677326968973744</v>
      </c>
      <c r="T96" s="9">
        <f t="shared" si="8"/>
        <v>0.35523627684964204</v>
      </c>
    </row>
    <row r="97" spans="1:20" ht="12.75">
      <c r="A97" t="str">
        <f t="shared" si="0"/>
        <v>gr</v>
      </c>
      <c r="B97" t="str">
        <f t="shared" si="0"/>
        <v>Greece</v>
      </c>
      <c r="D97" s="9">
        <f aca="true" t="shared" si="9" ref="D97:T97">IF(ISERROR((D29*$B$84)/$B$83),"0",D29*$B$84)/$B$83/1000</f>
        <v>0</v>
      </c>
      <c r="E97" s="9">
        <f t="shared" si="9"/>
        <v>0</v>
      </c>
      <c r="F97" s="9">
        <f t="shared" si="9"/>
        <v>0</v>
      </c>
      <c r="G97" s="9">
        <f t="shared" si="9"/>
        <v>0.2447494033412888</v>
      </c>
      <c r="H97" s="9">
        <f t="shared" si="9"/>
        <v>0</v>
      </c>
      <c r="I97" s="9">
        <f t="shared" si="9"/>
        <v>0</v>
      </c>
      <c r="J97" s="9">
        <f t="shared" si="9"/>
        <v>0</v>
      </c>
      <c r="K97" s="9">
        <f t="shared" si="9"/>
        <v>0</v>
      </c>
      <c r="L97" s="9">
        <f t="shared" si="9"/>
        <v>0.0020978520286396183</v>
      </c>
      <c r="M97" s="9">
        <f t="shared" si="9"/>
        <v>0</v>
      </c>
      <c r="N97" s="9">
        <f t="shared" si="9"/>
        <v>0</v>
      </c>
      <c r="O97" s="9">
        <f t="shared" si="9"/>
        <v>0</v>
      </c>
      <c r="P97" s="9">
        <f t="shared" si="9"/>
        <v>0.03356563245823389</v>
      </c>
      <c r="Q97" s="9">
        <f t="shared" si="9"/>
        <v>0.0013985680190930789</v>
      </c>
      <c r="R97" s="9">
        <f t="shared" si="9"/>
        <v>0</v>
      </c>
      <c r="S97" s="9">
        <f t="shared" si="9"/>
        <v>0.0013985680190930789</v>
      </c>
      <c r="T97" s="9">
        <f t="shared" si="9"/>
        <v>0</v>
      </c>
    </row>
    <row r="98" spans="1:20" ht="12.75">
      <c r="A98" t="str">
        <f t="shared" si="0"/>
        <v>es</v>
      </c>
      <c r="B98" t="str">
        <f t="shared" si="0"/>
        <v>Spain</v>
      </c>
      <c r="D98" s="9">
        <f aca="true" t="shared" si="10" ref="D98:T98">IF(ISERROR((D30*$B$84)/$B$83),"0",D30*$B$84)/$B$83/1000</f>
        <v>0.15174463007159905</v>
      </c>
      <c r="E98" s="9">
        <f t="shared" si="10"/>
        <v>0.3356563245823389</v>
      </c>
      <c r="F98" s="9">
        <f t="shared" si="10"/>
        <v>0.19440095465393795</v>
      </c>
      <c r="G98" s="9">
        <f t="shared" si="10"/>
        <v>0.1167804295942721</v>
      </c>
      <c r="H98" s="9">
        <f t="shared" si="10"/>
        <v>0.1846109785202864</v>
      </c>
      <c r="I98" s="9">
        <f t="shared" si="10"/>
        <v>0.12657040572792363</v>
      </c>
      <c r="J98" s="9">
        <f t="shared" si="10"/>
        <v>0.14265393794749404</v>
      </c>
      <c r="K98" s="9">
        <f t="shared" si="10"/>
        <v>0.23426014319809071</v>
      </c>
      <c r="L98" s="9">
        <f t="shared" si="10"/>
        <v>0.27831503579952266</v>
      </c>
      <c r="M98" s="9">
        <f t="shared" si="10"/>
        <v>0.5111766109785203</v>
      </c>
      <c r="N98" s="9">
        <f t="shared" si="10"/>
        <v>0.3517398568019093</v>
      </c>
      <c r="O98" s="9">
        <f t="shared" si="10"/>
        <v>0.293</v>
      </c>
      <c r="P98" s="9">
        <f t="shared" si="10"/>
        <v>0.13216467780429594</v>
      </c>
      <c r="Q98" s="9">
        <f t="shared" si="10"/>
        <v>0.10768973747016707</v>
      </c>
      <c r="R98" s="9">
        <f t="shared" si="10"/>
        <v>0.15384248210023868</v>
      </c>
      <c r="S98" s="9">
        <f t="shared" si="10"/>
        <v>0.1097875894988067</v>
      </c>
      <c r="T98" s="9">
        <f t="shared" si="10"/>
        <v>0.1741217183770883</v>
      </c>
    </row>
    <row r="99" spans="1:20" ht="12.75">
      <c r="A99" t="str">
        <f t="shared" si="0"/>
        <v>fr</v>
      </c>
      <c r="B99" t="str">
        <f t="shared" si="0"/>
        <v>France</v>
      </c>
      <c r="D99" s="9">
        <f aca="true" t="shared" si="11" ref="D99:T99">IF(ISERROR((D31*$B$84)/$B$83),"0",D31*$B$84)/$B$83/1000</f>
        <v>1.7649928400954655</v>
      </c>
      <c r="E99" s="9">
        <f t="shared" si="11"/>
        <v>1.419546539379475</v>
      </c>
      <c r="F99" s="9">
        <f t="shared" si="11"/>
        <v>0.6097756563245824</v>
      </c>
      <c r="G99" s="9">
        <f t="shared" si="11"/>
        <v>0.5244630071599046</v>
      </c>
      <c r="H99" s="9">
        <f t="shared" si="11"/>
        <v>1.285983293556086</v>
      </c>
      <c r="I99" s="9">
        <f t="shared" si="11"/>
        <v>1.1887828162291172</v>
      </c>
      <c r="J99" s="9">
        <f t="shared" si="11"/>
        <v>1.439126491646778</v>
      </c>
      <c r="K99" s="9">
        <f t="shared" si="11"/>
        <v>1.5552076372315036</v>
      </c>
      <c r="L99" s="9">
        <f t="shared" si="11"/>
        <v>2.223723150357995</v>
      </c>
      <c r="M99" s="9">
        <f t="shared" si="11"/>
        <v>1.3083603818615752</v>
      </c>
      <c r="N99" s="9">
        <f t="shared" si="11"/>
        <v>1.7628949880668259</v>
      </c>
      <c r="O99" s="9">
        <f t="shared" si="11"/>
        <v>1.6607995226730312</v>
      </c>
      <c r="P99" s="9">
        <f t="shared" si="11"/>
        <v>1.618143198090692</v>
      </c>
      <c r="Q99" s="9">
        <f t="shared" si="11"/>
        <v>2.027224343675418</v>
      </c>
      <c r="R99" s="9">
        <f t="shared" si="11"/>
        <v>1.9342195704057281</v>
      </c>
      <c r="S99" s="9">
        <f t="shared" si="11"/>
        <v>2.122326968973747</v>
      </c>
      <c r="T99" s="9">
        <f t="shared" si="11"/>
        <v>1.8775775656324583</v>
      </c>
    </row>
    <row r="100" spans="1:20" ht="12.75">
      <c r="A100" t="str">
        <f t="shared" si="0"/>
        <v>it</v>
      </c>
      <c r="B100" t="str">
        <f t="shared" si="0"/>
        <v>Italy</v>
      </c>
      <c r="D100" s="9">
        <f aca="true" t="shared" si="12" ref="D100:T100">IF(ISERROR((D32*$B$84)/$B$83),"0",D32*$B$84)/$B$83/1000</f>
        <v>0.6622219570405729</v>
      </c>
      <c r="E100" s="9">
        <f t="shared" si="12"/>
        <v>0.3482434367541766</v>
      </c>
      <c r="F100" s="9">
        <f t="shared" si="12"/>
        <v>0.13076610978520287</v>
      </c>
      <c r="G100" s="9">
        <f t="shared" si="12"/>
        <v>0.05804057279236277</v>
      </c>
      <c r="H100" s="9">
        <f t="shared" si="12"/>
        <v>0.2335608591885442</v>
      </c>
      <c r="I100" s="9">
        <f t="shared" si="12"/>
        <v>0.22796658711217188</v>
      </c>
      <c r="J100" s="9">
        <f t="shared" si="12"/>
        <v>0.19929594272076373</v>
      </c>
      <c r="K100" s="9">
        <f t="shared" si="12"/>
        <v>0.10489260143198091</v>
      </c>
      <c r="L100" s="9">
        <f t="shared" si="12"/>
        <v>0.10069689737470167</v>
      </c>
      <c r="M100" s="9">
        <f t="shared" si="12"/>
        <v>0.36083054892601435</v>
      </c>
      <c r="N100" s="9">
        <f t="shared" si="12"/>
        <v>0.6454391408114559</v>
      </c>
      <c r="O100" s="9">
        <f t="shared" si="12"/>
        <v>0.1664295942720764</v>
      </c>
      <c r="P100" s="9">
        <f t="shared" si="12"/>
        <v>0.42376610978520285</v>
      </c>
      <c r="Q100" s="9">
        <f t="shared" si="12"/>
        <v>0.006992840095465394</v>
      </c>
      <c r="R100" s="9">
        <f t="shared" si="12"/>
        <v>0.09020763723150359</v>
      </c>
      <c r="S100" s="9">
        <f t="shared" si="12"/>
        <v>0.3867040572792363</v>
      </c>
      <c r="T100" s="9">
        <f t="shared" si="12"/>
        <v>0.19300238663484487</v>
      </c>
    </row>
    <row r="101" spans="1:20" ht="12.75">
      <c r="A101" t="str">
        <f t="shared" si="0"/>
        <v>lt</v>
      </c>
      <c r="B101" t="str">
        <f t="shared" si="0"/>
        <v>Lithuania</v>
      </c>
      <c r="D101" s="9">
        <f aca="true" t="shared" si="13" ref="D101:T101">IF(ISERROR((D33*$B$84)/$B$83),"0",D33*$B$84)/$B$83/1000</f>
        <v>0</v>
      </c>
      <c r="E101" s="9">
        <f t="shared" si="13"/>
        <v>0</v>
      </c>
      <c r="F101" s="9">
        <f t="shared" si="13"/>
        <v>0</v>
      </c>
      <c r="G101" s="9">
        <f t="shared" si="13"/>
        <v>0</v>
      </c>
      <c r="H101" s="9">
        <f t="shared" si="13"/>
        <v>0.003496420047732697</v>
      </c>
      <c r="I101" s="9">
        <f t="shared" si="13"/>
        <v>0.004195704057279237</v>
      </c>
      <c r="J101" s="9">
        <f t="shared" si="13"/>
        <v>0.03706205250596659</v>
      </c>
      <c r="K101" s="9">
        <f t="shared" si="13"/>
        <v>0.006293556085918854</v>
      </c>
      <c r="L101" s="9">
        <f t="shared" si="13"/>
        <v>0.01188782816229117</v>
      </c>
      <c r="M101" s="9">
        <f t="shared" si="13"/>
        <v>0.0055942720763723155</v>
      </c>
      <c r="N101" s="9">
        <f t="shared" si="13"/>
        <v>0.004195704057279237</v>
      </c>
      <c r="O101" s="9">
        <f t="shared" si="13"/>
        <v>0.004894988066825776</v>
      </c>
      <c r="P101" s="9">
        <f t="shared" si="13"/>
        <v>0.004894988066825776</v>
      </c>
      <c r="Q101" s="9">
        <f t="shared" si="13"/>
        <v>0.006293556085918854</v>
      </c>
      <c r="R101" s="9">
        <f t="shared" si="13"/>
        <v>0.0027971360381861578</v>
      </c>
      <c r="S101" s="9">
        <f t="shared" si="13"/>
        <v>0.0013985680190930789</v>
      </c>
      <c r="T101" s="9">
        <f t="shared" si="13"/>
        <v>0.0013985680190930789</v>
      </c>
    </row>
    <row r="102" spans="1:20" ht="12.75">
      <c r="A102" t="str">
        <f t="shared" si="0"/>
        <v>lu</v>
      </c>
      <c r="B102" t="str">
        <f t="shared" si="0"/>
        <v>Luxembourg (Grand-Duché)</v>
      </c>
      <c r="D102" s="9">
        <f aca="true" t="shared" si="14" ref="D102:T102">IF(ISERROR((D34*$B$84)/$B$83),"0",D34*$B$84)/$B$83/1000</f>
        <v>0.044754176610978524</v>
      </c>
      <c r="E102" s="9">
        <f t="shared" si="14"/>
        <v>0.06293556085918856</v>
      </c>
      <c r="F102" s="9">
        <f t="shared" si="14"/>
        <v>0.03706205250596659</v>
      </c>
      <c r="G102" s="9">
        <f t="shared" si="14"/>
        <v>0.04825059665871122</v>
      </c>
      <c r="H102" s="9">
        <f t="shared" si="14"/>
        <v>0.039859188544152754</v>
      </c>
      <c r="I102" s="9">
        <f t="shared" si="14"/>
        <v>0.04195704057279236</v>
      </c>
      <c r="J102" s="9">
        <f t="shared" si="14"/>
        <v>0.041257756563245825</v>
      </c>
      <c r="K102" s="9">
        <f t="shared" si="14"/>
        <v>0.025873508353221962</v>
      </c>
      <c r="L102" s="9">
        <f t="shared" si="14"/>
        <v>0.02727207637231504</v>
      </c>
      <c r="M102" s="9">
        <f t="shared" si="14"/>
        <v>0.06573269689737471</v>
      </c>
      <c r="N102" s="9">
        <f t="shared" si="14"/>
        <v>0.11468257756563245</v>
      </c>
      <c r="O102" s="9">
        <f t="shared" si="14"/>
        <v>0.115381861575179</v>
      </c>
      <c r="P102" s="9">
        <f t="shared" si="14"/>
        <v>0.040558472553699286</v>
      </c>
      <c r="Q102" s="9">
        <f t="shared" si="14"/>
        <v>0.036362768496420055</v>
      </c>
      <c r="R102" s="9">
        <f t="shared" si="14"/>
        <v>0.02936992840095466</v>
      </c>
      <c r="S102" s="9">
        <f t="shared" si="14"/>
        <v>0.025873508353221962</v>
      </c>
      <c r="T102" s="9">
        <f t="shared" si="14"/>
        <v>0.016083532219570405</v>
      </c>
    </row>
    <row r="103" spans="1:20" ht="12.75">
      <c r="A103" t="str">
        <f t="shared" si="0"/>
        <v>hu</v>
      </c>
      <c r="B103" t="str">
        <f t="shared" si="0"/>
        <v>Hungary</v>
      </c>
      <c r="D103" s="9">
        <f aca="true" t="shared" si="15" ref="D103:T103">IF(ISERROR((D35*$B$84)/$B$83),"0",D35*$B$84)/$B$83/1000</f>
        <v>0</v>
      </c>
      <c r="E103" s="9">
        <f t="shared" si="15"/>
        <v>0</v>
      </c>
      <c r="F103" s="9">
        <f t="shared" si="15"/>
        <v>0</v>
      </c>
      <c r="G103" s="9">
        <f t="shared" si="15"/>
        <v>0.15104534606205253</v>
      </c>
      <c r="H103" s="9">
        <f t="shared" si="15"/>
        <v>0.4594295942720764</v>
      </c>
      <c r="I103" s="9">
        <f t="shared" si="15"/>
        <v>1.161510739856802</v>
      </c>
      <c r="J103" s="9">
        <f t="shared" si="15"/>
        <v>1.230040572792363</v>
      </c>
      <c r="K103" s="9">
        <f t="shared" si="15"/>
        <v>1.1132601431980906</v>
      </c>
      <c r="L103" s="9">
        <f t="shared" si="15"/>
        <v>1.0146610978520287</v>
      </c>
      <c r="M103" s="9">
        <f t="shared" si="15"/>
        <v>0.879</v>
      </c>
      <c r="N103" s="9">
        <f t="shared" si="15"/>
        <v>0.9314463007159904</v>
      </c>
      <c r="O103" s="9">
        <f t="shared" si="15"/>
        <v>0.7013818615751791</v>
      </c>
      <c r="P103" s="9">
        <f t="shared" si="15"/>
        <v>0.5097780429594272</v>
      </c>
      <c r="Q103" s="9">
        <f t="shared" si="15"/>
        <v>0.5727136038186158</v>
      </c>
      <c r="R103" s="9">
        <f t="shared" si="15"/>
        <v>0.44963961813842485</v>
      </c>
      <c r="S103" s="9">
        <f t="shared" si="15"/>
        <v>0.49649164677804297</v>
      </c>
      <c r="T103" s="9">
        <f t="shared" si="15"/>
        <v>0.6195656324582339</v>
      </c>
    </row>
    <row r="104" spans="1:20" ht="12.75">
      <c r="A104" t="str">
        <f t="shared" si="0"/>
        <v>mt</v>
      </c>
      <c r="B104" t="str">
        <f t="shared" si="0"/>
        <v>Malta</v>
      </c>
      <c r="D104" s="9">
        <f aca="true" t="shared" si="16" ref="D104:T104">IF(ISERROR((D36*$B$84)/$B$83),"0",D36*$B$84)/$B$83/1000</f>
        <v>0</v>
      </c>
      <c r="E104" s="9">
        <f t="shared" si="16"/>
        <v>0</v>
      </c>
      <c r="F104" s="9">
        <f t="shared" si="16"/>
        <v>0.0020978520286396183</v>
      </c>
      <c r="G104" s="9">
        <f t="shared" si="16"/>
        <v>0</v>
      </c>
      <c r="H104" s="9">
        <f t="shared" si="16"/>
        <v>0</v>
      </c>
      <c r="I104" s="9">
        <f t="shared" si="16"/>
        <v>0</v>
      </c>
      <c r="J104" s="9">
        <f t="shared" si="16"/>
        <v>0</v>
      </c>
      <c r="K104" s="9">
        <f t="shared" si="16"/>
        <v>0</v>
      </c>
      <c r="L104" s="9">
        <f t="shared" si="16"/>
        <v>0</v>
      </c>
      <c r="M104" s="9">
        <f t="shared" si="16"/>
        <v>0</v>
      </c>
      <c r="N104" s="9">
        <f t="shared" si="16"/>
        <v>0</v>
      </c>
      <c r="O104" s="9">
        <f t="shared" si="16"/>
        <v>0</v>
      </c>
      <c r="P104" s="9">
        <f t="shared" si="16"/>
        <v>0</v>
      </c>
      <c r="Q104" s="9">
        <f t="shared" si="16"/>
        <v>0</v>
      </c>
      <c r="R104" s="9">
        <f t="shared" si="16"/>
        <v>0</v>
      </c>
      <c r="S104" s="9">
        <f t="shared" si="16"/>
        <v>0</v>
      </c>
      <c r="T104" s="9">
        <f t="shared" si="16"/>
        <v>0</v>
      </c>
    </row>
    <row r="105" spans="1:20" ht="12.75">
      <c r="A105" t="str">
        <f t="shared" si="0"/>
        <v>nl</v>
      </c>
      <c r="B105" t="str">
        <f t="shared" si="0"/>
        <v>Netherlands</v>
      </c>
      <c r="D105" s="9">
        <f aca="true" t="shared" si="17" ref="D105:T105">IF(ISERROR((D37*$B$84)/$B$83),"0",D37*$B$84)/$B$83/1000</f>
        <v>0.4825059665871122</v>
      </c>
      <c r="E105" s="9">
        <f t="shared" si="17"/>
        <v>0.5167708830548927</v>
      </c>
      <c r="F105" s="9">
        <f t="shared" si="17"/>
        <v>0.2195751789976134</v>
      </c>
      <c r="G105" s="9">
        <f t="shared" si="17"/>
        <v>0.13496181384248213</v>
      </c>
      <c r="H105" s="9">
        <f t="shared" si="17"/>
        <v>1.106267303102625</v>
      </c>
      <c r="I105" s="9">
        <f t="shared" si="17"/>
        <v>1.1272458233890215</v>
      </c>
      <c r="J105" s="9">
        <f t="shared" si="17"/>
        <v>1.0482267303102626</v>
      </c>
      <c r="K105" s="9">
        <f t="shared" si="17"/>
        <v>1.1454272076372316</v>
      </c>
      <c r="L105" s="9">
        <f t="shared" si="17"/>
        <v>1.027947494033413</v>
      </c>
      <c r="M105" s="9">
        <f t="shared" si="17"/>
        <v>0.646837708830549</v>
      </c>
      <c r="N105" s="9">
        <f t="shared" si="17"/>
        <v>0.479708830548926</v>
      </c>
      <c r="O105" s="9">
        <f t="shared" si="17"/>
        <v>0.49299522673031027</v>
      </c>
      <c r="P105" s="9">
        <f t="shared" si="17"/>
        <v>0.5356515513126492</v>
      </c>
      <c r="Q105" s="9">
        <f t="shared" si="17"/>
        <v>0.036362768496420055</v>
      </c>
      <c r="R105" s="9">
        <f t="shared" si="17"/>
        <v>0.36432696897374706</v>
      </c>
      <c r="S105" s="9">
        <f t="shared" si="17"/>
        <v>0.48879952267303106</v>
      </c>
      <c r="T105" s="9">
        <f t="shared" si="17"/>
        <v>0.44894033412887835</v>
      </c>
    </row>
    <row r="106" spans="1:20" ht="12.75">
      <c r="A106" t="str">
        <f t="shared" si="0"/>
        <v>at</v>
      </c>
      <c r="B106" t="str">
        <f t="shared" si="0"/>
        <v>Austria</v>
      </c>
      <c r="D106" s="9">
        <f aca="true" t="shared" si="18" ref="D106:T106">IF(ISERROR((D38*$B$84)/$B$83),"0",D38*$B$84)/$B$83/1000</f>
        <v>0.5580286396181385</v>
      </c>
      <c r="E106" s="9">
        <f t="shared" si="18"/>
        <v>0.7174653937947494</v>
      </c>
      <c r="F106" s="9">
        <f t="shared" si="18"/>
        <v>0.8377422434367543</v>
      </c>
      <c r="G106" s="9">
        <f t="shared" si="18"/>
        <v>0.8559236276849643</v>
      </c>
      <c r="H106" s="9">
        <f t="shared" si="18"/>
        <v>1.6447159904534607</v>
      </c>
      <c r="I106" s="9">
        <f t="shared" si="18"/>
        <v>2.0600906921241053</v>
      </c>
      <c r="J106" s="9">
        <f t="shared" si="18"/>
        <v>2.495744630071599</v>
      </c>
      <c r="K106" s="9">
        <f t="shared" si="18"/>
        <v>2.479661097852029</v>
      </c>
      <c r="L106" s="9">
        <f t="shared" si="18"/>
        <v>2.456584725536993</v>
      </c>
      <c r="M106" s="9">
        <f t="shared" si="18"/>
        <v>2.3817613365155132</v>
      </c>
      <c r="N106" s="9">
        <f t="shared" si="18"/>
        <v>2.438403341288783</v>
      </c>
      <c r="O106" s="9">
        <f t="shared" si="18"/>
        <v>2.6593770883054892</v>
      </c>
      <c r="P106" s="9">
        <f t="shared" si="18"/>
        <v>2.7691646778042958</v>
      </c>
      <c r="Q106" s="9">
        <f t="shared" si="18"/>
        <v>2.7516825775656324</v>
      </c>
      <c r="R106" s="9">
        <f t="shared" si="18"/>
        <v>3.09573031026253</v>
      </c>
      <c r="S106" s="9">
        <f t="shared" si="18"/>
        <v>2.5824558472553703</v>
      </c>
      <c r="T106" s="9">
        <f t="shared" si="18"/>
        <v>2.6041336515513125</v>
      </c>
    </row>
    <row r="107" spans="1:20" ht="12.75">
      <c r="A107" t="str">
        <f t="shared" si="0"/>
        <v>pl</v>
      </c>
      <c r="B107" t="str">
        <f t="shared" si="0"/>
        <v>Poland</v>
      </c>
      <c r="D107" s="9">
        <f aca="true" t="shared" si="19" ref="D107:T107">IF(ISERROR((D39*$B$84)/$B$83),"0",D39*$B$84)/$B$83/1000</f>
        <v>0.0006992840095465394</v>
      </c>
      <c r="E107" s="9">
        <f t="shared" si="19"/>
        <v>0.0027971360381861578</v>
      </c>
      <c r="F107" s="9">
        <f t="shared" si="19"/>
        <v>0</v>
      </c>
      <c r="G107" s="9">
        <f t="shared" si="19"/>
        <v>0.0013985680190930789</v>
      </c>
      <c r="H107" s="9">
        <f t="shared" si="19"/>
        <v>0</v>
      </c>
      <c r="I107" s="9">
        <f t="shared" si="19"/>
        <v>0.8391408114558473</v>
      </c>
      <c r="J107" s="9">
        <f t="shared" si="19"/>
        <v>0.8405393794749404</v>
      </c>
      <c r="K107" s="9">
        <f t="shared" si="19"/>
        <v>0.7797016706443914</v>
      </c>
      <c r="L107" s="9">
        <f t="shared" si="19"/>
        <v>1.173398568019093</v>
      </c>
      <c r="M107" s="9">
        <f t="shared" si="19"/>
        <v>0.7300525059665872</v>
      </c>
      <c r="N107" s="9">
        <f t="shared" si="19"/>
        <v>0.45663245823389026</v>
      </c>
      <c r="O107" s="9">
        <f t="shared" si="19"/>
        <v>0.24614797136038188</v>
      </c>
      <c r="P107" s="9">
        <f t="shared" si="19"/>
        <v>0.27481861575179</v>
      </c>
      <c r="Q107" s="9">
        <f t="shared" si="19"/>
        <v>0.35523627684964204</v>
      </c>
      <c r="R107" s="9">
        <f t="shared" si="19"/>
        <v>0.4377517899761336</v>
      </c>
      <c r="S107" s="9">
        <f t="shared" si="19"/>
        <v>0.4992887828162292</v>
      </c>
      <c r="T107" s="9">
        <f t="shared" si="19"/>
        <v>1.039835322195704</v>
      </c>
    </row>
    <row r="108" spans="1:20" ht="12.75">
      <c r="A108" t="str">
        <f t="shared" si="0"/>
        <v>pt</v>
      </c>
      <c r="B108" t="str">
        <f t="shared" si="0"/>
        <v>Portugal</v>
      </c>
      <c r="D108" s="9">
        <f aca="true" t="shared" si="20" ref="D108:T108">IF(ISERROR((D40*$B$84)/$B$83),"0",D40*$B$84)/$B$83/1000</f>
        <v>0.1384582338902148</v>
      </c>
      <c r="E108" s="9">
        <f t="shared" si="20"/>
        <v>0.08810978520286397</v>
      </c>
      <c r="F108" s="9">
        <f t="shared" si="20"/>
        <v>0.025174224343675417</v>
      </c>
      <c r="G108" s="9">
        <f t="shared" si="20"/>
        <v>0.007692124105011934</v>
      </c>
      <c r="H108" s="9">
        <f t="shared" si="20"/>
        <v>0.15174463007159905</v>
      </c>
      <c r="I108" s="9">
        <f t="shared" si="20"/>
        <v>0.10559188544152745</v>
      </c>
      <c r="J108" s="9">
        <f t="shared" si="20"/>
        <v>0.0055942720763723155</v>
      </c>
      <c r="K108" s="9">
        <f t="shared" si="20"/>
        <v>0.0055942720763723155</v>
      </c>
      <c r="L108" s="9">
        <f t="shared" si="20"/>
        <v>0.003496420047732697</v>
      </c>
      <c r="M108" s="9">
        <f t="shared" si="20"/>
        <v>0.004195704057279237</v>
      </c>
      <c r="N108" s="9">
        <f t="shared" si="20"/>
        <v>0.003496420047732697</v>
      </c>
      <c r="O108" s="9">
        <f t="shared" si="20"/>
        <v>0.0027971360381861578</v>
      </c>
      <c r="P108" s="9">
        <f t="shared" si="20"/>
        <v>0.24894510739856804</v>
      </c>
      <c r="Q108" s="9">
        <f t="shared" si="20"/>
        <v>0</v>
      </c>
      <c r="R108" s="9">
        <f t="shared" si="20"/>
        <v>0</v>
      </c>
      <c r="S108" s="9">
        <f t="shared" si="20"/>
        <v>0.1559403341288783</v>
      </c>
      <c r="T108" s="9">
        <f t="shared" si="20"/>
        <v>0.0006992840095465394</v>
      </c>
    </row>
    <row r="109" spans="1:20" ht="12.75">
      <c r="A109" t="str">
        <f t="shared" si="0"/>
        <v>ro</v>
      </c>
      <c r="B109" t="str">
        <f t="shared" si="0"/>
        <v>Romania</v>
      </c>
      <c r="D109" s="9">
        <f aca="true" t="shared" si="21" ref="D109:T109">IF(ISERROR((D41*$B$84)/$B$83),"0",D41*$B$84)/$B$83/1000</f>
        <v>0</v>
      </c>
      <c r="E109" s="9">
        <f t="shared" si="21"/>
        <v>0</v>
      </c>
      <c r="F109" s="9">
        <f t="shared" si="21"/>
        <v>0</v>
      </c>
      <c r="G109" s="9">
        <f t="shared" si="21"/>
        <v>0</v>
      </c>
      <c r="H109" s="9">
        <f t="shared" si="21"/>
        <v>0</v>
      </c>
      <c r="I109" s="9">
        <f t="shared" si="21"/>
        <v>0</v>
      </c>
      <c r="J109" s="9">
        <f t="shared" si="21"/>
        <v>0</v>
      </c>
      <c r="K109" s="9">
        <f t="shared" si="21"/>
        <v>0</v>
      </c>
      <c r="L109" s="9">
        <f t="shared" si="21"/>
        <v>0</v>
      </c>
      <c r="M109" s="9">
        <f t="shared" si="21"/>
        <v>0</v>
      </c>
      <c r="N109" s="9">
        <f t="shared" si="21"/>
        <v>0</v>
      </c>
      <c r="O109" s="9">
        <f t="shared" si="21"/>
        <v>0</v>
      </c>
      <c r="P109" s="9">
        <f t="shared" si="21"/>
        <v>0</v>
      </c>
      <c r="Q109" s="9">
        <f t="shared" si="21"/>
        <v>0</v>
      </c>
      <c r="R109" s="9">
        <f t="shared" si="21"/>
        <v>0</v>
      </c>
      <c r="S109" s="9">
        <f t="shared" si="21"/>
        <v>0</v>
      </c>
      <c r="T109" s="9">
        <f t="shared" si="21"/>
        <v>0</v>
      </c>
    </row>
    <row r="110" spans="1:20" ht="12.75">
      <c r="A110" t="str">
        <f aca="true" t="shared" si="22" ref="A110:B129">A42</f>
        <v>si</v>
      </c>
      <c r="B110" t="str">
        <f t="shared" si="22"/>
        <v>Slovenia</v>
      </c>
      <c r="D110" s="9">
        <f aca="true" t="shared" si="23" ref="D110:T110">IF(ISERROR((D42*$B$84)/$B$83),"0",D42*$B$84)/$B$83/1000</f>
        <v>0</v>
      </c>
      <c r="E110" s="9">
        <f t="shared" si="23"/>
        <v>0</v>
      </c>
      <c r="F110" s="9">
        <f t="shared" si="23"/>
        <v>0</v>
      </c>
      <c r="G110" s="9">
        <f t="shared" si="23"/>
        <v>0</v>
      </c>
      <c r="H110" s="9">
        <f t="shared" si="23"/>
        <v>0</v>
      </c>
      <c r="I110" s="9">
        <f t="shared" si="23"/>
        <v>0.0013985680190930789</v>
      </c>
      <c r="J110" s="9">
        <f t="shared" si="23"/>
        <v>0.004195704057279237</v>
      </c>
      <c r="K110" s="9">
        <f t="shared" si="23"/>
        <v>0.0020978520286396183</v>
      </c>
      <c r="L110" s="9">
        <f t="shared" si="23"/>
        <v>0.0055942720763723155</v>
      </c>
      <c r="M110" s="9">
        <f t="shared" si="23"/>
        <v>0.007692124105011934</v>
      </c>
      <c r="N110" s="9">
        <f t="shared" si="23"/>
        <v>0.008391408114558473</v>
      </c>
      <c r="O110" s="9">
        <f t="shared" si="23"/>
        <v>0.008391408114558473</v>
      </c>
      <c r="P110" s="9">
        <f t="shared" si="23"/>
        <v>0.008391408114558473</v>
      </c>
      <c r="Q110" s="9">
        <f t="shared" si="23"/>
        <v>0.007692124105011934</v>
      </c>
      <c r="R110" s="9">
        <f t="shared" si="23"/>
        <v>0.0230763723150358</v>
      </c>
      <c r="S110" s="9">
        <f t="shared" si="23"/>
        <v>0.006293556085918854</v>
      </c>
      <c r="T110" s="9">
        <f t="shared" si="23"/>
        <v>0.006293556085918854</v>
      </c>
    </row>
    <row r="111" spans="1:20" ht="12.75">
      <c r="A111" t="str">
        <f t="shared" si="22"/>
        <v>sk</v>
      </c>
      <c r="B111" t="str">
        <f t="shared" si="22"/>
        <v>Slovakia</v>
      </c>
      <c r="D111" s="9">
        <f aca="true" t="shared" si="24" ref="D111:T111">IF(ISERROR((D43*$B$84)/$B$83),"0",D43*$B$84)/$B$83/1000</f>
        <v>2.7125226730310263</v>
      </c>
      <c r="E111" s="9">
        <f t="shared" si="24"/>
        <v>2.783150357995227</v>
      </c>
      <c r="F111" s="9">
        <f t="shared" si="24"/>
        <v>2.6244128878281625</v>
      </c>
      <c r="G111" s="9">
        <f t="shared" si="24"/>
        <v>2.3502935560859193</v>
      </c>
      <c r="H111" s="9">
        <f t="shared" si="24"/>
        <v>4.192207637231504</v>
      </c>
      <c r="I111" s="9">
        <f t="shared" si="24"/>
        <v>2.1405083532219575</v>
      </c>
      <c r="J111" s="9">
        <f t="shared" si="24"/>
        <v>1.9922601431980906</v>
      </c>
      <c r="K111" s="9">
        <f t="shared" si="24"/>
        <v>2.08736276849642</v>
      </c>
      <c r="L111" s="9">
        <f t="shared" si="24"/>
        <v>1.8565990453460621</v>
      </c>
      <c r="M111" s="9">
        <f t="shared" si="24"/>
        <v>1.9363174224343676</v>
      </c>
      <c r="N111" s="9">
        <f t="shared" si="24"/>
        <v>1.9489045346062055</v>
      </c>
      <c r="O111" s="9">
        <f t="shared" si="24"/>
        <v>2.081069212410501</v>
      </c>
      <c r="P111" s="9">
        <f t="shared" si="24"/>
        <v>1.8831718377088307</v>
      </c>
      <c r="Q111" s="9">
        <f t="shared" si="24"/>
        <v>1.9992529832935562</v>
      </c>
      <c r="R111" s="9">
        <f t="shared" si="24"/>
        <v>2.2209260143198093</v>
      </c>
      <c r="S111" s="9">
        <f t="shared" si="24"/>
        <v>1.8377183770883057</v>
      </c>
      <c r="T111" s="9">
        <f t="shared" si="24"/>
        <v>2.074076372315036</v>
      </c>
    </row>
    <row r="112" spans="1:20" ht="12.75">
      <c r="A112" t="str">
        <f t="shared" si="22"/>
        <v>fi</v>
      </c>
      <c r="B112" t="str">
        <f t="shared" si="22"/>
        <v>Finland</v>
      </c>
      <c r="D112" s="9">
        <f aca="true" t="shared" si="25" ref="D112:T112">IF(ISERROR((D44*$B$84)/$B$83),"0",D44*$B$84)/$B$83/1000</f>
        <v>0.1440525059665871</v>
      </c>
      <c r="E112" s="9">
        <f t="shared" si="25"/>
        <v>0.057341288782816226</v>
      </c>
      <c r="F112" s="9">
        <f t="shared" si="25"/>
        <v>0.0013985680190930789</v>
      </c>
      <c r="G112" s="9">
        <f t="shared" si="25"/>
        <v>0.0006992840095465394</v>
      </c>
      <c r="H112" s="9">
        <f t="shared" si="25"/>
        <v>3.3495704057279236</v>
      </c>
      <c r="I112" s="9">
        <f t="shared" si="25"/>
        <v>2.1614868735083532</v>
      </c>
      <c r="J112" s="9">
        <f t="shared" si="25"/>
        <v>2.583854415274463</v>
      </c>
      <c r="K112" s="9">
        <f t="shared" si="25"/>
        <v>2.9810477326968976</v>
      </c>
      <c r="L112" s="9">
        <f t="shared" si="25"/>
        <v>1.8552004773269692</v>
      </c>
      <c r="M112" s="9">
        <f t="shared" si="25"/>
        <v>1.170601431980907</v>
      </c>
      <c r="N112" s="9">
        <f t="shared" si="25"/>
        <v>1.3237446300715991</v>
      </c>
      <c r="O112" s="9">
        <f t="shared" si="25"/>
        <v>1.311856801909308</v>
      </c>
      <c r="P112" s="9">
        <f t="shared" si="25"/>
        <v>1.187384248210024</v>
      </c>
      <c r="Q112" s="9">
        <f t="shared" si="25"/>
        <v>1.4167494033412888</v>
      </c>
      <c r="R112" s="9">
        <f t="shared" si="25"/>
        <v>1.1370357995226732</v>
      </c>
      <c r="S112" s="9">
        <f t="shared" si="25"/>
        <v>0.6825011933174224</v>
      </c>
      <c r="T112" s="9">
        <f t="shared" si="25"/>
        <v>0.36432696897374706</v>
      </c>
    </row>
    <row r="113" spans="1:20" ht="12.75">
      <c r="A113" t="str">
        <f t="shared" si="22"/>
        <v>se</v>
      </c>
      <c r="B113" t="str">
        <f t="shared" si="22"/>
        <v>Sweden</v>
      </c>
      <c r="D113" s="9">
        <f aca="true" t="shared" si="26" ref="D113:T113">IF(ISERROR((D45*$B$84)/$B$83),"0",D45*$B$84)/$B$83/1000</f>
        <v>0.0853126491646778</v>
      </c>
      <c r="E113" s="9">
        <f t="shared" si="26"/>
        <v>0.06992840095465394</v>
      </c>
      <c r="F113" s="9">
        <f t="shared" si="26"/>
        <v>0.016782816229116947</v>
      </c>
      <c r="G113" s="9">
        <f t="shared" si="26"/>
        <v>0.01468496420047733</v>
      </c>
      <c r="H113" s="9">
        <f t="shared" si="26"/>
        <v>0.6866968973747017</v>
      </c>
      <c r="I113" s="9">
        <f t="shared" si="26"/>
        <v>0.7755059665871122</v>
      </c>
      <c r="J113" s="9">
        <f t="shared" si="26"/>
        <v>0.8615178997613365</v>
      </c>
      <c r="K113" s="9">
        <f t="shared" si="26"/>
        <v>0.7601217183770884</v>
      </c>
      <c r="L113" s="9">
        <f t="shared" si="26"/>
        <v>0.523763723150358</v>
      </c>
      <c r="M113" s="9">
        <f t="shared" si="26"/>
        <v>0.5517350835322197</v>
      </c>
      <c r="N113" s="9">
        <f t="shared" si="26"/>
        <v>0.46432458233890217</v>
      </c>
      <c r="O113" s="9">
        <f t="shared" si="26"/>
        <v>0.20978520286396182</v>
      </c>
      <c r="P113" s="9">
        <f t="shared" si="26"/>
        <v>0.3069856801909308</v>
      </c>
      <c r="Q113" s="9">
        <f t="shared" si="26"/>
        <v>0.47341527446300724</v>
      </c>
      <c r="R113" s="9">
        <f t="shared" si="26"/>
        <v>0.2335608591885442</v>
      </c>
      <c r="S113" s="9">
        <f t="shared" si="26"/>
        <v>0.14545107398568022</v>
      </c>
      <c r="T113" s="9">
        <f t="shared" si="26"/>
        <v>0.2111837708830549</v>
      </c>
    </row>
    <row r="114" spans="1:20" ht="12.75">
      <c r="A114" t="str">
        <f t="shared" si="22"/>
        <v>uk</v>
      </c>
      <c r="B114" t="str">
        <f t="shared" si="22"/>
        <v>United Kingdom</v>
      </c>
      <c r="D114" s="9">
        <f aca="true" t="shared" si="27" ref="D114:T114">IF(ISERROR((D46*$B$84)/$B$83),"0",D46*$B$84)/$B$83/1000</f>
        <v>0.29509785202863964</v>
      </c>
      <c r="E114" s="9">
        <f t="shared" si="27"/>
        <v>0.2356587112171838</v>
      </c>
      <c r="F114" s="9">
        <f t="shared" si="27"/>
        <v>0.2181766109785203</v>
      </c>
      <c r="G114" s="9">
        <f t="shared" si="27"/>
        <v>0.2328615751789976</v>
      </c>
      <c r="H114" s="9">
        <f t="shared" si="27"/>
        <v>1.6705894988066825</v>
      </c>
      <c r="I114" s="9">
        <f t="shared" si="27"/>
        <v>1.0181575178997613</v>
      </c>
      <c r="J114" s="9">
        <f t="shared" si="27"/>
        <v>0.9608162291169452</v>
      </c>
      <c r="K114" s="9">
        <f t="shared" si="27"/>
        <v>0.6440405727923628</v>
      </c>
      <c r="L114" s="9">
        <f t="shared" si="27"/>
        <v>1.1097637231503579</v>
      </c>
      <c r="M114" s="9">
        <f t="shared" si="27"/>
        <v>1.0789952267303105</v>
      </c>
      <c r="N114" s="9">
        <f t="shared" si="27"/>
        <v>0.9251527446300717</v>
      </c>
      <c r="O114" s="9">
        <f t="shared" si="27"/>
        <v>1.2335369928400954</v>
      </c>
      <c r="P114" s="9">
        <f t="shared" si="27"/>
        <v>1.1013723150357997</v>
      </c>
      <c r="Q114" s="9">
        <f t="shared" si="27"/>
        <v>1.002073985680191</v>
      </c>
      <c r="R114" s="9">
        <f t="shared" si="27"/>
        <v>1.405560859188544</v>
      </c>
      <c r="S114" s="9">
        <f t="shared" si="27"/>
        <v>1.4307350835322197</v>
      </c>
      <c r="T114" s="9">
        <f t="shared" si="27"/>
        <v>0.9692076372315037</v>
      </c>
    </row>
    <row r="115" spans="1:20" ht="12.75">
      <c r="A115" t="str">
        <f t="shared" si="22"/>
        <v>hr</v>
      </c>
      <c r="B115" t="str">
        <f t="shared" si="22"/>
        <v>Croatia</v>
      </c>
      <c r="D115" s="9">
        <f aca="true" t="shared" si="28" ref="D115:T115">IF(ISERROR((D47*$B$84)/$B$83),"0",D47*$B$84)/$B$83/1000</f>
        <v>0</v>
      </c>
      <c r="E115" s="9">
        <f t="shared" si="28"/>
        <v>0</v>
      </c>
      <c r="F115" s="9">
        <f t="shared" si="28"/>
        <v>0.006992840095465394</v>
      </c>
      <c r="G115" s="9">
        <f t="shared" si="28"/>
        <v>0</v>
      </c>
      <c r="H115" s="9">
        <f t="shared" si="28"/>
        <v>0.02936992840095466</v>
      </c>
      <c r="I115" s="9">
        <f t="shared" si="28"/>
        <v>0.004894988066825776</v>
      </c>
      <c r="J115" s="9">
        <f t="shared" si="28"/>
        <v>0.008391408114558473</v>
      </c>
      <c r="K115" s="9">
        <f t="shared" si="28"/>
        <v>0.611873508353222</v>
      </c>
      <c r="L115" s="9">
        <f t="shared" si="28"/>
        <v>0.6377470167064441</v>
      </c>
      <c r="M115" s="9">
        <f t="shared" si="28"/>
        <v>0.007692124105011934</v>
      </c>
      <c r="N115" s="9">
        <f t="shared" si="28"/>
        <v>0</v>
      </c>
      <c r="O115" s="9">
        <f t="shared" si="28"/>
        <v>0</v>
      </c>
      <c r="P115" s="9">
        <f t="shared" si="28"/>
        <v>0.0006992840095465394</v>
      </c>
      <c r="Q115" s="9">
        <f t="shared" si="28"/>
        <v>0</v>
      </c>
      <c r="R115" s="9">
        <f t="shared" si="28"/>
        <v>0.02936992840095466</v>
      </c>
      <c r="S115" s="9">
        <f t="shared" si="28"/>
        <v>0.0027971360381861578</v>
      </c>
      <c r="T115" s="9">
        <f t="shared" si="28"/>
        <v>0.0013985680190930789</v>
      </c>
    </row>
    <row r="116" spans="1:20" ht="12.75">
      <c r="A116" t="str">
        <f t="shared" si="22"/>
        <v>mk</v>
      </c>
      <c r="B116" t="str">
        <f t="shared" si="22"/>
        <v>Macedonia, the former Yugoslav Republic of</v>
      </c>
      <c r="D116" s="9">
        <f aca="true" t="shared" si="29" ref="D116:T116">IF(ISERROR((D48*$B$84)/$B$83),"0",D48*$B$84)/$B$83/1000</f>
        <v>0</v>
      </c>
      <c r="E116" s="9">
        <f t="shared" si="29"/>
        <v>0</v>
      </c>
      <c r="F116" s="9">
        <f t="shared" si="29"/>
        <v>0</v>
      </c>
      <c r="G116" s="9">
        <f t="shared" si="29"/>
        <v>0</v>
      </c>
      <c r="H116" s="9">
        <f t="shared" si="29"/>
        <v>0</v>
      </c>
      <c r="I116" s="9">
        <f t="shared" si="29"/>
        <v>0</v>
      </c>
      <c r="J116" s="9">
        <f t="shared" si="29"/>
        <v>0</v>
      </c>
      <c r="K116" s="9">
        <f t="shared" si="29"/>
        <v>0</v>
      </c>
      <c r="L116" s="9">
        <f t="shared" si="29"/>
        <v>0</v>
      </c>
      <c r="M116" s="9">
        <f t="shared" si="29"/>
        <v>0</v>
      </c>
      <c r="N116" s="9">
        <f t="shared" si="29"/>
        <v>0</v>
      </c>
      <c r="O116" s="9">
        <f t="shared" si="29"/>
        <v>0</v>
      </c>
      <c r="P116" s="9">
        <f t="shared" si="29"/>
        <v>0</v>
      </c>
      <c r="Q116" s="9">
        <f t="shared" si="29"/>
        <v>0</v>
      </c>
      <c r="R116" s="9">
        <f t="shared" si="29"/>
        <v>0</v>
      </c>
      <c r="S116" s="9">
        <f t="shared" si="29"/>
        <v>0.011188544152744631</v>
      </c>
      <c r="T116" s="9">
        <f t="shared" si="29"/>
        <v>0.016782816229116947</v>
      </c>
    </row>
    <row r="117" spans="1:20" ht="12.75">
      <c r="A117" t="str">
        <f t="shared" si="22"/>
        <v>tr</v>
      </c>
      <c r="B117" t="str">
        <f t="shared" si="22"/>
        <v>Turkey</v>
      </c>
      <c r="D117" s="9">
        <f aca="true" t="shared" si="30" ref="D117:T117">IF(ISERROR((D49*$B$84)/$B$83),"0",D49*$B$84)/$B$83/1000</f>
        <v>0</v>
      </c>
      <c r="E117" s="9">
        <f t="shared" si="30"/>
        <v>0</v>
      </c>
      <c r="F117" s="9">
        <f t="shared" si="30"/>
        <v>0</v>
      </c>
      <c r="G117" s="9">
        <f t="shared" si="30"/>
        <v>0</v>
      </c>
      <c r="H117" s="9">
        <f t="shared" si="30"/>
        <v>0.08041766109785203</v>
      </c>
      <c r="I117" s="9">
        <f t="shared" si="30"/>
        <v>0.12447255369928402</v>
      </c>
      <c r="J117" s="9">
        <f t="shared" si="30"/>
        <v>0.0027971360381861578</v>
      </c>
      <c r="K117" s="9">
        <f t="shared" si="30"/>
        <v>0</v>
      </c>
      <c r="L117" s="9">
        <f t="shared" si="30"/>
        <v>0</v>
      </c>
      <c r="M117" s="9">
        <f t="shared" si="30"/>
        <v>0.1559403341288783</v>
      </c>
      <c r="N117" s="9">
        <f t="shared" si="30"/>
        <v>0.06992840095465394</v>
      </c>
      <c r="O117" s="9">
        <f t="shared" si="30"/>
        <v>0.08461336515513128</v>
      </c>
      <c r="P117" s="9">
        <f t="shared" si="30"/>
        <v>0.22796658711217188</v>
      </c>
      <c r="Q117" s="9">
        <f t="shared" si="30"/>
        <v>0.15943675417661102</v>
      </c>
      <c r="R117" s="9">
        <f t="shared" si="30"/>
        <v>0</v>
      </c>
      <c r="S117" s="9">
        <f t="shared" si="30"/>
        <v>0.19440095465393795</v>
      </c>
      <c r="T117" s="9">
        <f t="shared" si="30"/>
        <v>0.05104773269689738</v>
      </c>
    </row>
    <row r="118" spans="1:20" ht="12.75">
      <c r="A118" t="str">
        <f t="shared" si="22"/>
        <v>is</v>
      </c>
      <c r="B118" t="str">
        <f t="shared" si="22"/>
        <v>Iceland</v>
      </c>
      <c r="D118" s="9">
        <f aca="true" t="shared" si="31" ref="D118:T118">IF(ISERROR((D50*$B$84)/$B$83),"0",D50*$B$84)/$B$83/1000</f>
        <v>0.012587112171837708</v>
      </c>
      <c r="E118" s="9">
        <f t="shared" si="31"/>
        <v>0.0006992840095465394</v>
      </c>
      <c r="F118" s="9">
        <f t="shared" si="31"/>
        <v>0.0006992840095465394</v>
      </c>
      <c r="G118" s="9">
        <f t="shared" si="31"/>
        <v>0.044054892601431986</v>
      </c>
      <c r="H118" s="9">
        <f t="shared" si="31"/>
        <v>0.027971360381861574</v>
      </c>
      <c r="I118" s="9">
        <f t="shared" si="31"/>
        <v>0.013985680190930787</v>
      </c>
      <c r="J118" s="9">
        <f t="shared" si="31"/>
        <v>0.015384248210023868</v>
      </c>
      <c r="K118" s="9">
        <f t="shared" si="31"/>
        <v>0.030069212410501197</v>
      </c>
      <c r="L118" s="9">
        <f t="shared" si="31"/>
        <v>0.008391408114558473</v>
      </c>
      <c r="M118" s="9">
        <f t="shared" si="31"/>
        <v>0.004894988066825776</v>
      </c>
      <c r="N118" s="9">
        <f t="shared" si="31"/>
        <v>0</v>
      </c>
      <c r="O118" s="9">
        <f t="shared" si="31"/>
        <v>0.009789976133651552</v>
      </c>
      <c r="P118" s="9">
        <f t="shared" si="31"/>
        <v>0</v>
      </c>
      <c r="Q118" s="9">
        <f t="shared" si="31"/>
        <v>0.004195704057279237</v>
      </c>
      <c r="R118" s="9">
        <f t="shared" si="31"/>
        <v>0.006293556085918854</v>
      </c>
      <c r="S118" s="9">
        <f t="shared" si="31"/>
        <v>0.03146778042959428</v>
      </c>
      <c r="T118" s="9">
        <f t="shared" si="31"/>
        <v>0.051747016706443924</v>
      </c>
    </row>
    <row r="119" spans="1:20" ht="12.75">
      <c r="A119" t="str">
        <f t="shared" si="22"/>
        <v>no</v>
      </c>
      <c r="B119" t="str">
        <f t="shared" si="22"/>
        <v>Norway</v>
      </c>
      <c r="D119" s="9">
        <f aca="true" t="shared" si="32" ref="D119:T119">IF(ISERROR((D51*$B$84)/$B$83),"0",D51*$B$84)/$B$83/1000</f>
        <v>0.2146801909307876</v>
      </c>
      <c r="E119" s="9">
        <f t="shared" si="32"/>
        <v>0.15104534606205253</v>
      </c>
      <c r="F119" s="9">
        <f t="shared" si="32"/>
        <v>0.09160620525059666</v>
      </c>
      <c r="G119" s="9">
        <f t="shared" si="32"/>
        <v>0.12866825775656324</v>
      </c>
      <c r="H119" s="9">
        <f t="shared" si="32"/>
        <v>0.28181145584725537</v>
      </c>
      <c r="I119" s="9">
        <f t="shared" si="32"/>
        <v>0.26013365155131263</v>
      </c>
      <c r="J119" s="9">
        <f t="shared" si="32"/>
        <v>0.2146801909307876</v>
      </c>
      <c r="K119" s="9">
        <f t="shared" si="32"/>
        <v>0.3412505966587112</v>
      </c>
      <c r="L119" s="9">
        <f t="shared" si="32"/>
        <v>0.4202696897374702</v>
      </c>
      <c r="M119" s="9">
        <f t="shared" si="32"/>
        <v>0.42446539379474946</v>
      </c>
      <c r="N119" s="9">
        <f t="shared" si="32"/>
        <v>0.4545346062052506</v>
      </c>
      <c r="O119" s="9">
        <f t="shared" si="32"/>
        <v>0.4412482100238664</v>
      </c>
      <c r="P119" s="9">
        <f t="shared" si="32"/>
        <v>0.39859188544152746</v>
      </c>
      <c r="Q119" s="9">
        <f t="shared" si="32"/>
        <v>0.36432696897374706</v>
      </c>
      <c r="R119" s="9">
        <f t="shared" si="32"/>
        <v>0.4139761336515514</v>
      </c>
      <c r="S119" s="9">
        <f t="shared" si="32"/>
        <v>0.3468448687350836</v>
      </c>
      <c r="T119" s="9">
        <f t="shared" si="32"/>
        <v>0.29509785202863964</v>
      </c>
    </row>
    <row r="120" spans="1:20" ht="12.75">
      <c r="A120" t="str">
        <f t="shared" si="22"/>
        <v>ch</v>
      </c>
      <c r="B120" t="str">
        <f t="shared" si="22"/>
        <v>Switzerland</v>
      </c>
      <c r="D120" s="9">
        <f aca="true" t="shared" si="33" ref="D120:T120">IF(ISERROR((D52*$B$84)/$B$83),"0",D52*$B$84)/$B$83/1000</f>
        <v>0.0265727923627685</v>
      </c>
      <c r="E120" s="9">
        <f t="shared" si="33"/>
        <v>0.04825059665871122</v>
      </c>
      <c r="F120" s="9">
        <f t="shared" si="33"/>
        <v>0.012587112171837708</v>
      </c>
      <c r="G120" s="9">
        <f t="shared" si="33"/>
        <v>0.007692124105011934</v>
      </c>
      <c r="H120" s="9">
        <f t="shared" si="33"/>
        <v>0.01188782816229117</v>
      </c>
      <c r="I120" s="9">
        <f t="shared" si="33"/>
        <v>0.008391408114558473</v>
      </c>
      <c r="J120" s="9">
        <f t="shared" si="33"/>
        <v>0.018880668257756566</v>
      </c>
      <c r="K120" s="9">
        <f t="shared" si="33"/>
        <v>0.04755131264916468</v>
      </c>
      <c r="L120" s="9">
        <f t="shared" si="33"/>
        <v>0.03706205250596659</v>
      </c>
      <c r="M120" s="9">
        <f t="shared" si="33"/>
        <v>0.016083532219570405</v>
      </c>
      <c r="N120" s="9">
        <f t="shared" si="33"/>
        <v>0.013985680190930787</v>
      </c>
      <c r="O120" s="9">
        <f t="shared" si="33"/>
        <v>0.0013985680190930789</v>
      </c>
      <c r="P120" s="9">
        <f t="shared" si="33"/>
        <v>0.06643198090692123</v>
      </c>
      <c r="Q120" s="9">
        <f t="shared" si="33"/>
        <v>0.017482100238663485</v>
      </c>
      <c r="R120" s="9">
        <f t="shared" si="33"/>
        <v>0.0055942720763723155</v>
      </c>
      <c r="S120" s="9">
        <f t="shared" si="33"/>
        <v>0.0055942720763723155</v>
      </c>
      <c r="T120" s="9">
        <f t="shared" si="33"/>
        <v>0.01188782816229117</v>
      </c>
    </row>
    <row r="121" spans="1:20" ht="12.75">
      <c r="A121" t="str">
        <f t="shared" si="22"/>
        <v>al</v>
      </c>
      <c r="B121" t="str">
        <f t="shared" si="22"/>
        <v>Albania</v>
      </c>
      <c r="D121" s="9">
        <f aca="true" t="shared" si="34" ref="D121:T121">IF(ISERROR((D53*$B$84)/$B$83),"0",D53*$B$84)/$B$83/1000</f>
        <v>0</v>
      </c>
      <c r="E121" s="9">
        <f t="shared" si="34"/>
        <v>0</v>
      </c>
      <c r="F121" s="9">
        <f t="shared" si="34"/>
        <v>0.0013985680190930789</v>
      </c>
      <c r="G121" s="9">
        <f t="shared" si="34"/>
        <v>0</v>
      </c>
      <c r="H121" s="9">
        <f t="shared" si="34"/>
        <v>0</v>
      </c>
      <c r="I121" s="9">
        <f t="shared" si="34"/>
        <v>0</v>
      </c>
      <c r="J121" s="9">
        <f t="shared" si="34"/>
        <v>0</v>
      </c>
      <c r="K121" s="9">
        <f t="shared" si="34"/>
        <v>0</v>
      </c>
      <c r="L121" s="9">
        <f t="shared" si="34"/>
        <v>0</v>
      </c>
      <c r="M121" s="9">
        <f t="shared" si="34"/>
        <v>0</v>
      </c>
      <c r="N121" s="9">
        <f t="shared" si="34"/>
        <v>0</v>
      </c>
      <c r="O121" s="9">
        <f t="shared" si="34"/>
        <v>0</v>
      </c>
      <c r="P121" s="9">
        <f t="shared" si="34"/>
        <v>0</v>
      </c>
      <c r="Q121" s="9">
        <f t="shared" si="34"/>
        <v>0</v>
      </c>
      <c r="R121" s="9">
        <f t="shared" si="34"/>
        <v>0</v>
      </c>
      <c r="S121" s="9">
        <f t="shared" si="34"/>
        <v>0</v>
      </c>
      <c r="T121" s="9">
        <f t="shared" si="34"/>
        <v>0</v>
      </c>
    </row>
    <row r="122" spans="1:20" ht="12.75">
      <c r="A122" t="str">
        <f t="shared" si="22"/>
        <v>ba</v>
      </c>
      <c r="B122" t="str">
        <f t="shared" si="22"/>
        <v>Bosnia and Herzegovina</v>
      </c>
      <c r="D122" s="9">
        <f aca="true" t="shared" si="35" ref="D122:T122">IF(ISERROR((D54*$B$84)/$B$83),"0",D54*$B$84)/$B$83/1000</f>
        <v>0</v>
      </c>
      <c r="E122" s="9">
        <f t="shared" si="35"/>
        <v>0</v>
      </c>
      <c r="F122" s="9">
        <f t="shared" si="35"/>
        <v>0</v>
      </c>
      <c r="G122" s="9">
        <f t="shared" si="35"/>
        <v>0</v>
      </c>
      <c r="H122" s="9">
        <f t="shared" si="35"/>
        <v>0</v>
      </c>
      <c r="I122" s="9">
        <f t="shared" si="35"/>
        <v>0</v>
      </c>
      <c r="J122" s="9">
        <f t="shared" si="35"/>
        <v>0</v>
      </c>
      <c r="K122" s="9">
        <f t="shared" si="35"/>
        <v>0</v>
      </c>
      <c r="L122" s="9">
        <f t="shared" si="35"/>
        <v>0</v>
      </c>
      <c r="M122" s="9">
        <f t="shared" si="35"/>
        <v>0</v>
      </c>
      <c r="N122" s="9">
        <f t="shared" si="35"/>
        <v>0</v>
      </c>
      <c r="O122" s="9">
        <f t="shared" si="35"/>
        <v>0</v>
      </c>
      <c r="P122" s="9">
        <f t="shared" si="35"/>
        <v>0</v>
      </c>
      <c r="Q122" s="9">
        <f t="shared" si="35"/>
        <v>0.003496420047732697</v>
      </c>
      <c r="R122" s="9">
        <f t="shared" si="35"/>
        <v>0.0020978520286396183</v>
      </c>
      <c r="S122" s="9">
        <f t="shared" si="35"/>
        <v>0.07762052505966588</v>
      </c>
      <c r="T122" s="9">
        <f t="shared" si="35"/>
        <v>0.2146801909307876</v>
      </c>
    </row>
    <row r="123" spans="1:20" ht="12.75">
      <c r="A123" t="str">
        <f t="shared" si="22"/>
        <v>ex_cs</v>
      </c>
      <c r="B123" t="str">
        <f t="shared" si="22"/>
        <v>Former Czechoslovakia (before 1992)/Total components of former Czechoslovakia</v>
      </c>
      <c r="D123" s="9">
        <f aca="true" t="shared" si="36" ref="D123:T123">IF(ISERROR((D55*$B$84)/$B$83),"0",D55*$B$84)/$B$83/1000</f>
        <v>2.7125226730310263</v>
      </c>
      <c r="E123" s="9">
        <f t="shared" si="36"/>
        <v>2.783150357995227</v>
      </c>
      <c r="F123" s="9">
        <f t="shared" si="36"/>
        <v>2.6244128878281625</v>
      </c>
      <c r="G123" s="9">
        <f t="shared" si="36"/>
        <v>2.3523914081145585</v>
      </c>
      <c r="H123" s="9">
        <f t="shared" si="36"/>
        <v>5.507560859188545</v>
      </c>
      <c r="I123" s="9">
        <f t="shared" si="36"/>
        <v>4.060042959427208</v>
      </c>
      <c r="J123" s="9">
        <f t="shared" si="36"/>
        <v>4.262136038186158</v>
      </c>
      <c r="K123" s="9">
        <f t="shared" si="36"/>
        <v>3.6838281622911695</v>
      </c>
      <c r="L123" s="9">
        <f t="shared" si="36"/>
        <v>3.0663603818615752</v>
      </c>
      <c r="M123" s="9">
        <f t="shared" si="36"/>
        <v>2.6460906921241047</v>
      </c>
      <c r="N123" s="9">
        <f t="shared" si="36"/>
        <v>2.702033412887828</v>
      </c>
      <c r="O123" s="9">
        <f t="shared" si="36"/>
        <v>2.8999307875894993</v>
      </c>
      <c r="P123" s="9">
        <f t="shared" si="36"/>
        <v>2.723011933174224</v>
      </c>
      <c r="Q123" s="9">
        <f t="shared" si="36"/>
        <v>2.810422434367542</v>
      </c>
      <c r="R123" s="9">
        <f t="shared" si="36"/>
        <v>3.0901360381861576</v>
      </c>
      <c r="S123" s="9">
        <f t="shared" si="36"/>
        <v>2.3810620525059667</v>
      </c>
      <c r="T123" s="9">
        <f t="shared" si="36"/>
        <v>0</v>
      </c>
    </row>
    <row r="124" spans="1:20" ht="12.75">
      <c r="A124" t="str">
        <f t="shared" si="22"/>
        <v>cs</v>
      </c>
      <c r="B124" t="str">
        <f t="shared" si="22"/>
        <v>Serbia and Montenegro</v>
      </c>
      <c r="D124" s="9">
        <f aca="true" t="shared" si="37" ref="D124:T124">IF(ISERROR((D56*$B$84)/$B$83),"0",D56*$B$84)/$B$83/1000</f>
        <v>0</v>
      </c>
      <c r="E124" s="9">
        <f t="shared" si="37"/>
        <v>0</v>
      </c>
      <c r="F124" s="9">
        <f t="shared" si="37"/>
        <v>0</v>
      </c>
      <c r="G124" s="9">
        <f t="shared" si="37"/>
        <v>0</v>
      </c>
      <c r="H124" s="9">
        <f t="shared" si="37"/>
        <v>0</v>
      </c>
      <c r="I124" s="9">
        <f t="shared" si="37"/>
        <v>0</v>
      </c>
      <c r="J124" s="9">
        <f t="shared" si="37"/>
        <v>0.017482100238663485</v>
      </c>
      <c r="K124" s="9">
        <f t="shared" si="37"/>
        <v>0.0027971360381861578</v>
      </c>
      <c r="L124" s="9">
        <f t="shared" si="37"/>
        <v>0.007692124105011934</v>
      </c>
      <c r="M124" s="9">
        <f t="shared" si="37"/>
        <v>0.009090692124105014</v>
      </c>
      <c r="N124" s="9">
        <f t="shared" si="37"/>
        <v>0.007692124105011934</v>
      </c>
      <c r="O124" s="9">
        <f t="shared" si="37"/>
        <v>0.003496420047732697</v>
      </c>
      <c r="P124" s="9">
        <f t="shared" si="37"/>
        <v>0.016083532219570405</v>
      </c>
      <c r="Q124" s="9">
        <f t="shared" si="37"/>
        <v>0.012587112171837708</v>
      </c>
      <c r="R124" s="9">
        <f t="shared" si="37"/>
        <v>0.0020978520286396183</v>
      </c>
      <c r="S124" s="9">
        <f t="shared" si="37"/>
        <v>0.020279236276849643</v>
      </c>
      <c r="T124" s="9">
        <f t="shared" si="37"/>
        <v>0.016083532219570405</v>
      </c>
    </row>
    <row r="125" spans="1:20" ht="12.75">
      <c r="A125" t="str">
        <f t="shared" si="22"/>
        <v>ex_yu</v>
      </c>
      <c r="B125" t="str">
        <f t="shared" si="22"/>
        <v>Former Yugoslavia (before 1992)/Total components of the former republic of Yugoslavia</v>
      </c>
      <c r="D125" s="9">
        <f aca="true" t="shared" si="38" ref="D125:T125">IF(ISERROR((D57*$B$84)/$B$83),"0",D57*$B$84)/$B$83/1000</f>
        <v>0</v>
      </c>
      <c r="E125" s="9">
        <f t="shared" si="38"/>
        <v>0</v>
      </c>
      <c r="F125" s="9">
        <f t="shared" si="38"/>
        <v>0.006992840095465394</v>
      </c>
      <c r="G125" s="9">
        <f t="shared" si="38"/>
        <v>0</v>
      </c>
      <c r="H125" s="9">
        <f t="shared" si="38"/>
        <v>0.03776133651551313</v>
      </c>
      <c r="I125" s="9">
        <f t="shared" si="38"/>
        <v>0.01468496420047733</v>
      </c>
      <c r="J125" s="9">
        <f t="shared" si="38"/>
        <v>0.0496491646778043</v>
      </c>
      <c r="K125" s="9">
        <f t="shared" si="38"/>
        <v>0.018181384248210027</v>
      </c>
      <c r="L125" s="9">
        <f t="shared" si="38"/>
        <v>0.022377088305489262</v>
      </c>
      <c r="M125" s="9">
        <f t="shared" si="38"/>
        <v>0.03846062052505967</v>
      </c>
      <c r="N125" s="9">
        <f t="shared" si="38"/>
        <v>0.03776133651551313</v>
      </c>
      <c r="O125" s="9">
        <f t="shared" si="38"/>
        <v>0.025174224343675417</v>
      </c>
      <c r="P125" s="9">
        <f t="shared" si="38"/>
        <v>0.025873508353221962</v>
      </c>
      <c r="Q125" s="9">
        <f t="shared" si="38"/>
        <v>0.02377565632458234</v>
      </c>
      <c r="R125" s="9">
        <f t="shared" si="38"/>
        <v>0.057341288782816226</v>
      </c>
      <c r="S125" s="9">
        <f t="shared" si="38"/>
        <v>0.12097613365155134</v>
      </c>
      <c r="T125" s="9">
        <f t="shared" si="38"/>
        <v>0</v>
      </c>
    </row>
    <row r="126" spans="1:20" ht="12.75">
      <c r="A126" t="str">
        <f t="shared" si="22"/>
        <v>ex_su</v>
      </c>
      <c r="B126" t="str">
        <f t="shared" si="22"/>
        <v>Former Soviet Union (before 1991)/Total components of the former Soviet Union</v>
      </c>
      <c r="D126" s="9">
        <f aca="true" t="shared" si="39" ref="D126:T126">IF(ISERROR((D58*$B$84)/$B$83),"0",D58*$B$84)/$B$83/1000</f>
        <v>0</v>
      </c>
      <c r="E126" s="9">
        <f t="shared" si="39"/>
        <v>0</v>
      </c>
      <c r="F126" s="9">
        <f t="shared" si="39"/>
        <v>0</v>
      </c>
      <c r="G126" s="9">
        <f t="shared" si="39"/>
        <v>0</v>
      </c>
      <c r="H126" s="9">
        <f t="shared" si="39"/>
        <v>1.9880644391408118</v>
      </c>
      <c r="I126" s="9">
        <f t="shared" si="39"/>
        <v>6.894241050119333</v>
      </c>
      <c r="J126" s="9">
        <f t="shared" si="39"/>
        <v>3.8439642004773273</v>
      </c>
      <c r="K126" s="9">
        <f t="shared" si="39"/>
        <v>3.8411670644391407</v>
      </c>
      <c r="L126" s="9">
        <f t="shared" si="39"/>
        <v>2.6572792362768496</v>
      </c>
      <c r="M126" s="9">
        <f t="shared" si="39"/>
        <v>1.172</v>
      </c>
      <c r="N126" s="9">
        <f t="shared" si="39"/>
        <v>0.9845918854415275</v>
      </c>
      <c r="O126" s="9">
        <f t="shared" si="39"/>
        <v>1.0741002386634846</v>
      </c>
      <c r="P126" s="9">
        <f t="shared" si="39"/>
        <v>0.6748090692124106</v>
      </c>
      <c r="Q126" s="9">
        <f t="shared" si="39"/>
        <v>0.9146634844868736</v>
      </c>
      <c r="R126" s="9">
        <f t="shared" si="39"/>
        <v>0.007692124105011934</v>
      </c>
      <c r="S126" s="9">
        <f t="shared" si="39"/>
        <v>0.0055942720763723155</v>
      </c>
      <c r="T126" s="9">
        <f t="shared" si="39"/>
        <v>0.016083532219570405</v>
      </c>
    </row>
    <row r="127" spans="1:20" ht="12.75">
      <c r="A127" t="str">
        <f t="shared" si="22"/>
        <v>by</v>
      </c>
      <c r="B127" t="str">
        <f t="shared" si="22"/>
        <v>Belarus</v>
      </c>
      <c r="D127" s="9">
        <f aca="true" t="shared" si="40" ref="D127:T127">IF(ISERROR((D59*$B$84)/$B$83),"0",D59*$B$84)/$B$83/1000</f>
        <v>0</v>
      </c>
      <c r="E127" s="9">
        <f t="shared" si="40"/>
        <v>0</v>
      </c>
      <c r="F127" s="9">
        <f t="shared" si="40"/>
        <v>0</v>
      </c>
      <c r="G127" s="9">
        <f t="shared" si="40"/>
        <v>0</v>
      </c>
      <c r="H127" s="9">
        <f t="shared" si="40"/>
        <v>0</v>
      </c>
      <c r="I127" s="9">
        <f t="shared" si="40"/>
        <v>0</v>
      </c>
      <c r="J127" s="9">
        <f t="shared" si="40"/>
        <v>0</v>
      </c>
      <c r="K127" s="9">
        <f t="shared" si="40"/>
        <v>0</v>
      </c>
      <c r="L127" s="9">
        <f t="shared" si="40"/>
        <v>0</v>
      </c>
      <c r="M127" s="9">
        <f t="shared" si="40"/>
        <v>0</v>
      </c>
      <c r="N127" s="9">
        <f t="shared" si="40"/>
        <v>0</v>
      </c>
      <c r="O127" s="9">
        <f t="shared" si="40"/>
        <v>0</v>
      </c>
      <c r="P127" s="9">
        <f t="shared" si="40"/>
        <v>0</v>
      </c>
      <c r="Q127" s="9">
        <f t="shared" si="40"/>
        <v>0</v>
      </c>
      <c r="R127" s="9">
        <f t="shared" si="40"/>
        <v>0</v>
      </c>
      <c r="S127" s="9">
        <f t="shared" si="40"/>
        <v>0</v>
      </c>
      <c r="T127" s="9">
        <f t="shared" si="40"/>
        <v>0</v>
      </c>
    </row>
    <row r="128" spans="1:20" ht="12.75">
      <c r="A128" t="str">
        <f t="shared" si="22"/>
        <v>ru</v>
      </c>
      <c r="B128" t="str">
        <f t="shared" si="22"/>
        <v>Russian Federation</v>
      </c>
      <c r="D128" s="9">
        <f aca="true" t="shared" si="41" ref="D128:T128">IF(ISERROR((D60*$B$84)/$B$83),"0",D60*$B$84)/$B$83/1000</f>
        <v>0</v>
      </c>
      <c r="E128" s="9">
        <f t="shared" si="41"/>
        <v>0</v>
      </c>
      <c r="F128" s="9">
        <f t="shared" si="41"/>
        <v>0</v>
      </c>
      <c r="G128" s="9">
        <f t="shared" si="41"/>
        <v>0</v>
      </c>
      <c r="H128" s="9">
        <f t="shared" si="41"/>
        <v>0</v>
      </c>
      <c r="I128" s="9">
        <f t="shared" si="41"/>
        <v>0.01328639618138425</v>
      </c>
      <c r="J128" s="9">
        <f t="shared" si="41"/>
        <v>0</v>
      </c>
      <c r="K128" s="9">
        <f t="shared" si="41"/>
        <v>0</v>
      </c>
      <c r="L128" s="9">
        <f t="shared" si="41"/>
        <v>0</v>
      </c>
      <c r="M128" s="9">
        <f t="shared" si="41"/>
        <v>0</v>
      </c>
      <c r="N128" s="9">
        <f t="shared" si="41"/>
        <v>0</v>
      </c>
      <c r="O128" s="9">
        <f t="shared" si="41"/>
        <v>0</v>
      </c>
      <c r="P128" s="9">
        <f t="shared" si="41"/>
        <v>0</v>
      </c>
      <c r="Q128" s="9">
        <f t="shared" si="41"/>
        <v>0</v>
      </c>
      <c r="R128" s="9">
        <f t="shared" si="41"/>
        <v>0</v>
      </c>
      <c r="S128" s="9">
        <f t="shared" si="41"/>
        <v>0.004195704057279237</v>
      </c>
      <c r="T128" s="9">
        <f t="shared" si="41"/>
        <v>0.01468496420047733</v>
      </c>
    </row>
    <row r="129" spans="1:20" ht="12.75">
      <c r="A129" t="str">
        <f t="shared" si="22"/>
        <v>ua</v>
      </c>
      <c r="B129" t="str">
        <f t="shared" si="22"/>
        <v>Ukraine</v>
      </c>
      <c r="D129" s="9">
        <f aca="true" t="shared" si="42" ref="D129:T129">IF(ISERROR((D61*$B$84)/$B$83),"0",D61*$B$84)/$B$83/1000</f>
        <v>0</v>
      </c>
      <c r="E129" s="9">
        <f t="shared" si="42"/>
        <v>0</v>
      </c>
      <c r="F129" s="9">
        <f t="shared" si="42"/>
        <v>0</v>
      </c>
      <c r="G129" s="9">
        <f t="shared" si="42"/>
        <v>0</v>
      </c>
      <c r="H129" s="9">
        <f t="shared" si="42"/>
        <v>1.8691861575179</v>
      </c>
      <c r="I129" s="9">
        <f t="shared" si="42"/>
        <v>6.357190930787589</v>
      </c>
      <c r="J129" s="9">
        <f t="shared" si="42"/>
        <v>3.5271885441527453</v>
      </c>
      <c r="K129" s="9">
        <f t="shared" si="42"/>
        <v>3.7593508353221963</v>
      </c>
      <c r="L129" s="9">
        <f t="shared" si="42"/>
        <v>2.6195178997613366</v>
      </c>
      <c r="M129" s="9">
        <f t="shared" si="42"/>
        <v>0.4293603818615752</v>
      </c>
      <c r="N129" s="9">
        <f t="shared" si="42"/>
        <v>0.9720047732696897</v>
      </c>
      <c r="O129" s="9">
        <f t="shared" si="42"/>
        <v>1.0664081145584725</v>
      </c>
      <c r="P129" s="9">
        <f t="shared" si="42"/>
        <v>0.6580262529832936</v>
      </c>
      <c r="Q129" s="9">
        <f t="shared" si="42"/>
        <v>0.8992792362768497</v>
      </c>
      <c r="R129" s="9">
        <f t="shared" si="42"/>
        <v>0</v>
      </c>
      <c r="S129" s="9">
        <f t="shared" si="42"/>
        <v>0.018880668257756566</v>
      </c>
      <c r="T129" s="9">
        <f t="shared" si="42"/>
        <v>0.025174224343675417</v>
      </c>
    </row>
    <row r="130" spans="1:20" ht="12.75">
      <c r="A130" t="str">
        <f aca="true" t="shared" si="43" ref="A130:B147">A62</f>
        <v>dz</v>
      </c>
      <c r="B130" t="str">
        <f t="shared" si="43"/>
        <v>Algeria</v>
      </c>
      <c r="D130" s="9">
        <f aca="true" t="shared" si="44" ref="D130:T130">IF(ISERROR((D62*$B$84)/$B$83),"0",D62*$B$84)/$B$83/1000</f>
        <v>0</v>
      </c>
      <c r="E130" s="9">
        <f t="shared" si="44"/>
        <v>0</v>
      </c>
      <c r="F130" s="9">
        <f t="shared" si="44"/>
        <v>0.0006992840095465394</v>
      </c>
      <c r="G130" s="9">
        <f t="shared" si="44"/>
        <v>0</v>
      </c>
      <c r="H130" s="9">
        <f t="shared" si="44"/>
        <v>0</v>
      </c>
      <c r="I130" s="9">
        <f t="shared" si="44"/>
        <v>0</v>
      </c>
      <c r="J130" s="9">
        <f t="shared" si="44"/>
        <v>0</v>
      </c>
      <c r="K130" s="9">
        <f t="shared" si="44"/>
        <v>0</v>
      </c>
      <c r="L130" s="9">
        <f t="shared" si="44"/>
        <v>0</v>
      </c>
      <c r="M130" s="9">
        <f t="shared" si="44"/>
        <v>0</v>
      </c>
      <c r="N130" s="9">
        <f t="shared" si="44"/>
        <v>0</v>
      </c>
      <c r="O130" s="9">
        <f t="shared" si="44"/>
        <v>0.0006992840095465394</v>
      </c>
      <c r="P130" s="9">
        <f t="shared" si="44"/>
        <v>0</v>
      </c>
      <c r="Q130" s="9">
        <f t="shared" si="44"/>
        <v>0.0006992840095465394</v>
      </c>
      <c r="R130" s="9">
        <f t="shared" si="44"/>
        <v>0</v>
      </c>
      <c r="S130" s="9">
        <f t="shared" si="44"/>
        <v>0</v>
      </c>
      <c r="T130" s="9">
        <f t="shared" si="44"/>
        <v>0</v>
      </c>
    </row>
    <row r="131" spans="1:20" ht="12.75">
      <c r="A131" t="str">
        <f t="shared" si="43"/>
        <v>eg</v>
      </c>
      <c r="B131" t="str">
        <f t="shared" si="43"/>
        <v>Egypt</v>
      </c>
      <c r="D131" s="9">
        <f aca="true" t="shared" si="45" ref="D131:T131">IF(ISERROR((D63*$B$84)/$B$83),"0",D63*$B$84)/$B$83/1000</f>
        <v>0.0006992840095465394</v>
      </c>
      <c r="E131" s="9">
        <f t="shared" si="45"/>
        <v>0</v>
      </c>
      <c r="F131" s="9">
        <f t="shared" si="45"/>
        <v>0.0006992840095465394</v>
      </c>
      <c r="G131" s="9">
        <f t="shared" si="45"/>
        <v>0.0006992840095465394</v>
      </c>
      <c r="H131" s="9">
        <f t="shared" si="45"/>
        <v>0.0006992840095465394</v>
      </c>
      <c r="I131" s="9">
        <f t="shared" si="45"/>
        <v>0.03356563245823389</v>
      </c>
      <c r="J131" s="9">
        <f t="shared" si="45"/>
        <v>0.1440525059665871</v>
      </c>
      <c r="K131" s="9">
        <f t="shared" si="45"/>
        <v>0.29090214797136044</v>
      </c>
      <c r="L131" s="9">
        <f t="shared" si="45"/>
        <v>0</v>
      </c>
      <c r="M131" s="9">
        <f t="shared" si="45"/>
        <v>0.39020047732696894</v>
      </c>
      <c r="N131" s="9">
        <f t="shared" si="45"/>
        <v>0.3706205250596659</v>
      </c>
      <c r="O131" s="9">
        <f t="shared" si="45"/>
        <v>0.3328591885441528</v>
      </c>
      <c r="P131" s="9">
        <f t="shared" si="45"/>
        <v>0.43984964200477333</v>
      </c>
      <c r="Q131" s="9">
        <f t="shared" si="45"/>
        <v>0.15034606205250597</v>
      </c>
      <c r="R131" s="9">
        <f t="shared" si="45"/>
        <v>0.0265727923627685</v>
      </c>
      <c r="S131" s="9">
        <f t="shared" si="45"/>
        <v>0.25104295942720767</v>
      </c>
      <c r="T131" s="9">
        <f t="shared" si="45"/>
        <v>0.22027446300715992</v>
      </c>
    </row>
    <row r="132" spans="1:20" ht="12.75">
      <c r="A132" t="str">
        <f t="shared" si="43"/>
        <v>ma</v>
      </c>
      <c r="B132" t="str">
        <f t="shared" si="43"/>
        <v>Morocco</v>
      </c>
      <c r="D132" s="9">
        <f aca="true" t="shared" si="46" ref="D132:T132">IF(ISERROR((D64*$B$84)/$B$83),"0",D64*$B$84)/$B$83/1000</f>
        <v>0.247546539379475</v>
      </c>
      <c r="E132" s="9">
        <f t="shared" si="46"/>
        <v>0.07692124105011934</v>
      </c>
      <c r="F132" s="9">
        <f t="shared" si="46"/>
        <v>0.007692124105011934</v>
      </c>
      <c r="G132" s="9">
        <f t="shared" si="46"/>
        <v>0</v>
      </c>
      <c r="H132" s="9">
        <f t="shared" si="46"/>
        <v>0</v>
      </c>
      <c r="I132" s="9">
        <f t="shared" si="46"/>
        <v>0</v>
      </c>
      <c r="J132" s="9">
        <f t="shared" si="46"/>
        <v>0.0013985680190930789</v>
      </c>
      <c r="K132" s="9">
        <f t="shared" si="46"/>
        <v>0.04195704057279236</v>
      </c>
      <c r="L132" s="9">
        <f t="shared" si="46"/>
        <v>0</v>
      </c>
      <c r="M132" s="9">
        <f t="shared" si="46"/>
        <v>0</v>
      </c>
      <c r="N132" s="9">
        <f t="shared" si="46"/>
        <v>0</v>
      </c>
      <c r="O132" s="9">
        <f t="shared" si="46"/>
        <v>0</v>
      </c>
      <c r="P132" s="9">
        <f t="shared" si="46"/>
        <v>0</v>
      </c>
      <c r="Q132" s="9">
        <f t="shared" si="46"/>
        <v>0.0426563245823389</v>
      </c>
      <c r="R132" s="9">
        <f t="shared" si="46"/>
        <v>0.3503412887828163</v>
      </c>
      <c r="S132" s="9">
        <f t="shared" si="46"/>
        <v>0.3048878281622912</v>
      </c>
      <c r="T132" s="9">
        <f t="shared" si="46"/>
        <v>0</v>
      </c>
    </row>
    <row r="133" spans="1:20" ht="12.75">
      <c r="A133" t="str">
        <f t="shared" si="43"/>
        <v>ca</v>
      </c>
      <c r="B133" t="str">
        <f t="shared" si="43"/>
        <v>Canada</v>
      </c>
      <c r="D133" s="9">
        <f aca="true" t="shared" si="47" ref="D133:T133">IF(ISERROR((D65*$B$84)/$B$83),"0",D65*$B$84)/$B$83/1000</f>
        <v>0</v>
      </c>
      <c r="E133" s="9">
        <f t="shared" si="47"/>
        <v>0</v>
      </c>
      <c r="F133" s="9">
        <f t="shared" si="47"/>
        <v>0</v>
      </c>
      <c r="G133" s="9">
        <f t="shared" si="47"/>
        <v>0</v>
      </c>
      <c r="H133" s="9">
        <f t="shared" si="47"/>
        <v>0</v>
      </c>
      <c r="I133" s="9">
        <f t="shared" si="47"/>
        <v>0</v>
      </c>
      <c r="J133" s="9">
        <f t="shared" si="47"/>
        <v>0</v>
      </c>
      <c r="K133" s="9">
        <f t="shared" si="47"/>
        <v>0.01048926014319809</v>
      </c>
      <c r="L133" s="9">
        <f t="shared" si="47"/>
        <v>0.008391408114558473</v>
      </c>
      <c r="M133" s="9">
        <f t="shared" si="47"/>
        <v>0.0055942720763723155</v>
      </c>
      <c r="N133" s="9">
        <f t="shared" si="47"/>
        <v>0</v>
      </c>
      <c r="O133" s="9">
        <f t="shared" si="47"/>
        <v>0</v>
      </c>
      <c r="P133" s="9">
        <f t="shared" si="47"/>
        <v>0</v>
      </c>
      <c r="Q133" s="9">
        <f t="shared" si="47"/>
        <v>0</v>
      </c>
      <c r="R133" s="9">
        <f t="shared" si="47"/>
        <v>0</v>
      </c>
      <c r="S133" s="9">
        <f t="shared" si="47"/>
        <v>0.012587112171837708</v>
      </c>
      <c r="T133" s="9">
        <f t="shared" si="47"/>
        <v>0.028670644391408113</v>
      </c>
    </row>
    <row r="134" spans="1:20" ht="12.75">
      <c r="A134" t="str">
        <f t="shared" si="43"/>
        <v>us</v>
      </c>
      <c r="B134" t="str">
        <f t="shared" si="43"/>
        <v>United States</v>
      </c>
      <c r="D134" s="9">
        <f aca="true" t="shared" si="48" ref="D134:T134">IF(ISERROR((D66*$B$84)/$B$83),"0",D66*$B$84)/$B$83/1000</f>
        <v>0</v>
      </c>
      <c r="E134" s="9">
        <f t="shared" si="48"/>
        <v>0</v>
      </c>
      <c r="F134" s="9">
        <f t="shared" si="48"/>
        <v>0</v>
      </c>
      <c r="G134" s="9">
        <f t="shared" si="48"/>
        <v>0</v>
      </c>
      <c r="H134" s="9">
        <f t="shared" si="48"/>
        <v>0</v>
      </c>
      <c r="I134" s="9">
        <f t="shared" si="48"/>
        <v>0.0020978520286396183</v>
      </c>
      <c r="J134" s="9">
        <f t="shared" si="48"/>
        <v>0.0020978520286396183</v>
      </c>
      <c r="K134" s="9">
        <f t="shared" si="48"/>
        <v>0.009090692124105014</v>
      </c>
      <c r="L134" s="9">
        <f t="shared" si="48"/>
        <v>0</v>
      </c>
      <c r="M134" s="9">
        <f t="shared" si="48"/>
        <v>0.008391408114558473</v>
      </c>
      <c r="N134" s="9">
        <f t="shared" si="48"/>
        <v>0.0006992840095465394</v>
      </c>
      <c r="O134" s="9">
        <f t="shared" si="48"/>
        <v>0.3755155131264917</v>
      </c>
      <c r="P134" s="9">
        <f t="shared" si="48"/>
        <v>0.025174224343675417</v>
      </c>
      <c r="Q134" s="9">
        <f t="shared" si="48"/>
        <v>0</v>
      </c>
      <c r="R134" s="9">
        <f t="shared" si="48"/>
        <v>0.04755131264916468</v>
      </c>
      <c r="S134" s="9">
        <f t="shared" si="48"/>
        <v>0.032866348448687355</v>
      </c>
      <c r="T134" s="9">
        <f t="shared" si="48"/>
        <v>0</v>
      </c>
    </row>
    <row r="135" spans="1:20" ht="12.75">
      <c r="A135" t="str">
        <f t="shared" si="43"/>
        <v>mx</v>
      </c>
      <c r="B135" t="str">
        <f t="shared" si="43"/>
        <v>Mexico</v>
      </c>
      <c r="D135" s="9">
        <f aca="true" t="shared" si="49" ref="D135:T135">IF(ISERROR((D67*$B$84)/$B$83),"0",D67*$B$84)/$B$83/1000</f>
        <v>0</v>
      </c>
      <c r="E135" s="9">
        <f t="shared" si="49"/>
        <v>0</v>
      </c>
      <c r="F135" s="9">
        <f t="shared" si="49"/>
        <v>0</v>
      </c>
      <c r="G135" s="9">
        <f t="shared" si="49"/>
        <v>0</v>
      </c>
      <c r="H135" s="9">
        <f t="shared" si="49"/>
        <v>0</v>
      </c>
      <c r="I135" s="9">
        <f t="shared" si="49"/>
        <v>0</v>
      </c>
      <c r="J135" s="9">
        <f t="shared" si="49"/>
        <v>0</v>
      </c>
      <c r="K135" s="9">
        <f t="shared" si="49"/>
        <v>0</v>
      </c>
      <c r="L135" s="9">
        <f t="shared" si="49"/>
        <v>0</v>
      </c>
      <c r="M135" s="9">
        <f t="shared" si="49"/>
        <v>0</v>
      </c>
      <c r="N135" s="9">
        <f t="shared" si="49"/>
        <v>0</v>
      </c>
      <c r="O135" s="9">
        <f t="shared" si="49"/>
        <v>0</v>
      </c>
      <c r="P135" s="9">
        <f t="shared" si="49"/>
        <v>0</v>
      </c>
      <c r="Q135" s="9">
        <f t="shared" si="49"/>
        <v>0</v>
      </c>
      <c r="R135" s="9">
        <f t="shared" si="49"/>
        <v>0</v>
      </c>
      <c r="S135" s="9">
        <f t="shared" si="49"/>
        <v>0</v>
      </c>
      <c r="T135" s="9">
        <f t="shared" si="49"/>
        <v>0</v>
      </c>
    </row>
    <row r="136" spans="1:20" ht="12.75">
      <c r="A136" t="str">
        <f t="shared" si="43"/>
        <v>br</v>
      </c>
      <c r="B136" t="str">
        <f t="shared" si="43"/>
        <v>Brazil</v>
      </c>
      <c r="D136" s="9">
        <f aca="true" t="shared" si="50" ref="D136:T136">IF(ISERROR((D68*$B$84)/$B$83),"0",D68*$B$84)/$B$83/1000</f>
        <v>0.003496420047732697</v>
      </c>
      <c r="E136" s="9">
        <f t="shared" si="50"/>
        <v>0.0006992840095465394</v>
      </c>
      <c r="F136" s="9">
        <f t="shared" si="50"/>
        <v>0</v>
      </c>
      <c r="G136" s="9">
        <f t="shared" si="50"/>
        <v>0</v>
      </c>
      <c r="H136" s="9">
        <f t="shared" si="50"/>
        <v>0.7489331742243437</v>
      </c>
      <c r="I136" s="9">
        <f t="shared" si="50"/>
        <v>0.5783078758949881</v>
      </c>
      <c r="J136" s="9">
        <f t="shared" si="50"/>
        <v>0.40208830548926017</v>
      </c>
      <c r="K136" s="9">
        <f t="shared" si="50"/>
        <v>0.13216467780429594</v>
      </c>
      <c r="L136" s="9">
        <f t="shared" si="50"/>
        <v>0</v>
      </c>
      <c r="M136" s="9">
        <f t="shared" si="50"/>
        <v>0.4097804295942721</v>
      </c>
      <c r="N136" s="9">
        <f t="shared" si="50"/>
        <v>0.09999761336515514</v>
      </c>
      <c r="O136" s="9">
        <f t="shared" si="50"/>
        <v>0</v>
      </c>
      <c r="P136" s="9">
        <f t="shared" si="50"/>
        <v>0.1769188544152745</v>
      </c>
      <c r="Q136" s="9">
        <f t="shared" si="50"/>
        <v>0</v>
      </c>
      <c r="R136" s="9">
        <f t="shared" si="50"/>
        <v>0</v>
      </c>
      <c r="S136" s="9">
        <f t="shared" si="50"/>
        <v>0</v>
      </c>
      <c r="T136" s="9">
        <f t="shared" si="50"/>
        <v>0.048949880668257756</v>
      </c>
    </row>
    <row r="137" spans="1:20" ht="12.75">
      <c r="A137" t="str">
        <f t="shared" si="43"/>
        <v>co</v>
      </c>
      <c r="B137" t="str">
        <f t="shared" si="43"/>
        <v>Colombia</v>
      </c>
      <c r="D137" s="9">
        <f aca="true" t="shared" si="51" ref="D137:T137">IF(ISERROR((D69*$B$84)/$B$83),"0",D69*$B$84)/$B$83/1000</f>
        <v>0</v>
      </c>
      <c r="E137" s="9">
        <f t="shared" si="51"/>
        <v>0</v>
      </c>
      <c r="F137" s="9">
        <f t="shared" si="51"/>
        <v>0</v>
      </c>
      <c r="G137" s="9">
        <f t="shared" si="51"/>
        <v>0</v>
      </c>
      <c r="H137" s="9">
        <f t="shared" si="51"/>
        <v>0</v>
      </c>
      <c r="I137" s="9">
        <f t="shared" si="51"/>
        <v>0</v>
      </c>
      <c r="J137" s="9">
        <f t="shared" si="51"/>
        <v>0</v>
      </c>
      <c r="K137" s="9">
        <f t="shared" si="51"/>
        <v>0</v>
      </c>
      <c r="L137" s="9">
        <f t="shared" si="51"/>
        <v>0</v>
      </c>
      <c r="M137" s="9">
        <f t="shared" si="51"/>
        <v>0</v>
      </c>
      <c r="N137" s="9">
        <f t="shared" si="51"/>
        <v>0</v>
      </c>
      <c r="O137" s="9">
        <f t="shared" si="51"/>
        <v>0</v>
      </c>
      <c r="P137" s="9">
        <f t="shared" si="51"/>
        <v>0</v>
      </c>
      <c r="Q137" s="9">
        <f t="shared" si="51"/>
        <v>0</v>
      </c>
      <c r="R137" s="9">
        <f t="shared" si="51"/>
        <v>0</v>
      </c>
      <c r="S137" s="9">
        <f t="shared" si="51"/>
        <v>0</v>
      </c>
      <c r="T137" s="9">
        <f t="shared" si="51"/>
        <v>0</v>
      </c>
    </row>
    <row r="138" spans="1:20" ht="12.75">
      <c r="A138" t="str">
        <f t="shared" si="43"/>
        <v>cn</v>
      </c>
      <c r="B138" t="str">
        <f t="shared" si="43"/>
        <v>China (including Hong Kong)</v>
      </c>
      <c r="D138" s="9">
        <f aca="true" t="shared" si="52" ref="D138:T138">IF(ISERROR((D70*$B$84)/$B$83),"0",D70*$B$84)/$B$83/1000</f>
        <v>0.0020978520286396183</v>
      </c>
      <c r="E138" s="9">
        <f t="shared" si="52"/>
        <v>0</v>
      </c>
      <c r="F138" s="9">
        <f t="shared" si="52"/>
        <v>0</v>
      </c>
      <c r="G138" s="9">
        <f t="shared" si="52"/>
        <v>0</v>
      </c>
      <c r="H138" s="9">
        <f t="shared" si="52"/>
        <v>0</v>
      </c>
      <c r="I138" s="9">
        <f t="shared" si="52"/>
        <v>0</v>
      </c>
      <c r="J138" s="9">
        <f t="shared" si="52"/>
        <v>0</v>
      </c>
      <c r="K138" s="9">
        <f t="shared" si="52"/>
        <v>0</v>
      </c>
      <c r="L138" s="9">
        <f t="shared" si="52"/>
        <v>0</v>
      </c>
      <c r="M138" s="9">
        <f t="shared" si="52"/>
        <v>0</v>
      </c>
      <c r="N138" s="9">
        <f t="shared" si="52"/>
        <v>0</v>
      </c>
      <c r="O138" s="9">
        <f t="shared" si="52"/>
        <v>0</v>
      </c>
      <c r="P138" s="9">
        <f t="shared" si="52"/>
        <v>0</v>
      </c>
      <c r="Q138" s="9">
        <f t="shared" si="52"/>
        <v>0</v>
      </c>
      <c r="R138" s="9">
        <f t="shared" si="52"/>
        <v>0</v>
      </c>
      <c r="S138" s="9">
        <f t="shared" si="52"/>
        <v>0</v>
      </c>
      <c r="T138" s="9">
        <f t="shared" si="52"/>
        <v>0</v>
      </c>
    </row>
    <row r="139" spans="1:20" ht="12.75">
      <c r="A139" t="str">
        <f t="shared" si="43"/>
        <v>jp</v>
      </c>
      <c r="B139" t="str">
        <f t="shared" si="43"/>
        <v>Japan</v>
      </c>
      <c r="D139" s="9">
        <f aca="true" t="shared" si="53" ref="D139:T139">IF(ISERROR((D71*$B$84)/$B$83),"0",D71*$B$84)/$B$83/1000</f>
        <v>0</v>
      </c>
      <c r="E139" s="9">
        <f t="shared" si="53"/>
        <v>0</v>
      </c>
      <c r="F139" s="9">
        <f t="shared" si="53"/>
        <v>0</v>
      </c>
      <c r="G139" s="9">
        <f t="shared" si="53"/>
        <v>0</v>
      </c>
      <c r="H139" s="9">
        <f t="shared" si="53"/>
        <v>0</v>
      </c>
      <c r="I139" s="9">
        <f t="shared" si="53"/>
        <v>0</v>
      </c>
      <c r="J139" s="9">
        <f t="shared" si="53"/>
        <v>0</v>
      </c>
      <c r="K139" s="9">
        <f t="shared" si="53"/>
        <v>0</v>
      </c>
      <c r="L139" s="9">
        <f t="shared" si="53"/>
        <v>0</v>
      </c>
      <c r="M139" s="9">
        <f t="shared" si="53"/>
        <v>0</v>
      </c>
      <c r="N139" s="9">
        <f t="shared" si="53"/>
        <v>0</v>
      </c>
      <c r="O139" s="9">
        <f t="shared" si="53"/>
        <v>0</v>
      </c>
      <c r="P139" s="9">
        <f t="shared" si="53"/>
        <v>0</v>
      </c>
      <c r="Q139" s="9">
        <f t="shared" si="53"/>
        <v>0</v>
      </c>
      <c r="R139" s="9">
        <f t="shared" si="53"/>
        <v>0</v>
      </c>
      <c r="S139" s="9">
        <f t="shared" si="53"/>
        <v>0</v>
      </c>
      <c r="T139" s="9">
        <f t="shared" si="53"/>
        <v>0</v>
      </c>
    </row>
    <row r="140" spans="1:20" ht="12.75">
      <c r="A140" t="str">
        <f t="shared" si="43"/>
        <v>id</v>
      </c>
      <c r="B140" t="str">
        <f t="shared" si="43"/>
        <v>Indonesia</v>
      </c>
      <c r="D140" s="9">
        <f aca="true" t="shared" si="54" ref="D140:T140">IF(ISERROR((D72*$B$84)/$B$83),"0",D72*$B$84)/$B$83/1000</f>
        <v>0</v>
      </c>
      <c r="E140" s="9">
        <f t="shared" si="54"/>
        <v>0</v>
      </c>
      <c r="F140" s="9">
        <f t="shared" si="54"/>
        <v>0</v>
      </c>
      <c r="G140" s="9">
        <f t="shared" si="54"/>
        <v>0</v>
      </c>
      <c r="H140" s="9">
        <f t="shared" si="54"/>
        <v>0</v>
      </c>
      <c r="I140" s="9">
        <f t="shared" si="54"/>
        <v>0</v>
      </c>
      <c r="J140" s="9">
        <f t="shared" si="54"/>
        <v>0</v>
      </c>
      <c r="K140" s="9">
        <f t="shared" si="54"/>
        <v>0</v>
      </c>
      <c r="L140" s="9">
        <f t="shared" si="54"/>
        <v>0</v>
      </c>
      <c r="M140" s="9">
        <f t="shared" si="54"/>
        <v>0</v>
      </c>
      <c r="N140" s="9">
        <f t="shared" si="54"/>
        <v>0</v>
      </c>
      <c r="O140" s="9">
        <f t="shared" si="54"/>
        <v>0</v>
      </c>
      <c r="P140" s="9">
        <f t="shared" si="54"/>
        <v>0</v>
      </c>
      <c r="Q140" s="9">
        <f t="shared" si="54"/>
        <v>0</v>
      </c>
      <c r="R140" s="9">
        <f t="shared" si="54"/>
        <v>0</v>
      </c>
      <c r="S140" s="9">
        <f t="shared" si="54"/>
        <v>0</v>
      </c>
      <c r="T140" s="9">
        <f t="shared" si="54"/>
        <v>0</v>
      </c>
    </row>
    <row r="141" spans="1:20" ht="12.75">
      <c r="A141" t="str">
        <f t="shared" si="43"/>
        <v>my</v>
      </c>
      <c r="B141" t="str">
        <f t="shared" si="43"/>
        <v>Malaysia</v>
      </c>
      <c r="D141" s="9">
        <f aca="true" t="shared" si="55" ref="D141:T141">IF(ISERROR((D73*$B$84)/$B$83),"0",D73*$B$84)/$B$83/1000</f>
        <v>0</v>
      </c>
      <c r="E141" s="9">
        <f t="shared" si="55"/>
        <v>0</v>
      </c>
      <c r="F141" s="9">
        <f t="shared" si="55"/>
        <v>0</v>
      </c>
      <c r="G141" s="9">
        <f t="shared" si="55"/>
        <v>0.0006992840095465394</v>
      </c>
      <c r="H141" s="9">
        <f t="shared" si="55"/>
        <v>0</v>
      </c>
      <c r="I141" s="9">
        <f t="shared" si="55"/>
        <v>0</v>
      </c>
      <c r="J141" s="9">
        <f t="shared" si="55"/>
        <v>0</v>
      </c>
      <c r="K141" s="9">
        <f t="shared" si="55"/>
        <v>0</v>
      </c>
      <c r="L141" s="9">
        <f t="shared" si="55"/>
        <v>0</v>
      </c>
      <c r="M141" s="9">
        <f t="shared" si="55"/>
        <v>0</v>
      </c>
      <c r="N141" s="9">
        <f t="shared" si="55"/>
        <v>0.0006992840095465394</v>
      </c>
      <c r="O141" s="9">
        <f t="shared" si="55"/>
        <v>0.0006992840095465394</v>
      </c>
      <c r="P141" s="9">
        <f t="shared" si="55"/>
        <v>0.0006992840095465394</v>
      </c>
      <c r="Q141" s="9">
        <f t="shared" si="55"/>
        <v>0.0006992840095465394</v>
      </c>
      <c r="R141" s="9">
        <f t="shared" si="55"/>
        <v>0.0006992840095465394</v>
      </c>
      <c r="S141" s="9">
        <f t="shared" si="55"/>
        <v>0.0006992840095465394</v>
      </c>
      <c r="T141" s="9">
        <f t="shared" si="55"/>
        <v>0</v>
      </c>
    </row>
    <row r="142" spans="1:20" ht="12.75">
      <c r="A142" t="str">
        <f t="shared" si="43"/>
        <v>ph</v>
      </c>
      <c r="B142" t="str">
        <f t="shared" si="43"/>
        <v>Philippines</v>
      </c>
      <c r="D142" s="9">
        <f aca="true" t="shared" si="56" ref="D142:T142">IF(ISERROR((D74*$B$84)/$B$83),"0",D74*$B$84)/$B$83/1000</f>
        <v>0</v>
      </c>
      <c r="E142" s="9">
        <f t="shared" si="56"/>
        <v>0</v>
      </c>
      <c r="F142" s="9">
        <f t="shared" si="56"/>
        <v>0</v>
      </c>
      <c r="G142" s="9">
        <f t="shared" si="56"/>
        <v>0</v>
      </c>
      <c r="H142" s="9">
        <f t="shared" si="56"/>
        <v>0</v>
      </c>
      <c r="I142" s="9">
        <f t="shared" si="56"/>
        <v>0</v>
      </c>
      <c r="J142" s="9">
        <f t="shared" si="56"/>
        <v>0.08391408114558473</v>
      </c>
      <c r="K142" s="9">
        <f t="shared" si="56"/>
        <v>0</v>
      </c>
      <c r="L142" s="9">
        <f t="shared" si="56"/>
        <v>0</v>
      </c>
      <c r="M142" s="9">
        <f t="shared" si="56"/>
        <v>0</v>
      </c>
      <c r="N142" s="9">
        <f t="shared" si="56"/>
        <v>0</v>
      </c>
      <c r="O142" s="9">
        <f t="shared" si="56"/>
        <v>0</v>
      </c>
      <c r="P142" s="9">
        <f t="shared" si="56"/>
        <v>0</v>
      </c>
      <c r="Q142" s="9">
        <f t="shared" si="56"/>
        <v>0</v>
      </c>
      <c r="R142" s="9">
        <f t="shared" si="56"/>
        <v>0</v>
      </c>
      <c r="S142" s="9">
        <f t="shared" si="56"/>
        <v>0</v>
      </c>
      <c r="T142" s="9">
        <f t="shared" si="56"/>
        <v>0</v>
      </c>
    </row>
    <row r="143" spans="1:20" ht="12.75">
      <c r="A143" t="str">
        <f t="shared" si="43"/>
        <v>in</v>
      </c>
      <c r="B143" t="str">
        <f t="shared" si="43"/>
        <v>India</v>
      </c>
      <c r="D143" s="9">
        <f aca="true" t="shared" si="57" ref="D143:T143">IF(ISERROR((D75*$B$84)/$B$83),"0",D75*$B$84)/$B$83/1000</f>
        <v>0.0006992840095465394</v>
      </c>
      <c r="E143" s="9">
        <f t="shared" si="57"/>
        <v>0.0020978520286396183</v>
      </c>
      <c r="F143" s="9">
        <f t="shared" si="57"/>
        <v>0.004195704057279237</v>
      </c>
      <c r="G143" s="9">
        <f t="shared" si="57"/>
        <v>0</v>
      </c>
      <c r="H143" s="9">
        <f t="shared" si="57"/>
        <v>0</v>
      </c>
      <c r="I143" s="9">
        <f t="shared" si="57"/>
        <v>0</v>
      </c>
      <c r="J143" s="9">
        <f t="shared" si="57"/>
        <v>0</v>
      </c>
      <c r="K143" s="9">
        <f t="shared" si="57"/>
        <v>0</v>
      </c>
      <c r="L143" s="9">
        <f t="shared" si="57"/>
        <v>0</v>
      </c>
      <c r="M143" s="9">
        <f t="shared" si="57"/>
        <v>0</v>
      </c>
      <c r="N143" s="9">
        <f t="shared" si="57"/>
        <v>0</v>
      </c>
      <c r="O143" s="9">
        <f t="shared" si="57"/>
        <v>0</v>
      </c>
      <c r="P143" s="9">
        <f t="shared" si="57"/>
        <v>0.0006992840095465394</v>
      </c>
      <c r="Q143" s="9">
        <f t="shared" si="57"/>
        <v>0.0006992840095465394</v>
      </c>
      <c r="R143" s="9">
        <f t="shared" si="57"/>
        <v>0.03216706443914081</v>
      </c>
      <c r="S143" s="9">
        <f t="shared" si="57"/>
        <v>0.0006992840095465394</v>
      </c>
      <c r="T143" s="9">
        <f t="shared" si="57"/>
        <v>0.0006992840095465394</v>
      </c>
    </row>
    <row r="144" spans="1:20" ht="12.75">
      <c r="A144" t="str">
        <f t="shared" si="43"/>
        <v>il</v>
      </c>
      <c r="B144" t="str">
        <f t="shared" si="43"/>
        <v>Israel</v>
      </c>
      <c r="D144" s="9">
        <f aca="true" t="shared" si="58" ref="D144:T144">IF(ISERROR((D76*$B$84)/$B$83),"0",D76*$B$84)/$B$83/1000</f>
        <v>0</v>
      </c>
      <c r="E144" s="9">
        <f t="shared" si="58"/>
        <v>0</v>
      </c>
      <c r="F144" s="9">
        <f t="shared" si="58"/>
        <v>0</v>
      </c>
      <c r="G144" s="9">
        <f t="shared" si="58"/>
        <v>0</v>
      </c>
      <c r="H144" s="9">
        <f t="shared" si="58"/>
        <v>0</v>
      </c>
      <c r="I144" s="9">
        <f t="shared" si="58"/>
        <v>0</v>
      </c>
      <c r="J144" s="9">
        <f t="shared" si="58"/>
        <v>0</v>
      </c>
      <c r="K144" s="9">
        <f t="shared" si="58"/>
        <v>0</v>
      </c>
      <c r="L144" s="9">
        <f t="shared" si="58"/>
        <v>0</v>
      </c>
      <c r="M144" s="9">
        <f t="shared" si="58"/>
        <v>0</v>
      </c>
      <c r="N144" s="9">
        <f t="shared" si="58"/>
        <v>0</v>
      </c>
      <c r="O144" s="9">
        <f t="shared" si="58"/>
        <v>0</v>
      </c>
      <c r="P144" s="9">
        <f t="shared" si="58"/>
        <v>0</v>
      </c>
      <c r="Q144" s="9">
        <f t="shared" si="58"/>
        <v>0</v>
      </c>
      <c r="R144" s="9">
        <f t="shared" si="58"/>
        <v>0</v>
      </c>
      <c r="S144" s="9">
        <f t="shared" si="58"/>
        <v>0.003496420047732697</v>
      </c>
      <c r="T144" s="9">
        <f t="shared" si="58"/>
        <v>0.0006992840095465394</v>
      </c>
    </row>
    <row r="145" spans="1:20" ht="12.75">
      <c r="A145" t="str">
        <f t="shared" si="43"/>
        <v>au</v>
      </c>
      <c r="B145" t="str">
        <f t="shared" si="43"/>
        <v>Australia</v>
      </c>
      <c r="D145" s="9">
        <f aca="true" t="shared" si="59" ref="D145:T145">IF(ISERROR((D77*$B$84)/$B$83),"0",D77*$B$84)/$B$83/1000</f>
        <v>0.0006992840095465394</v>
      </c>
      <c r="E145" s="9">
        <f t="shared" si="59"/>
        <v>0</v>
      </c>
      <c r="F145" s="9">
        <f t="shared" si="59"/>
        <v>0</v>
      </c>
      <c r="G145" s="9">
        <f t="shared" si="59"/>
        <v>0.0020978520286396183</v>
      </c>
      <c r="H145" s="9">
        <f t="shared" si="59"/>
        <v>0</v>
      </c>
      <c r="I145" s="9">
        <f t="shared" si="59"/>
        <v>0</v>
      </c>
      <c r="J145" s="9">
        <f t="shared" si="59"/>
        <v>0</v>
      </c>
      <c r="K145" s="9">
        <f t="shared" si="59"/>
        <v>0</v>
      </c>
      <c r="L145" s="9">
        <f t="shared" si="59"/>
        <v>0</v>
      </c>
      <c r="M145" s="9">
        <f t="shared" si="59"/>
        <v>0</v>
      </c>
      <c r="N145" s="9">
        <f t="shared" si="59"/>
        <v>0</v>
      </c>
      <c r="O145" s="9">
        <f t="shared" si="59"/>
        <v>0</v>
      </c>
      <c r="P145" s="9">
        <f t="shared" si="59"/>
        <v>0</v>
      </c>
      <c r="Q145" s="9">
        <f t="shared" si="59"/>
        <v>0</v>
      </c>
      <c r="R145" s="9">
        <f t="shared" si="59"/>
        <v>0</v>
      </c>
      <c r="S145" s="9">
        <f t="shared" si="59"/>
        <v>0</v>
      </c>
      <c r="T145" s="9">
        <f t="shared" si="59"/>
        <v>0</v>
      </c>
    </row>
    <row r="146" spans="1:20" ht="12.75">
      <c r="A146" t="str">
        <f t="shared" si="43"/>
        <v>nz</v>
      </c>
      <c r="B146" t="str">
        <f t="shared" si="43"/>
        <v>New Zealand</v>
      </c>
      <c r="D146" s="9">
        <f aca="true" t="shared" si="60" ref="D146:T146">IF(ISERROR((D78*$B$84)/$B$83),"0",D78*$B$84)/$B$83/1000</f>
        <v>0</v>
      </c>
      <c r="E146" s="9">
        <f t="shared" si="60"/>
        <v>0</v>
      </c>
      <c r="F146" s="9">
        <f t="shared" si="60"/>
        <v>0</v>
      </c>
      <c r="G146" s="9">
        <f t="shared" si="60"/>
        <v>0</v>
      </c>
      <c r="H146" s="9">
        <f t="shared" si="60"/>
        <v>0</v>
      </c>
      <c r="I146" s="9">
        <f t="shared" si="60"/>
        <v>0</v>
      </c>
      <c r="J146" s="9">
        <f t="shared" si="60"/>
        <v>0</v>
      </c>
      <c r="K146" s="9">
        <f t="shared" si="60"/>
        <v>0</v>
      </c>
      <c r="L146" s="9">
        <f t="shared" si="60"/>
        <v>0</v>
      </c>
      <c r="M146" s="9">
        <f t="shared" si="60"/>
        <v>0</v>
      </c>
      <c r="N146" s="9">
        <f t="shared" si="60"/>
        <v>0</v>
      </c>
      <c r="O146" s="9">
        <f t="shared" si="60"/>
        <v>0</v>
      </c>
      <c r="P146" s="9">
        <f t="shared" si="60"/>
        <v>0</v>
      </c>
      <c r="Q146" s="9">
        <f t="shared" si="60"/>
        <v>0</v>
      </c>
      <c r="R146" s="9">
        <f t="shared" si="60"/>
        <v>0</v>
      </c>
      <c r="S146" s="9">
        <f t="shared" si="60"/>
        <v>0</v>
      </c>
      <c r="T146" s="9">
        <f t="shared" si="60"/>
        <v>0</v>
      </c>
    </row>
    <row r="147" spans="1:20" ht="12.75">
      <c r="A147" t="str">
        <f t="shared" si="43"/>
        <v>world</v>
      </c>
      <c r="B147" t="str">
        <f t="shared" si="43"/>
        <v>All countries of the world</v>
      </c>
      <c r="D147" s="9">
        <f aca="true" t="shared" si="61" ref="D147:T147">IF(ISERROR((D79*$B$84)/$B$83),"0",D79*$B$84)/$B$83/1000</f>
        <v>31.307644391408118</v>
      </c>
      <c r="E147" s="9">
        <f t="shared" si="61"/>
        <v>23.85677326968974</v>
      </c>
      <c r="F147" s="9">
        <f t="shared" si="61"/>
        <v>21.80577326968974</v>
      </c>
      <c r="G147" s="9">
        <f t="shared" si="61"/>
        <v>23.793138424821002</v>
      </c>
      <c r="H147" s="9">
        <f t="shared" si="61"/>
        <v>29.35804057279237</v>
      </c>
      <c r="I147" s="9">
        <f t="shared" si="61"/>
        <v>31.96147494033413</v>
      </c>
      <c r="J147" s="9">
        <f t="shared" si="61"/>
        <v>29.230071599045345</v>
      </c>
      <c r="K147" s="9">
        <f t="shared" si="61"/>
        <v>30.188789976133652</v>
      </c>
      <c r="L147" s="9">
        <f t="shared" si="61"/>
        <v>31.946090692124105</v>
      </c>
      <c r="M147" s="9">
        <f t="shared" si="61"/>
        <v>27.944088305489263</v>
      </c>
      <c r="N147" s="9">
        <f t="shared" si="61"/>
        <v>28.59721957040573</v>
      </c>
      <c r="O147" s="9">
        <f t="shared" si="61"/>
        <v>33.83066109785202</v>
      </c>
      <c r="P147" s="9">
        <f t="shared" si="61"/>
        <v>27.957374701670645</v>
      </c>
      <c r="Q147" s="9">
        <f t="shared" si="61"/>
        <v>24.53857517899762</v>
      </c>
      <c r="R147" s="9">
        <f t="shared" si="61"/>
        <v>25.897983293556088</v>
      </c>
      <c r="S147" s="9">
        <f t="shared" si="61"/>
        <v>24.10082338902148</v>
      </c>
      <c r="T147" s="9">
        <f t="shared" si="61"/>
        <v>24.580532219570408</v>
      </c>
    </row>
    <row r="148" spans="4:20" ht="12.75">
      <c r="D148" s="9"/>
      <c r="E148" s="9"/>
      <c r="F148" s="9"/>
      <c r="G148" s="9"/>
      <c r="H148" s="9"/>
      <c r="I148" s="9"/>
      <c r="J148" s="9"/>
      <c r="K148" s="9"/>
      <c r="L148" s="9"/>
      <c r="M148" s="9"/>
      <c r="N148" s="9"/>
      <c r="O148" s="9"/>
      <c r="P148" s="9"/>
      <c r="Q148" s="9"/>
      <c r="R148" s="9"/>
      <c r="S148" s="9"/>
      <c r="T148" s="9"/>
    </row>
  </sheetData>
  <printOptions/>
  <pageMargins left="0.75" right="0.75" top="1" bottom="1" header="0.5" footer="0.5"/>
  <pageSetup orientation="landscape" paperSize="9" r:id="rId1"/>
</worksheet>
</file>

<file path=xl/worksheets/sheet12.xml><?xml version="1.0" encoding="utf-8"?>
<worksheet xmlns="http://schemas.openxmlformats.org/spreadsheetml/2006/main" xmlns:r="http://schemas.openxmlformats.org/officeDocument/2006/relationships">
  <sheetPr codeName="Sheet8"/>
  <dimension ref="A1:T101"/>
  <sheetViews>
    <sheetView zoomScale="80" zoomScaleNormal="80" workbookViewId="0" topLeftCell="A1">
      <selection activeCell="G37" sqref="G37"/>
    </sheetView>
  </sheetViews>
  <sheetFormatPr defaultColWidth="9.140625" defaultRowHeight="12.75"/>
  <sheetData>
    <row r="1" ht="12.75">
      <c r="A1" t="s">
        <v>438</v>
      </c>
    </row>
    <row r="2" ht="12.75">
      <c r="A2" t="s">
        <v>439</v>
      </c>
    </row>
    <row r="4" ht="12.75">
      <c r="A4" t="s">
        <v>0</v>
      </c>
    </row>
    <row r="6" spans="1:2" ht="12.75">
      <c r="A6" t="s">
        <v>1</v>
      </c>
      <c r="B6" t="s">
        <v>440</v>
      </c>
    </row>
    <row r="7" ht="12.75">
      <c r="B7" t="s">
        <v>441</v>
      </c>
    </row>
    <row r="10" spans="1:2" ht="12.75">
      <c r="A10" t="s">
        <v>7</v>
      </c>
      <c r="B10" t="s">
        <v>8</v>
      </c>
    </row>
    <row r="11" ht="12.75">
      <c r="B11" t="s">
        <v>9</v>
      </c>
    </row>
    <row r="12" spans="1:2" ht="12.75">
      <c r="A12" t="s">
        <v>13</v>
      </c>
      <c r="B12" t="s">
        <v>430</v>
      </c>
    </row>
    <row r="13" ht="12.75">
      <c r="B13" t="s">
        <v>431</v>
      </c>
    </row>
    <row r="14" spans="1:2" ht="12.75">
      <c r="A14" t="s">
        <v>10</v>
      </c>
      <c r="B14" t="s">
        <v>11</v>
      </c>
    </row>
    <row r="15" ht="12.75">
      <c r="B15" t="s">
        <v>12</v>
      </c>
    </row>
    <row r="16" spans="1:2" ht="12.75">
      <c r="A16" t="s">
        <v>27</v>
      </c>
      <c r="B16">
        <v>3110</v>
      </c>
    </row>
    <row r="17" ht="12.75">
      <c r="B17" t="s">
        <v>151</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t="s">
        <v>30</v>
      </c>
      <c r="E22" t="s">
        <v>30</v>
      </c>
      <c r="F22" t="s">
        <v>30</v>
      </c>
      <c r="G22" t="s">
        <v>30</v>
      </c>
      <c r="H22" t="s">
        <v>30</v>
      </c>
      <c r="I22" t="s">
        <v>30</v>
      </c>
      <c r="J22">
        <v>757</v>
      </c>
      <c r="K22">
        <v>1460</v>
      </c>
      <c r="L22">
        <v>2052</v>
      </c>
      <c r="M22">
        <v>1741</v>
      </c>
      <c r="N22">
        <v>1747</v>
      </c>
      <c r="O22">
        <v>1427</v>
      </c>
      <c r="P22">
        <v>1673</v>
      </c>
      <c r="Q22">
        <v>1218</v>
      </c>
      <c r="R22">
        <v>293</v>
      </c>
      <c r="S22">
        <v>697</v>
      </c>
      <c r="T22">
        <v>615</v>
      </c>
    </row>
    <row r="23" spans="1:20" ht="12.75">
      <c r="A23" t="s">
        <v>31</v>
      </c>
      <c r="B23" t="s">
        <v>32</v>
      </c>
      <c r="D23">
        <v>782</v>
      </c>
      <c r="E23">
        <v>0</v>
      </c>
      <c r="F23">
        <v>39</v>
      </c>
      <c r="G23">
        <v>70</v>
      </c>
      <c r="H23">
        <v>0</v>
      </c>
      <c r="I23">
        <v>0</v>
      </c>
      <c r="J23">
        <v>0</v>
      </c>
      <c r="K23">
        <v>0</v>
      </c>
      <c r="L23">
        <v>0</v>
      </c>
      <c r="M23">
        <v>0</v>
      </c>
      <c r="N23">
        <v>0</v>
      </c>
      <c r="O23">
        <v>0</v>
      </c>
      <c r="P23">
        <v>0</v>
      </c>
      <c r="Q23">
        <v>0</v>
      </c>
      <c r="R23">
        <v>0</v>
      </c>
      <c r="S23">
        <v>0</v>
      </c>
      <c r="T23">
        <v>0</v>
      </c>
    </row>
    <row r="24" spans="1:20" ht="12.75">
      <c r="A24" t="s">
        <v>33</v>
      </c>
      <c r="B24" t="s">
        <v>34</v>
      </c>
      <c r="D24" t="s">
        <v>30</v>
      </c>
      <c r="E24" t="s">
        <v>30</v>
      </c>
      <c r="F24" t="s">
        <v>30</v>
      </c>
      <c r="G24" t="s">
        <v>30</v>
      </c>
      <c r="H24" t="s">
        <v>30</v>
      </c>
      <c r="I24" t="s">
        <v>30</v>
      </c>
      <c r="J24" t="s">
        <v>30</v>
      </c>
      <c r="K24" t="s">
        <v>30</v>
      </c>
      <c r="L24" t="s">
        <v>30</v>
      </c>
      <c r="M24">
        <v>88</v>
      </c>
      <c r="N24">
        <v>81</v>
      </c>
      <c r="O24">
        <v>46</v>
      </c>
      <c r="P24">
        <v>7</v>
      </c>
      <c r="Q24">
        <v>1</v>
      </c>
      <c r="R24">
        <v>1</v>
      </c>
      <c r="S24">
        <v>2</v>
      </c>
      <c r="T24">
        <v>3</v>
      </c>
    </row>
    <row r="25" spans="1:20" ht="12.75">
      <c r="A25" t="s">
        <v>35</v>
      </c>
      <c r="B25" t="s">
        <v>36</v>
      </c>
      <c r="D25" t="s">
        <v>30</v>
      </c>
      <c r="E25" t="s">
        <v>30</v>
      </c>
      <c r="F25" t="s">
        <v>30</v>
      </c>
      <c r="G25" t="s">
        <v>30</v>
      </c>
      <c r="H25" t="s">
        <v>30</v>
      </c>
      <c r="I25" t="s">
        <v>30</v>
      </c>
      <c r="J25" t="s">
        <v>30</v>
      </c>
      <c r="K25">
        <v>69</v>
      </c>
      <c r="L25">
        <v>0</v>
      </c>
      <c r="M25">
        <v>0</v>
      </c>
      <c r="N25">
        <v>13</v>
      </c>
      <c r="O25">
        <v>135</v>
      </c>
      <c r="P25">
        <v>130</v>
      </c>
      <c r="Q25">
        <v>32</v>
      </c>
      <c r="R25">
        <v>0</v>
      </c>
      <c r="S25">
        <v>6</v>
      </c>
      <c r="T25">
        <v>123</v>
      </c>
    </row>
    <row r="26" spans="1:20" ht="12.75">
      <c r="A26" t="s">
        <v>37</v>
      </c>
      <c r="B26" t="s">
        <v>38</v>
      </c>
      <c r="D26" t="s">
        <v>30</v>
      </c>
      <c r="E26" t="s">
        <v>30</v>
      </c>
      <c r="F26" t="s">
        <v>30</v>
      </c>
      <c r="G26" t="s">
        <v>30</v>
      </c>
      <c r="H26" t="s">
        <v>30</v>
      </c>
      <c r="I26" t="s">
        <v>30</v>
      </c>
      <c r="J26" t="s">
        <v>30</v>
      </c>
      <c r="K26" t="s">
        <v>30</v>
      </c>
      <c r="L26" t="s">
        <v>30</v>
      </c>
      <c r="M26">
        <v>13463</v>
      </c>
      <c r="N26">
        <v>12434</v>
      </c>
      <c r="O26">
        <v>12994</v>
      </c>
      <c r="P26">
        <v>11136</v>
      </c>
      <c r="Q26">
        <v>10680</v>
      </c>
      <c r="R26">
        <v>13637</v>
      </c>
      <c r="S26">
        <v>13207</v>
      </c>
      <c r="T26">
        <v>11568</v>
      </c>
    </row>
    <row r="27" spans="1:20" ht="12.75">
      <c r="A27" t="s">
        <v>39</v>
      </c>
      <c r="B27" t="s">
        <v>40</v>
      </c>
      <c r="D27" t="s">
        <v>28</v>
      </c>
      <c r="E27" t="s">
        <v>28</v>
      </c>
      <c r="F27" t="s">
        <v>28</v>
      </c>
      <c r="G27" t="s">
        <v>28</v>
      </c>
      <c r="H27" t="s">
        <v>28</v>
      </c>
      <c r="I27" t="s">
        <v>28</v>
      </c>
      <c r="J27" t="s">
        <v>28</v>
      </c>
      <c r="K27" t="s">
        <v>28</v>
      </c>
      <c r="L27" t="s">
        <v>28</v>
      </c>
      <c r="M27" t="s">
        <v>28</v>
      </c>
      <c r="N27" t="s">
        <v>28</v>
      </c>
      <c r="O27" t="s">
        <v>28</v>
      </c>
      <c r="P27" t="s">
        <v>28</v>
      </c>
      <c r="Q27" t="s">
        <v>28</v>
      </c>
      <c r="R27" t="s">
        <v>28</v>
      </c>
      <c r="S27" t="s">
        <v>28</v>
      </c>
      <c r="T27" t="s">
        <v>28</v>
      </c>
    </row>
    <row r="28" spans="1:20" ht="12.75">
      <c r="A28" t="s">
        <v>41</v>
      </c>
      <c r="B28" t="s">
        <v>42</v>
      </c>
      <c r="D28">
        <v>1365</v>
      </c>
      <c r="E28">
        <v>198</v>
      </c>
      <c r="F28">
        <v>2</v>
      </c>
      <c r="G28">
        <v>2</v>
      </c>
      <c r="H28">
        <v>233</v>
      </c>
      <c r="I28">
        <v>355</v>
      </c>
      <c r="J28">
        <v>303</v>
      </c>
      <c r="K28">
        <v>4</v>
      </c>
      <c r="L28">
        <v>91</v>
      </c>
      <c r="M28">
        <v>126</v>
      </c>
      <c r="N28">
        <v>9</v>
      </c>
      <c r="O28">
        <v>262</v>
      </c>
      <c r="P28">
        <v>263</v>
      </c>
      <c r="Q28">
        <v>338</v>
      </c>
      <c r="R28">
        <v>665</v>
      </c>
      <c r="S28">
        <v>813</v>
      </c>
      <c r="T28">
        <v>273</v>
      </c>
    </row>
    <row r="29" spans="1:20" ht="12.75">
      <c r="A29" t="s">
        <v>43</v>
      </c>
      <c r="B29" t="s">
        <v>44</v>
      </c>
      <c r="D29" t="s">
        <v>30</v>
      </c>
      <c r="E29" t="s">
        <v>30</v>
      </c>
      <c r="F29" t="s">
        <v>30</v>
      </c>
      <c r="G29" t="s">
        <v>30</v>
      </c>
      <c r="H29" t="s">
        <v>30</v>
      </c>
      <c r="I29" t="s">
        <v>30</v>
      </c>
      <c r="J29" t="s">
        <v>30</v>
      </c>
      <c r="K29" t="s">
        <v>30</v>
      </c>
      <c r="L29" t="s">
        <v>30</v>
      </c>
      <c r="M29">
        <v>0</v>
      </c>
      <c r="N29">
        <v>0</v>
      </c>
      <c r="O29">
        <v>4</v>
      </c>
      <c r="P29">
        <v>134</v>
      </c>
      <c r="Q29">
        <v>33</v>
      </c>
      <c r="R29">
        <v>0</v>
      </c>
      <c r="S29">
        <v>1</v>
      </c>
      <c r="T29">
        <v>2</v>
      </c>
    </row>
    <row r="30" spans="1:20" ht="12.75">
      <c r="A30" t="s">
        <v>45</v>
      </c>
      <c r="B30" t="s">
        <v>46</v>
      </c>
      <c r="D30" t="s">
        <v>30</v>
      </c>
      <c r="E30" t="s">
        <v>30</v>
      </c>
      <c r="F30" t="s">
        <v>30</v>
      </c>
      <c r="G30" t="s">
        <v>30</v>
      </c>
      <c r="H30" t="s">
        <v>30</v>
      </c>
      <c r="I30" t="s">
        <v>30</v>
      </c>
      <c r="J30" t="s">
        <v>30</v>
      </c>
      <c r="K30" t="s">
        <v>30</v>
      </c>
      <c r="L30" t="s">
        <v>30</v>
      </c>
      <c r="M30">
        <v>4071</v>
      </c>
      <c r="N30">
        <v>2896</v>
      </c>
      <c r="O30">
        <v>2633</v>
      </c>
      <c r="P30">
        <v>1668</v>
      </c>
      <c r="Q30">
        <v>1183</v>
      </c>
      <c r="R30">
        <v>184</v>
      </c>
      <c r="S30">
        <v>760</v>
      </c>
      <c r="T30">
        <v>395</v>
      </c>
    </row>
    <row r="31" spans="1:20" ht="12.75">
      <c r="A31" t="s">
        <v>47</v>
      </c>
      <c r="B31" t="s">
        <v>48</v>
      </c>
      <c r="D31" t="s">
        <v>30</v>
      </c>
      <c r="E31" t="s">
        <v>30</v>
      </c>
      <c r="F31" t="s">
        <v>30</v>
      </c>
      <c r="G31" t="s">
        <v>30</v>
      </c>
      <c r="H31" t="s">
        <v>30</v>
      </c>
      <c r="I31" t="s">
        <v>30</v>
      </c>
      <c r="J31" t="s">
        <v>30</v>
      </c>
      <c r="K31" t="s">
        <v>30</v>
      </c>
      <c r="L31" t="s">
        <v>30</v>
      </c>
      <c r="M31">
        <v>17617</v>
      </c>
      <c r="N31">
        <v>17723</v>
      </c>
      <c r="O31">
        <v>16698</v>
      </c>
      <c r="P31">
        <v>12731</v>
      </c>
      <c r="Q31">
        <v>12379</v>
      </c>
      <c r="R31">
        <v>11526</v>
      </c>
      <c r="S31">
        <v>7187</v>
      </c>
      <c r="T31">
        <v>8432</v>
      </c>
    </row>
    <row r="32" spans="1:20" ht="12.75">
      <c r="A32" t="s">
        <v>49</v>
      </c>
      <c r="B32" t="s">
        <v>50</v>
      </c>
      <c r="D32" t="s">
        <v>30</v>
      </c>
      <c r="E32" t="s">
        <v>30</v>
      </c>
      <c r="F32" t="s">
        <v>30</v>
      </c>
      <c r="G32" t="s">
        <v>30</v>
      </c>
      <c r="H32" t="s">
        <v>30</v>
      </c>
      <c r="I32" t="s">
        <v>30</v>
      </c>
      <c r="J32" t="s">
        <v>30</v>
      </c>
      <c r="K32" t="s">
        <v>30</v>
      </c>
      <c r="L32" t="s">
        <v>30</v>
      </c>
      <c r="M32">
        <v>1593</v>
      </c>
      <c r="N32">
        <v>1325</v>
      </c>
      <c r="O32">
        <v>620</v>
      </c>
      <c r="P32">
        <v>843</v>
      </c>
      <c r="Q32">
        <v>313</v>
      </c>
      <c r="R32">
        <v>292</v>
      </c>
      <c r="S32">
        <v>2014</v>
      </c>
      <c r="T32">
        <v>1355</v>
      </c>
    </row>
    <row r="33" spans="1:20" ht="12.75">
      <c r="A33" t="s">
        <v>51</v>
      </c>
      <c r="B33" t="s">
        <v>52</v>
      </c>
      <c r="D33" t="s">
        <v>30</v>
      </c>
      <c r="E33" t="s">
        <v>30</v>
      </c>
      <c r="F33" t="s">
        <v>30</v>
      </c>
      <c r="G33" t="s">
        <v>30</v>
      </c>
      <c r="H33" t="s">
        <v>30</v>
      </c>
      <c r="I33" t="s">
        <v>30</v>
      </c>
      <c r="J33" t="s">
        <v>30</v>
      </c>
      <c r="K33" t="s">
        <v>30</v>
      </c>
      <c r="L33" t="s">
        <v>30</v>
      </c>
      <c r="M33">
        <v>2</v>
      </c>
      <c r="N33">
        <v>0</v>
      </c>
      <c r="O33">
        <v>0</v>
      </c>
      <c r="P33">
        <v>38</v>
      </c>
      <c r="Q33">
        <v>229</v>
      </c>
      <c r="R33">
        <v>66</v>
      </c>
      <c r="S33">
        <v>0</v>
      </c>
      <c r="T33">
        <v>0</v>
      </c>
    </row>
    <row r="34" spans="1:20" ht="12.75">
      <c r="A34" t="s">
        <v>53</v>
      </c>
      <c r="B34" t="s">
        <v>54</v>
      </c>
      <c r="D34">
        <v>0</v>
      </c>
      <c r="E34">
        <v>0</v>
      </c>
      <c r="F34">
        <v>0</v>
      </c>
      <c r="G34">
        <v>0</v>
      </c>
      <c r="H34">
        <v>0</v>
      </c>
      <c r="I34">
        <v>0</v>
      </c>
      <c r="J34">
        <v>0</v>
      </c>
      <c r="K34">
        <v>0</v>
      </c>
      <c r="L34">
        <v>0</v>
      </c>
      <c r="M34">
        <v>0</v>
      </c>
      <c r="N34">
        <v>251</v>
      </c>
      <c r="O34">
        <v>0</v>
      </c>
      <c r="P34">
        <v>0</v>
      </c>
      <c r="Q34">
        <v>0</v>
      </c>
      <c r="R34">
        <v>0</v>
      </c>
      <c r="S34">
        <v>0</v>
      </c>
      <c r="T34">
        <v>0</v>
      </c>
    </row>
    <row r="35" spans="1:20" ht="12.75">
      <c r="A35" t="s">
        <v>55</v>
      </c>
      <c r="B35" t="s">
        <v>56</v>
      </c>
      <c r="D35" t="s">
        <v>28</v>
      </c>
      <c r="E35" t="s">
        <v>28</v>
      </c>
      <c r="F35" t="s">
        <v>28</v>
      </c>
      <c r="G35" t="s">
        <v>28</v>
      </c>
      <c r="H35" t="s">
        <v>28</v>
      </c>
      <c r="I35" t="s">
        <v>28</v>
      </c>
      <c r="J35" t="s">
        <v>28</v>
      </c>
      <c r="K35" t="s">
        <v>28</v>
      </c>
      <c r="L35" t="s">
        <v>28</v>
      </c>
      <c r="M35" t="s">
        <v>28</v>
      </c>
      <c r="N35" t="s">
        <v>28</v>
      </c>
      <c r="O35" t="s">
        <v>28</v>
      </c>
      <c r="P35" t="s">
        <v>28</v>
      </c>
      <c r="Q35" t="s">
        <v>28</v>
      </c>
      <c r="R35" t="s">
        <v>28</v>
      </c>
      <c r="S35" t="s">
        <v>28</v>
      </c>
      <c r="T35" t="s">
        <v>28</v>
      </c>
    </row>
    <row r="36" spans="1:20" ht="12.75">
      <c r="A36" t="s">
        <v>57</v>
      </c>
      <c r="B36" t="s">
        <v>58</v>
      </c>
      <c r="D36" t="s">
        <v>30</v>
      </c>
      <c r="E36" t="s">
        <v>30</v>
      </c>
      <c r="F36" t="s">
        <v>30</v>
      </c>
      <c r="G36" t="s">
        <v>30</v>
      </c>
      <c r="H36" t="s">
        <v>30</v>
      </c>
      <c r="I36" t="s">
        <v>30</v>
      </c>
      <c r="J36" t="s">
        <v>30</v>
      </c>
      <c r="K36" t="s">
        <v>30</v>
      </c>
      <c r="L36" t="s">
        <v>30</v>
      </c>
      <c r="M36">
        <v>0</v>
      </c>
      <c r="N36">
        <v>0</v>
      </c>
      <c r="O36">
        <v>0</v>
      </c>
      <c r="P36">
        <v>2</v>
      </c>
      <c r="Q36">
        <v>0</v>
      </c>
      <c r="R36">
        <v>0</v>
      </c>
      <c r="S36">
        <v>0</v>
      </c>
      <c r="T36">
        <v>0</v>
      </c>
    </row>
    <row r="37" spans="1:20" ht="12.75">
      <c r="A37" t="s">
        <v>152</v>
      </c>
      <c r="B37" t="s">
        <v>153</v>
      </c>
      <c r="D37" t="s">
        <v>28</v>
      </c>
      <c r="E37" t="s">
        <v>28</v>
      </c>
      <c r="F37" t="s">
        <v>28</v>
      </c>
      <c r="G37" t="s">
        <v>28</v>
      </c>
      <c r="H37" t="s">
        <v>28</v>
      </c>
      <c r="I37" t="s">
        <v>28</v>
      </c>
      <c r="J37" t="s">
        <v>28</v>
      </c>
      <c r="K37" t="s">
        <v>28</v>
      </c>
      <c r="L37" t="s">
        <v>28</v>
      </c>
      <c r="M37" t="s">
        <v>28</v>
      </c>
      <c r="N37" t="s">
        <v>28</v>
      </c>
      <c r="O37" t="s">
        <v>28</v>
      </c>
      <c r="P37" t="s">
        <v>28</v>
      </c>
      <c r="Q37" t="s">
        <v>28</v>
      </c>
      <c r="R37" t="s">
        <v>28</v>
      </c>
      <c r="S37" t="s">
        <v>28</v>
      </c>
      <c r="T37" t="s">
        <v>28</v>
      </c>
    </row>
    <row r="38" spans="1:20" ht="12.75">
      <c r="A38" t="s">
        <v>59</v>
      </c>
      <c r="B38" t="s">
        <v>60</v>
      </c>
      <c r="D38" t="s">
        <v>30</v>
      </c>
      <c r="E38" t="s">
        <v>30</v>
      </c>
      <c r="F38" t="s">
        <v>30</v>
      </c>
      <c r="G38" t="s">
        <v>30</v>
      </c>
      <c r="H38" t="s">
        <v>30</v>
      </c>
      <c r="I38" t="s">
        <v>30</v>
      </c>
      <c r="J38" t="s">
        <v>30</v>
      </c>
      <c r="K38" t="s">
        <v>30</v>
      </c>
      <c r="L38" t="s">
        <v>30</v>
      </c>
      <c r="M38">
        <v>17606</v>
      </c>
      <c r="N38">
        <v>24089</v>
      </c>
      <c r="O38">
        <v>24870</v>
      </c>
      <c r="P38">
        <v>23531</v>
      </c>
      <c r="Q38">
        <v>17934</v>
      </c>
      <c r="R38">
        <v>18570</v>
      </c>
      <c r="S38">
        <v>15266</v>
      </c>
      <c r="T38">
        <v>13449</v>
      </c>
    </row>
    <row r="39" spans="1:20" ht="12.75">
      <c r="A39" t="s">
        <v>61</v>
      </c>
      <c r="B39" t="s">
        <v>62</v>
      </c>
      <c r="D39" t="s">
        <v>30</v>
      </c>
      <c r="E39" t="s">
        <v>30</v>
      </c>
      <c r="F39" t="s">
        <v>30</v>
      </c>
      <c r="G39" t="s">
        <v>30</v>
      </c>
      <c r="H39">
        <v>0</v>
      </c>
      <c r="I39">
        <v>0</v>
      </c>
      <c r="J39">
        <v>41</v>
      </c>
      <c r="K39">
        <v>42</v>
      </c>
      <c r="L39">
        <v>39</v>
      </c>
      <c r="M39">
        <v>34</v>
      </c>
      <c r="N39">
        <v>31</v>
      </c>
      <c r="O39">
        <v>62</v>
      </c>
      <c r="P39">
        <v>167</v>
      </c>
      <c r="Q39">
        <v>88</v>
      </c>
      <c r="R39">
        <v>51</v>
      </c>
      <c r="S39">
        <v>42</v>
      </c>
      <c r="T39">
        <v>20</v>
      </c>
    </row>
    <row r="40" spans="1:20" ht="12.75">
      <c r="A40" t="s">
        <v>63</v>
      </c>
      <c r="B40" t="s">
        <v>64</v>
      </c>
      <c r="D40" t="s">
        <v>30</v>
      </c>
      <c r="E40" t="s">
        <v>30</v>
      </c>
      <c r="F40" t="s">
        <v>30</v>
      </c>
      <c r="G40" t="s">
        <v>30</v>
      </c>
      <c r="H40" t="s">
        <v>30</v>
      </c>
      <c r="I40" t="s">
        <v>30</v>
      </c>
      <c r="J40" t="s">
        <v>30</v>
      </c>
      <c r="K40" t="s">
        <v>30</v>
      </c>
      <c r="L40" t="s">
        <v>30</v>
      </c>
      <c r="M40">
        <v>729</v>
      </c>
      <c r="N40">
        <v>540</v>
      </c>
      <c r="O40">
        <v>340</v>
      </c>
      <c r="P40">
        <v>54</v>
      </c>
      <c r="Q40">
        <v>146</v>
      </c>
      <c r="R40">
        <v>6</v>
      </c>
      <c r="S40">
        <v>120</v>
      </c>
      <c r="T40">
        <v>360</v>
      </c>
    </row>
    <row r="41" spans="1:20" ht="12.75">
      <c r="A41" t="s">
        <v>65</v>
      </c>
      <c r="B41" t="s">
        <v>66</v>
      </c>
      <c r="D41">
        <v>601</v>
      </c>
      <c r="E41">
        <v>272</v>
      </c>
      <c r="F41">
        <v>475</v>
      </c>
      <c r="G41">
        <v>717</v>
      </c>
      <c r="H41">
        <v>201</v>
      </c>
      <c r="I41">
        <v>321</v>
      </c>
      <c r="J41">
        <v>626</v>
      </c>
      <c r="K41">
        <v>1030</v>
      </c>
      <c r="L41">
        <v>1522</v>
      </c>
      <c r="M41">
        <v>2020</v>
      </c>
      <c r="N41">
        <v>949</v>
      </c>
      <c r="O41">
        <v>804</v>
      </c>
      <c r="P41">
        <v>1083</v>
      </c>
      <c r="Q41">
        <v>1271</v>
      </c>
      <c r="R41">
        <v>595</v>
      </c>
      <c r="S41">
        <v>332</v>
      </c>
      <c r="T41">
        <v>644</v>
      </c>
    </row>
    <row r="42" spans="1:20" ht="12.75">
      <c r="A42" t="s">
        <v>67</v>
      </c>
      <c r="B42" t="s">
        <v>68</v>
      </c>
      <c r="D42">
        <v>0</v>
      </c>
      <c r="E42">
        <v>72</v>
      </c>
      <c r="F42">
        <v>15</v>
      </c>
      <c r="G42">
        <v>94</v>
      </c>
      <c r="H42">
        <v>0</v>
      </c>
      <c r="I42">
        <v>235</v>
      </c>
      <c r="J42">
        <v>0</v>
      </c>
      <c r="K42">
        <v>0</v>
      </c>
      <c r="L42">
        <v>0</v>
      </c>
      <c r="M42">
        <v>0</v>
      </c>
      <c r="N42">
        <v>0</v>
      </c>
      <c r="O42">
        <v>0</v>
      </c>
      <c r="P42">
        <v>0</v>
      </c>
      <c r="Q42">
        <v>0</v>
      </c>
      <c r="R42">
        <v>0</v>
      </c>
      <c r="S42">
        <v>0</v>
      </c>
      <c r="T42">
        <v>0</v>
      </c>
    </row>
    <row r="43" spans="1:20" ht="12.75">
      <c r="A43" t="s">
        <v>69</v>
      </c>
      <c r="B43" t="s">
        <v>70</v>
      </c>
      <c r="D43" t="s">
        <v>28</v>
      </c>
      <c r="E43" t="s">
        <v>28</v>
      </c>
      <c r="F43" t="s">
        <v>28</v>
      </c>
      <c r="G43" t="s">
        <v>28</v>
      </c>
      <c r="H43" t="s">
        <v>28</v>
      </c>
      <c r="I43" t="s">
        <v>28</v>
      </c>
      <c r="J43" t="s">
        <v>28</v>
      </c>
      <c r="K43" t="s">
        <v>28</v>
      </c>
      <c r="L43" t="s">
        <v>28</v>
      </c>
      <c r="M43" t="s">
        <v>28</v>
      </c>
      <c r="N43" t="s">
        <v>28</v>
      </c>
      <c r="O43" t="s">
        <v>28</v>
      </c>
      <c r="P43" t="s">
        <v>28</v>
      </c>
      <c r="Q43" t="s">
        <v>28</v>
      </c>
      <c r="R43" t="s">
        <v>28</v>
      </c>
      <c r="S43" t="s">
        <v>28</v>
      </c>
      <c r="T43" t="s">
        <v>28</v>
      </c>
    </row>
    <row r="44" spans="1:20" ht="12.75">
      <c r="A44" t="s">
        <v>71</v>
      </c>
      <c r="B44" t="s">
        <v>72</v>
      </c>
      <c r="D44">
        <v>0</v>
      </c>
      <c r="E44">
        <v>0</v>
      </c>
      <c r="F44">
        <v>0</v>
      </c>
      <c r="G44">
        <v>0</v>
      </c>
      <c r="H44">
        <v>0</v>
      </c>
      <c r="I44">
        <v>0</v>
      </c>
      <c r="J44">
        <v>30</v>
      </c>
      <c r="K44">
        <v>42</v>
      </c>
      <c r="L44">
        <v>52</v>
      </c>
      <c r="M44" t="s">
        <v>30</v>
      </c>
      <c r="N44" t="s">
        <v>30</v>
      </c>
      <c r="O44" t="s">
        <v>30</v>
      </c>
      <c r="P44" t="s">
        <v>30</v>
      </c>
      <c r="Q44" t="s">
        <v>30</v>
      </c>
      <c r="R44" t="s">
        <v>30</v>
      </c>
      <c r="S44" t="s">
        <v>30</v>
      </c>
      <c r="T44" t="s">
        <v>30</v>
      </c>
    </row>
    <row r="45" spans="1:20" ht="12.75">
      <c r="A45" t="s">
        <v>73</v>
      </c>
      <c r="B45" t="s">
        <v>74</v>
      </c>
      <c r="D45" t="s">
        <v>30</v>
      </c>
      <c r="E45" t="s">
        <v>30</v>
      </c>
      <c r="F45" t="s">
        <v>30</v>
      </c>
      <c r="G45" t="s">
        <v>30</v>
      </c>
      <c r="H45" t="s">
        <v>30</v>
      </c>
      <c r="I45" t="s">
        <v>30</v>
      </c>
      <c r="J45" t="s">
        <v>30</v>
      </c>
      <c r="K45" t="s">
        <v>30</v>
      </c>
      <c r="L45" t="s">
        <v>30</v>
      </c>
      <c r="M45">
        <v>3166</v>
      </c>
      <c r="N45">
        <v>2967</v>
      </c>
      <c r="O45">
        <v>3552</v>
      </c>
      <c r="P45">
        <v>2993</v>
      </c>
      <c r="Q45">
        <v>2548</v>
      </c>
      <c r="R45">
        <v>1826</v>
      </c>
      <c r="S45">
        <v>1712</v>
      </c>
      <c r="T45">
        <v>2010</v>
      </c>
    </row>
    <row r="46" spans="1:20" ht="12.75">
      <c r="A46" t="s">
        <v>75</v>
      </c>
      <c r="B46" t="s">
        <v>76</v>
      </c>
      <c r="D46" t="s">
        <v>30</v>
      </c>
      <c r="E46" t="s">
        <v>30</v>
      </c>
      <c r="F46" t="s">
        <v>30</v>
      </c>
      <c r="G46" t="s">
        <v>30</v>
      </c>
      <c r="H46" t="s">
        <v>30</v>
      </c>
      <c r="I46" t="s">
        <v>30</v>
      </c>
      <c r="J46" t="s">
        <v>30</v>
      </c>
      <c r="K46" t="s">
        <v>30</v>
      </c>
      <c r="L46" t="s">
        <v>30</v>
      </c>
      <c r="M46">
        <v>3931</v>
      </c>
      <c r="N46">
        <v>6046</v>
      </c>
      <c r="O46">
        <v>4316</v>
      </c>
      <c r="P46">
        <v>5280</v>
      </c>
      <c r="Q46">
        <v>6085</v>
      </c>
      <c r="R46">
        <v>7753</v>
      </c>
      <c r="S46">
        <v>6087</v>
      </c>
      <c r="T46">
        <v>6273</v>
      </c>
    </row>
    <row r="47" spans="1:20" ht="12.75">
      <c r="A47" t="s">
        <v>77</v>
      </c>
      <c r="B47" t="s">
        <v>78</v>
      </c>
      <c r="D47" t="s">
        <v>30</v>
      </c>
      <c r="E47" t="s">
        <v>30</v>
      </c>
      <c r="F47" t="s">
        <v>30</v>
      </c>
      <c r="G47" t="s">
        <v>30</v>
      </c>
      <c r="H47" t="s">
        <v>30</v>
      </c>
      <c r="I47" t="s">
        <v>30</v>
      </c>
      <c r="J47" t="s">
        <v>30</v>
      </c>
      <c r="K47" t="s">
        <v>30</v>
      </c>
      <c r="L47" t="s">
        <v>30</v>
      </c>
      <c r="M47">
        <v>1476</v>
      </c>
      <c r="N47">
        <v>1960</v>
      </c>
      <c r="O47">
        <v>1601</v>
      </c>
      <c r="P47">
        <v>2105</v>
      </c>
      <c r="Q47">
        <v>1216</v>
      </c>
      <c r="R47">
        <v>1760</v>
      </c>
      <c r="S47">
        <v>1521</v>
      </c>
      <c r="T47">
        <v>1822</v>
      </c>
    </row>
    <row r="48" spans="1:20" ht="12.75">
      <c r="A48" t="s">
        <v>79</v>
      </c>
      <c r="B48" t="s">
        <v>80</v>
      </c>
      <c r="D48">
        <v>0</v>
      </c>
      <c r="E48">
        <v>0</v>
      </c>
      <c r="F48">
        <v>0</v>
      </c>
      <c r="G48">
        <v>0</v>
      </c>
      <c r="H48">
        <v>0</v>
      </c>
      <c r="I48">
        <v>0</v>
      </c>
      <c r="J48">
        <v>0</v>
      </c>
      <c r="K48">
        <v>0</v>
      </c>
      <c r="L48">
        <v>0</v>
      </c>
      <c r="M48" t="s">
        <v>30</v>
      </c>
      <c r="N48" t="s">
        <v>30</v>
      </c>
      <c r="O48" t="s">
        <v>30</v>
      </c>
      <c r="P48" t="s">
        <v>30</v>
      </c>
      <c r="Q48" t="s">
        <v>30</v>
      </c>
      <c r="R48" t="s">
        <v>30</v>
      </c>
      <c r="S48" t="s">
        <v>30</v>
      </c>
      <c r="T48" t="s">
        <v>30</v>
      </c>
    </row>
    <row r="49" spans="1:20" ht="12.75">
      <c r="A49" t="s">
        <v>81</v>
      </c>
      <c r="B49" t="s">
        <v>82</v>
      </c>
      <c r="D49">
        <v>0</v>
      </c>
      <c r="E49">
        <v>0</v>
      </c>
      <c r="F49">
        <v>0</v>
      </c>
      <c r="G49">
        <v>0</v>
      </c>
      <c r="H49">
        <v>0</v>
      </c>
      <c r="I49">
        <v>0</v>
      </c>
      <c r="J49">
        <v>0</v>
      </c>
      <c r="K49">
        <v>0</v>
      </c>
      <c r="L49">
        <v>0</v>
      </c>
      <c r="M49">
        <v>116</v>
      </c>
      <c r="N49">
        <v>0</v>
      </c>
      <c r="O49">
        <v>0</v>
      </c>
      <c r="P49">
        <v>387</v>
      </c>
      <c r="Q49">
        <v>824</v>
      </c>
      <c r="R49">
        <v>724</v>
      </c>
      <c r="S49">
        <v>918</v>
      </c>
      <c r="T49">
        <v>1054</v>
      </c>
    </row>
    <row r="50" spans="1:20" ht="12.75">
      <c r="A50" t="s">
        <v>83</v>
      </c>
      <c r="B50" t="s">
        <v>84</v>
      </c>
      <c r="D50" t="s">
        <v>30</v>
      </c>
      <c r="E50" t="s">
        <v>30</v>
      </c>
      <c r="F50" t="s">
        <v>30</v>
      </c>
      <c r="G50" t="s">
        <v>30</v>
      </c>
      <c r="H50" t="s">
        <v>30</v>
      </c>
      <c r="I50" t="s">
        <v>30</v>
      </c>
      <c r="J50" t="s">
        <v>30</v>
      </c>
      <c r="K50" t="s">
        <v>30</v>
      </c>
      <c r="L50" t="s">
        <v>30</v>
      </c>
      <c r="M50">
        <v>31</v>
      </c>
      <c r="N50">
        <v>108</v>
      </c>
      <c r="O50">
        <v>29</v>
      </c>
      <c r="P50">
        <v>30</v>
      </c>
      <c r="Q50">
        <v>633</v>
      </c>
      <c r="R50">
        <v>120</v>
      </c>
      <c r="S50">
        <v>76</v>
      </c>
      <c r="T50">
        <v>30</v>
      </c>
    </row>
    <row r="51" spans="1:20" ht="12.75">
      <c r="A51" t="s">
        <v>85</v>
      </c>
      <c r="B51" t="s">
        <v>86</v>
      </c>
      <c r="D51">
        <v>0</v>
      </c>
      <c r="E51">
        <v>0</v>
      </c>
      <c r="F51">
        <v>0</v>
      </c>
      <c r="G51">
        <v>0</v>
      </c>
      <c r="H51">
        <v>0</v>
      </c>
      <c r="I51">
        <v>0</v>
      </c>
      <c r="J51">
        <v>0</v>
      </c>
      <c r="K51">
        <v>0</v>
      </c>
      <c r="L51">
        <v>0</v>
      </c>
      <c r="M51">
        <v>1</v>
      </c>
      <c r="N51">
        <v>1</v>
      </c>
      <c r="O51">
        <v>1</v>
      </c>
      <c r="P51">
        <v>4</v>
      </c>
      <c r="Q51">
        <v>0</v>
      </c>
      <c r="R51">
        <v>0</v>
      </c>
      <c r="S51">
        <v>0</v>
      </c>
      <c r="T51">
        <v>0</v>
      </c>
    </row>
    <row r="52" spans="1:20" ht="12.75">
      <c r="A52" t="s">
        <v>87</v>
      </c>
      <c r="B52" t="s">
        <v>88</v>
      </c>
      <c r="D52" t="s">
        <v>30</v>
      </c>
      <c r="E52" t="s">
        <v>30</v>
      </c>
      <c r="F52" t="s">
        <v>30</v>
      </c>
      <c r="G52" t="s">
        <v>30</v>
      </c>
      <c r="H52">
        <v>1554</v>
      </c>
      <c r="I52">
        <v>2000</v>
      </c>
      <c r="J52">
        <v>1226</v>
      </c>
      <c r="K52">
        <v>2108</v>
      </c>
      <c r="L52">
        <v>2289</v>
      </c>
      <c r="M52">
        <v>2640</v>
      </c>
      <c r="N52">
        <v>1112</v>
      </c>
      <c r="O52">
        <v>403</v>
      </c>
      <c r="P52">
        <v>815</v>
      </c>
      <c r="Q52">
        <v>645</v>
      </c>
      <c r="R52">
        <v>671</v>
      </c>
      <c r="S52">
        <v>838</v>
      </c>
      <c r="T52">
        <v>184</v>
      </c>
    </row>
    <row r="53" spans="1:20" ht="12.75">
      <c r="A53" t="s">
        <v>89</v>
      </c>
      <c r="B53" t="s">
        <v>90</v>
      </c>
      <c r="D53">
        <v>0</v>
      </c>
      <c r="E53">
        <v>0</v>
      </c>
      <c r="F53">
        <v>0</v>
      </c>
      <c r="G53">
        <v>0</v>
      </c>
      <c r="H53">
        <v>25</v>
      </c>
      <c r="I53">
        <v>0</v>
      </c>
      <c r="J53">
        <v>109</v>
      </c>
      <c r="K53">
        <v>0</v>
      </c>
      <c r="L53">
        <v>0</v>
      </c>
      <c r="M53">
        <v>85</v>
      </c>
      <c r="N53">
        <v>0</v>
      </c>
      <c r="O53">
        <v>0</v>
      </c>
      <c r="P53">
        <v>0</v>
      </c>
      <c r="Q53">
        <v>0</v>
      </c>
      <c r="R53">
        <v>0</v>
      </c>
      <c r="S53">
        <v>0</v>
      </c>
      <c r="T53">
        <v>0</v>
      </c>
    </row>
    <row r="54" spans="1:20" ht="12.75">
      <c r="A54" t="s">
        <v>91</v>
      </c>
      <c r="B54" t="s">
        <v>92</v>
      </c>
      <c r="D54" t="s">
        <v>28</v>
      </c>
      <c r="E54" t="s">
        <v>28</v>
      </c>
      <c r="F54" t="s">
        <v>28</v>
      </c>
      <c r="G54" t="s">
        <v>28</v>
      </c>
      <c r="H54" t="s">
        <v>28</v>
      </c>
      <c r="I54" t="s">
        <v>28</v>
      </c>
      <c r="J54" t="s">
        <v>28</v>
      </c>
      <c r="K54" t="s">
        <v>28</v>
      </c>
      <c r="L54" t="s">
        <v>28</v>
      </c>
      <c r="M54" t="s">
        <v>28</v>
      </c>
      <c r="N54" t="s">
        <v>28</v>
      </c>
      <c r="O54" t="s">
        <v>28</v>
      </c>
      <c r="P54" t="s">
        <v>28</v>
      </c>
      <c r="Q54" t="s">
        <v>28</v>
      </c>
      <c r="R54" t="s">
        <v>28</v>
      </c>
      <c r="S54" t="s">
        <v>28</v>
      </c>
      <c r="T54" t="s">
        <v>28</v>
      </c>
    </row>
    <row r="55" spans="1:20" ht="12.75">
      <c r="A55" t="s">
        <v>93</v>
      </c>
      <c r="B55" t="s">
        <v>94</v>
      </c>
      <c r="D55" t="s">
        <v>28</v>
      </c>
      <c r="E55" t="s">
        <v>28</v>
      </c>
      <c r="F55" t="s">
        <v>28</v>
      </c>
      <c r="G55" t="s">
        <v>28</v>
      </c>
      <c r="H55" t="s">
        <v>28</v>
      </c>
      <c r="I55" t="s">
        <v>28</v>
      </c>
      <c r="J55" t="s">
        <v>28</v>
      </c>
      <c r="K55" t="s">
        <v>28</v>
      </c>
      <c r="L55" t="s">
        <v>28</v>
      </c>
      <c r="M55" t="s">
        <v>28</v>
      </c>
      <c r="N55" t="s">
        <v>28</v>
      </c>
      <c r="O55" t="s">
        <v>28</v>
      </c>
      <c r="P55" t="s">
        <v>28</v>
      </c>
      <c r="Q55" t="s">
        <v>28</v>
      </c>
      <c r="R55" t="s">
        <v>28</v>
      </c>
      <c r="S55" t="s">
        <v>28</v>
      </c>
      <c r="T55" t="s">
        <v>28</v>
      </c>
    </row>
    <row r="56" spans="1:20" ht="12.75">
      <c r="A56" t="s">
        <v>95</v>
      </c>
      <c r="B56" t="s">
        <v>96</v>
      </c>
      <c r="D56">
        <v>0</v>
      </c>
      <c r="E56">
        <v>0</v>
      </c>
      <c r="F56">
        <v>0</v>
      </c>
      <c r="G56">
        <v>0</v>
      </c>
      <c r="H56">
        <v>0</v>
      </c>
      <c r="I56">
        <v>0</v>
      </c>
      <c r="J56">
        <v>0</v>
      </c>
      <c r="K56">
        <v>0</v>
      </c>
      <c r="L56">
        <v>0</v>
      </c>
      <c r="M56">
        <v>0</v>
      </c>
      <c r="N56">
        <v>66</v>
      </c>
      <c r="O56">
        <v>0</v>
      </c>
      <c r="P56">
        <v>0</v>
      </c>
      <c r="Q56">
        <v>0</v>
      </c>
      <c r="R56">
        <v>88</v>
      </c>
      <c r="S56">
        <v>0</v>
      </c>
      <c r="T56">
        <v>0</v>
      </c>
    </row>
    <row r="57" spans="1:20" ht="12.75">
      <c r="A57" t="s">
        <v>97</v>
      </c>
      <c r="B57" t="s">
        <v>98</v>
      </c>
      <c r="D57">
        <v>0</v>
      </c>
      <c r="E57">
        <v>0</v>
      </c>
      <c r="F57">
        <v>0</v>
      </c>
      <c r="G57">
        <v>0</v>
      </c>
      <c r="H57">
        <v>0</v>
      </c>
      <c r="I57">
        <v>1079</v>
      </c>
      <c r="J57">
        <v>1790</v>
      </c>
      <c r="K57">
        <v>271</v>
      </c>
      <c r="L57">
        <v>0</v>
      </c>
      <c r="M57">
        <v>179</v>
      </c>
      <c r="N57">
        <v>66</v>
      </c>
      <c r="O57">
        <v>0</v>
      </c>
      <c r="P57">
        <v>387</v>
      </c>
      <c r="Q57">
        <v>824</v>
      </c>
      <c r="R57">
        <v>812</v>
      </c>
      <c r="S57">
        <v>918</v>
      </c>
      <c r="T57">
        <v>0</v>
      </c>
    </row>
    <row r="58" spans="1:20" ht="12.75">
      <c r="A58" t="s">
        <v>99</v>
      </c>
      <c r="B58" t="s">
        <v>100</v>
      </c>
      <c r="D58" t="s">
        <v>30</v>
      </c>
      <c r="E58" t="s">
        <v>30</v>
      </c>
      <c r="F58" t="s">
        <v>30</v>
      </c>
      <c r="G58" t="s">
        <v>30</v>
      </c>
      <c r="H58" t="s">
        <v>30</v>
      </c>
      <c r="I58" t="s">
        <v>30</v>
      </c>
      <c r="J58" t="s">
        <v>30</v>
      </c>
      <c r="K58" t="s">
        <v>30</v>
      </c>
      <c r="L58" t="s">
        <v>30</v>
      </c>
      <c r="M58">
        <v>2</v>
      </c>
      <c r="N58">
        <v>251</v>
      </c>
      <c r="O58">
        <v>0</v>
      </c>
      <c r="P58">
        <v>39</v>
      </c>
      <c r="Q58">
        <v>229</v>
      </c>
      <c r="R58">
        <v>66</v>
      </c>
      <c r="S58">
        <v>0</v>
      </c>
      <c r="T58">
        <v>0</v>
      </c>
    </row>
    <row r="59" spans="1:20" ht="12.75">
      <c r="A59" t="s">
        <v>154</v>
      </c>
      <c r="B59" t="s">
        <v>155</v>
      </c>
      <c r="D59" t="s">
        <v>28</v>
      </c>
      <c r="E59" t="s">
        <v>28</v>
      </c>
      <c r="F59" t="s">
        <v>28</v>
      </c>
      <c r="G59" t="s">
        <v>28</v>
      </c>
      <c r="H59" t="s">
        <v>28</v>
      </c>
      <c r="I59" t="s">
        <v>28</v>
      </c>
      <c r="J59" t="s">
        <v>28</v>
      </c>
      <c r="K59" t="s">
        <v>28</v>
      </c>
      <c r="L59" t="s">
        <v>28</v>
      </c>
      <c r="M59" t="s">
        <v>28</v>
      </c>
      <c r="N59" t="s">
        <v>28</v>
      </c>
      <c r="O59" t="s">
        <v>28</v>
      </c>
      <c r="P59" t="s">
        <v>28</v>
      </c>
      <c r="Q59" t="s">
        <v>28</v>
      </c>
      <c r="R59" t="s">
        <v>28</v>
      </c>
      <c r="S59" t="s">
        <v>28</v>
      </c>
      <c r="T59" t="s">
        <v>28</v>
      </c>
    </row>
    <row r="60" spans="1:20" ht="12.75">
      <c r="A60" t="s">
        <v>103</v>
      </c>
      <c r="B60" t="s">
        <v>104</v>
      </c>
      <c r="D60" t="s">
        <v>28</v>
      </c>
      <c r="E60" t="s">
        <v>28</v>
      </c>
      <c r="F60" t="s">
        <v>28</v>
      </c>
      <c r="G60" t="s">
        <v>28</v>
      </c>
      <c r="H60" t="s">
        <v>28</v>
      </c>
      <c r="I60" t="s">
        <v>28</v>
      </c>
      <c r="J60" t="s">
        <v>28</v>
      </c>
      <c r="K60" t="s">
        <v>28</v>
      </c>
      <c r="L60" t="s">
        <v>28</v>
      </c>
      <c r="M60" t="s">
        <v>28</v>
      </c>
      <c r="N60" t="s">
        <v>28</v>
      </c>
      <c r="O60" t="s">
        <v>28</v>
      </c>
      <c r="P60" t="s">
        <v>28</v>
      </c>
      <c r="Q60" t="s">
        <v>28</v>
      </c>
      <c r="R60" t="s">
        <v>28</v>
      </c>
      <c r="S60" t="s">
        <v>28</v>
      </c>
      <c r="T60" t="s">
        <v>28</v>
      </c>
    </row>
    <row r="61" spans="1:20" ht="12.75">
      <c r="A61" t="s">
        <v>107</v>
      </c>
      <c r="B61" t="s">
        <v>108</v>
      </c>
      <c r="D61" t="s">
        <v>28</v>
      </c>
      <c r="E61" t="s">
        <v>28</v>
      </c>
      <c r="F61" t="s">
        <v>28</v>
      </c>
      <c r="G61" t="s">
        <v>28</v>
      </c>
      <c r="H61" t="s">
        <v>28</v>
      </c>
      <c r="I61" t="s">
        <v>28</v>
      </c>
      <c r="J61" t="s">
        <v>28</v>
      </c>
      <c r="K61" t="s">
        <v>28</v>
      </c>
      <c r="L61" t="s">
        <v>28</v>
      </c>
      <c r="M61" t="s">
        <v>28</v>
      </c>
      <c r="N61" t="s">
        <v>28</v>
      </c>
      <c r="O61" t="s">
        <v>28</v>
      </c>
      <c r="P61" t="s">
        <v>28</v>
      </c>
      <c r="Q61" t="s">
        <v>28</v>
      </c>
      <c r="R61" t="s">
        <v>28</v>
      </c>
      <c r="S61" t="s">
        <v>28</v>
      </c>
      <c r="T61" t="s">
        <v>28</v>
      </c>
    </row>
    <row r="62" spans="1:20" ht="12.75">
      <c r="A62" t="s">
        <v>109</v>
      </c>
      <c r="B62" t="s">
        <v>110</v>
      </c>
      <c r="D62" t="s">
        <v>30</v>
      </c>
      <c r="E62" t="s">
        <v>30</v>
      </c>
      <c r="F62" t="s">
        <v>30</v>
      </c>
      <c r="G62" t="s">
        <v>30</v>
      </c>
      <c r="H62" t="s">
        <v>30</v>
      </c>
      <c r="I62" t="s">
        <v>30</v>
      </c>
      <c r="J62" t="s">
        <v>30</v>
      </c>
      <c r="K62">
        <v>0</v>
      </c>
      <c r="L62">
        <v>0</v>
      </c>
      <c r="M62">
        <v>0</v>
      </c>
      <c r="N62">
        <v>0</v>
      </c>
      <c r="O62">
        <v>0</v>
      </c>
      <c r="P62">
        <v>1</v>
      </c>
      <c r="Q62">
        <v>0</v>
      </c>
      <c r="R62">
        <v>0</v>
      </c>
      <c r="S62">
        <v>0</v>
      </c>
      <c r="T62">
        <v>0</v>
      </c>
    </row>
    <row r="63" spans="1:20" ht="12.75">
      <c r="A63" t="s">
        <v>158</v>
      </c>
      <c r="B63" t="s">
        <v>159</v>
      </c>
      <c r="D63" t="s">
        <v>28</v>
      </c>
      <c r="E63" t="s">
        <v>28</v>
      </c>
      <c r="F63" t="s">
        <v>28</v>
      </c>
      <c r="G63" t="s">
        <v>28</v>
      </c>
      <c r="H63" t="s">
        <v>28</v>
      </c>
      <c r="I63" t="s">
        <v>28</v>
      </c>
      <c r="J63" t="s">
        <v>28</v>
      </c>
      <c r="K63" t="s">
        <v>28</v>
      </c>
      <c r="L63" t="s">
        <v>28</v>
      </c>
      <c r="M63" t="s">
        <v>28</v>
      </c>
      <c r="N63" t="s">
        <v>28</v>
      </c>
      <c r="O63" t="s">
        <v>28</v>
      </c>
      <c r="P63" t="s">
        <v>28</v>
      </c>
      <c r="Q63" t="s">
        <v>28</v>
      </c>
      <c r="R63" t="s">
        <v>28</v>
      </c>
      <c r="S63" t="s">
        <v>28</v>
      </c>
      <c r="T63" t="s">
        <v>28</v>
      </c>
    </row>
    <row r="64" spans="1:20" ht="12.75">
      <c r="A64" t="s">
        <v>160</v>
      </c>
      <c r="B64" t="s">
        <v>161</v>
      </c>
      <c r="D64">
        <v>0</v>
      </c>
      <c r="E64">
        <v>0</v>
      </c>
      <c r="F64">
        <v>0</v>
      </c>
      <c r="G64">
        <v>0</v>
      </c>
      <c r="H64">
        <v>0</v>
      </c>
      <c r="I64">
        <v>29</v>
      </c>
      <c r="J64">
        <v>0</v>
      </c>
      <c r="K64">
        <v>0</v>
      </c>
      <c r="L64">
        <v>0</v>
      </c>
      <c r="M64">
        <v>0</v>
      </c>
      <c r="N64">
        <v>0</v>
      </c>
      <c r="O64">
        <v>0</v>
      </c>
      <c r="P64">
        <v>0</v>
      </c>
      <c r="Q64">
        <v>0</v>
      </c>
      <c r="R64">
        <v>0</v>
      </c>
      <c r="S64">
        <v>0</v>
      </c>
      <c r="T64">
        <v>0</v>
      </c>
    </row>
    <row r="65" spans="1:20" ht="12.75">
      <c r="A65" t="s">
        <v>162</v>
      </c>
      <c r="B65" t="s">
        <v>163</v>
      </c>
      <c r="D65" t="s">
        <v>28</v>
      </c>
      <c r="E65" t="s">
        <v>28</v>
      </c>
      <c r="F65" t="s">
        <v>28</v>
      </c>
      <c r="G65" t="s">
        <v>28</v>
      </c>
      <c r="H65" t="s">
        <v>28</v>
      </c>
      <c r="I65" t="s">
        <v>28</v>
      </c>
      <c r="J65" t="s">
        <v>28</v>
      </c>
      <c r="K65" t="s">
        <v>28</v>
      </c>
      <c r="L65" t="s">
        <v>28</v>
      </c>
      <c r="M65" t="s">
        <v>28</v>
      </c>
      <c r="N65" t="s">
        <v>28</v>
      </c>
      <c r="O65" t="s">
        <v>28</v>
      </c>
      <c r="P65" t="s">
        <v>28</v>
      </c>
      <c r="Q65" t="s">
        <v>28</v>
      </c>
      <c r="R65" t="s">
        <v>28</v>
      </c>
      <c r="S65" t="s">
        <v>28</v>
      </c>
      <c r="T65" t="s">
        <v>28</v>
      </c>
    </row>
    <row r="66" spans="1:20" ht="12.75">
      <c r="A66" t="s">
        <v>164</v>
      </c>
      <c r="B66" t="s">
        <v>165</v>
      </c>
      <c r="D66" t="s">
        <v>30</v>
      </c>
      <c r="E66" t="s">
        <v>30</v>
      </c>
      <c r="F66" t="s">
        <v>30</v>
      </c>
      <c r="G66" t="s">
        <v>30</v>
      </c>
      <c r="H66">
        <v>4</v>
      </c>
      <c r="I66">
        <v>0</v>
      </c>
      <c r="J66">
        <v>0</v>
      </c>
      <c r="K66">
        <v>0</v>
      </c>
      <c r="L66">
        <v>0</v>
      </c>
      <c r="M66">
        <v>25</v>
      </c>
      <c r="N66">
        <v>0</v>
      </c>
      <c r="O66">
        <v>0</v>
      </c>
      <c r="P66">
        <v>0</v>
      </c>
      <c r="Q66">
        <v>4</v>
      </c>
      <c r="R66">
        <v>0</v>
      </c>
      <c r="S66">
        <v>0</v>
      </c>
      <c r="T66">
        <v>3</v>
      </c>
    </row>
    <row r="67" spans="1:20" ht="12.75">
      <c r="A67" t="s">
        <v>115</v>
      </c>
      <c r="B67" t="s">
        <v>116</v>
      </c>
      <c r="D67" t="s">
        <v>28</v>
      </c>
      <c r="E67" t="s">
        <v>28</v>
      </c>
      <c r="F67" t="s">
        <v>28</v>
      </c>
      <c r="G67" t="s">
        <v>28</v>
      </c>
      <c r="H67" t="s">
        <v>28</v>
      </c>
      <c r="I67" t="s">
        <v>28</v>
      </c>
      <c r="J67" t="s">
        <v>28</v>
      </c>
      <c r="K67" t="s">
        <v>28</v>
      </c>
      <c r="L67" t="s">
        <v>28</v>
      </c>
      <c r="M67" t="s">
        <v>28</v>
      </c>
      <c r="N67" t="s">
        <v>28</v>
      </c>
      <c r="O67" t="s">
        <v>28</v>
      </c>
      <c r="P67" t="s">
        <v>28</v>
      </c>
      <c r="Q67" t="s">
        <v>28</v>
      </c>
      <c r="R67" t="s">
        <v>28</v>
      </c>
      <c r="S67" t="s">
        <v>28</v>
      </c>
      <c r="T67" t="s">
        <v>28</v>
      </c>
    </row>
    <row r="68" spans="1:20" ht="12.75">
      <c r="A68" t="s">
        <v>176</v>
      </c>
      <c r="B68" t="s">
        <v>177</v>
      </c>
      <c r="D68">
        <v>0</v>
      </c>
      <c r="E68">
        <v>0</v>
      </c>
      <c r="F68">
        <v>0</v>
      </c>
      <c r="G68">
        <v>0</v>
      </c>
      <c r="H68">
        <v>0</v>
      </c>
      <c r="I68">
        <v>0</v>
      </c>
      <c r="J68">
        <v>0</v>
      </c>
      <c r="K68">
        <v>0</v>
      </c>
      <c r="L68">
        <v>0</v>
      </c>
      <c r="M68">
        <v>852</v>
      </c>
      <c r="N68">
        <v>3</v>
      </c>
      <c r="O68">
        <v>2</v>
      </c>
      <c r="P68">
        <v>0</v>
      </c>
      <c r="Q68">
        <v>0</v>
      </c>
      <c r="R68">
        <v>0</v>
      </c>
      <c r="S68">
        <v>0</v>
      </c>
      <c r="T68">
        <v>2</v>
      </c>
    </row>
    <row r="69" spans="1:20" ht="12.75">
      <c r="A69" t="s">
        <v>117</v>
      </c>
      <c r="B69" t="s">
        <v>118</v>
      </c>
      <c r="D69" t="s">
        <v>30</v>
      </c>
      <c r="E69" t="s">
        <v>30</v>
      </c>
      <c r="F69" t="s">
        <v>30</v>
      </c>
      <c r="G69" t="s">
        <v>30</v>
      </c>
      <c r="H69" t="s">
        <v>30</v>
      </c>
      <c r="I69" t="s">
        <v>30</v>
      </c>
      <c r="J69" t="s">
        <v>30</v>
      </c>
      <c r="K69" t="s">
        <v>30</v>
      </c>
      <c r="L69" t="s">
        <v>30</v>
      </c>
      <c r="M69">
        <v>794</v>
      </c>
      <c r="N69">
        <v>1605</v>
      </c>
      <c r="O69">
        <v>3663</v>
      </c>
      <c r="P69">
        <v>3575</v>
      </c>
      <c r="Q69">
        <v>2567</v>
      </c>
      <c r="R69">
        <v>2712</v>
      </c>
      <c r="S69">
        <v>2202</v>
      </c>
      <c r="T69">
        <v>3033</v>
      </c>
    </row>
    <row r="70" spans="1:20" ht="12.75">
      <c r="A70" t="s">
        <v>119</v>
      </c>
      <c r="B70" t="s">
        <v>120</v>
      </c>
      <c r="D70" t="s">
        <v>30</v>
      </c>
      <c r="E70" t="s">
        <v>30</v>
      </c>
      <c r="F70" t="s">
        <v>30</v>
      </c>
      <c r="G70" t="s">
        <v>30</v>
      </c>
      <c r="H70" t="s">
        <v>30</v>
      </c>
      <c r="I70" t="s">
        <v>30</v>
      </c>
      <c r="J70" t="s">
        <v>30</v>
      </c>
      <c r="K70" t="s">
        <v>30</v>
      </c>
      <c r="L70" t="s">
        <v>30</v>
      </c>
      <c r="M70">
        <v>23480</v>
      </c>
      <c r="N70">
        <v>28189</v>
      </c>
      <c r="O70">
        <v>22493</v>
      </c>
      <c r="P70">
        <v>27469</v>
      </c>
      <c r="Q70">
        <v>22952</v>
      </c>
      <c r="R70">
        <v>19940</v>
      </c>
      <c r="S70">
        <v>14963</v>
      </c>
      <c r="T70">
        <v>9801</v>
      </c>
    </row>
    <row r="71" spans="1:20" ht="12.75">
      <c r="A71" t="s">
        <v>178</v>
      </c>
      <c r="B71" t="s">
        <v>179</v>
      </c>
      <c r="D71" t="s">
        <v>28</v>
      </c>
      <c r="E71" t="s">
        <v>28</v>
      </c>
      <c r="F71" t="s">
        <v>28</v>
      </c>
      <c r="G71" t="s">
        <v>28</v>
      </c>
      <c r="H71" t="s">
        <v>28</v>
      </c>
      <c r="I71" t="s">
        <v>28</v>
      </c>
      <c r="J71" t="s">
        <v>28</v>
      </c>
      <c r="K71" t="s">
        <v>28</v>
      </c>
      <c r="L71" t="s">
        <v>28</v>
      </c>
      <c r="M71" t="s">
        <v>28</v>
      </c>
      <c r="N71" t="s">
        <v>28</v>
      </c>
      <c r="O71" t="s">
        <v>28</v>
      </c>
      <c r="P71" t="s">
        <v>28</v>
      </c>
      <c r="Q71" t="s">
        <v>28</v>
      </c>
      <c r="R71" t="s">
        <v>28</v>
      </c>
      <c r="S71" t="s">
        <v>28</v>
      </c>
      <c r="T71" t="s">
        <v>28</v>
      </c>
    </row>
    <row r="72" spans="1:20" ht="12.75">
      <c r="A72" t="s">
        <v>180</v>
      </c>
      <c r="B72" t="s">
        <v>181</v>
      </c>
      <c r="D72">
        <v>0</v>
      </c>
      <c r="E72">
        <v>0</v>
      </c>
      <c r="F72">
        <v>0</v>
      </c>
      <c r="G72">
        <v>0</v>
      </c>
      <c r="H72">
        <v>0</v>
      </c>
      <c r="I72">
        <v>0</v>
      </c>
      <c r="J72">
        <v>0</v>
      </c>
      <c r="K72">
        <v>0</v>
      </c>
      <c r="L72">
        <v>0</v>
      </c>
      <c r="M72">
        <v>0</v>
      </c>
      <c r="N72">
        <v>10</v>
      </c>
      <c r="O72">
        <v>0</v>
      </c>
      <c r="P72">
        <v>0</v>
      </c>
      <c r="Q72">
        <v>0</v>
      </c>
      <c r="R72">
        <v>0</v>
      </c>
      <c r="S72">
        <v>0</v>
      </c>
      <c r="T72">
        <v>0</v>
      </c>
    </row>
    <row r="73" spans="1:20" ht="12.75">
      <c r="A73" t="s">
        <v>182</v>
      </c>
      <c r="B73" t="s">
        <v>183</v>
      </c>
      <c r="D73" t="s">
        <v>28</v>
      </c>
      <c r="E73" t="s">
        <v>28</v>
      </c>
      <c r="F73" t="s">
        <v>28</v>
      </c>
      <c r="G73" t="s">
        <v>28</v>
      </c>
      <c r="H73" t="s">
        <v>28</v>
      </c>
      <c r="I73" t="s">
        <v>28</v>
      </c>
      <c r="J73" t="s">
        <v>28</v>
      </c>
      <c r="K73" t="s">
        <v>28</v>
      </c>
      <c r="L73" t="s">
        <v>28</v>
      </c>
      <c r="M73" t="s">
        <v>28</v>
      </c>
      <c r="N73" t="s">
        <v>28</v>
      </c>
      <c r="O73" t="s">
        <v>28</v>
      </c>
      <c r="P73" t="s">
        <v>28</v>
      </c>
      <c r="Q73" t="s">
        <v>28</v>
      </c>
      <c r="R73" t="s">
        <v>28</v>
      </c>
      <c r="S73" t="s">
        <v>28</v>
      </c>
      <c r="T73" t="s">
        <v>28</v>
      </c>
    </row>
    <row r="74" spans="1:20" ht="12.75">
      <c r="A74" t="s">
        <v>184</v>
      </c>
      <c r="B74" t="s">
        <v>185</v>
      </c>
      <c r="D74">
        <v>0</v>
      </c>
      <c r="E74">
        <v>0</v>
      </c>
      <c r="F74">
        <v>0</v>
      </c>
      <c r="G74">
        <v>0</v>
      </c>
      <c r="H74">
        <v>0</v>
      </c>
      <c r="I74">
        <v>65</v>
      </c>
      <c r="J74">
        <v>69</v>
      </c>
      <c r="K74">
        <v>0</v>
      </c>
      <c r="L74">
        <v>0</v>
      </c>
      <c r="M74">
        <v>0</v>
      </c>
      <c r="N74">
        <v>0</v>
      </c>
      <c r="O74">
        <v>0</v>
      </c>
      <c r="P74">
        <v>0</v>
      </c>
      <c r="Q74">
        <v>0</v>
      </c>
      <c r="R74">
        <v>0</v>
      </c>
      <c r="S74">
        <v>0</v>
      </c>
      <c r="T74">
        <v>0</v>
      </c>
    </row>
    <row r="75" spans="1:20" ht="12.75">
      <c r="A75" t="s">
        <v>186</v>
      </c>
      <c r="B75" t="s">
        <v>187</v>
      </c>
      <c r="D75">
        <v>0</v>
      </c>
      <c r="E75">
        <v>0</v>
      </c>
      <c r="F75">
        <v>0</v>
      </c>
      <c r="G75">
        <v>0</v>
      </c>
      <c r="H75">
        <v>0</v>
      </c>
      <c r="I75">
        <v>0</v>
      </c>
      <c r="J75">
        <v>0</v>
      </c>
      <c r="K75">
        <v>0</v>
      </c>
      <c r="L75">
        <v>0</v>
      </c>
      <c r="M75">
        <v>0</v>
      </c>
      <c r="N75">
        <v>0</v>
      </c>
      <c r="O75">
        <v>0</v>
      </c>
      <c r="P75">
        <v>0</v>
      </c>
      <c r="Q75">
        <v>1430</v>
      </c>
      <c r="R75">
        <v>0</v>
      </c>
      <c r="S75">
        <v>0</v>
      </c>
      <c r="T75">
        <v>0</v>
      </c>
    </row>
    <row r="76" spans="1:20" ht="12.75">
      <c r="A76" t="s">
        <v>121</v>
      </c>
      <c r="B76" t="s">
        <v>122</v>
      </c>
      <c r="D76" t="s">
        <v>28</v>
      </c>
      <c r="E76" t="s">
        <v>28</v>
      </c>
      <c r="F76" t="s">
        <v>28</v>
      </c>
      <c r="G76" t="s">
        <v>28</v>
      </c>
      <c r="H76" t="s">
        <v>28</v>
      </c>
      <c r="I76" t="s">
        <v>28</v>
      </c>
      <c r="J76" t="s">
        <v>28</v>
      </c>
      <c r="K76" t="s">
        <v>28</v>
      </c>
      <c r="L76" t="s">
        <v>28</v>
      </c>
      <c r="M76" t="s">
        <v>28</v>
      </c>
      <c r="N76" t="s">
        <v>28</v>
      </c>
      <c r="O76" t="s">
        <v>28</v>
      </c>
      <c r="P76" t="s">
        <v>28</v>
      </c>
      <c r="Q76" t="s">
        <v>28</v>
      </c>
      <c r="R76" t="s">
        <v>28</v>
      </c>
      <c r="S76" t="s">
        <v>28</v>
      </c>
      <c r="T76" t="s">
        <v>28</v>
      </c>
    </row>
    <row r="77" spans="1:20" ht="12.75">
      <c r="A77" t="s">
        <v>123</v>
      </c>
      <c r="B77" t="s">
        <v>124</v>
      </c>
      <c r="D77">
        <v>0</v>
      </c>
      <c r="E77">
        <v>0</v>
      </c>
      <c r="F77">
        <v>0</v>
      </c>
      <c r="G77">
        <v>0</v>
      </c>
      <c r="H77">
        <v>0</v>
      </c>
      <c r="I77">
        <v>0</v>
      </c>
      <c r="J77">
        <v>0</v>
      </c>
      <c r="K77">
        <v>0</v>
      </c>
      <c r="L77">
        <v>0</v>
      </c>
      <c r="M77">
        <v>1029</v>
      </c>
      <c r="N77">
        <v>0</v>
      </c>
      <c r="O77">
        <v>0</v>
      </c>
      <c r="P77">
        <v>0</v>
      </c>
      <c r="Q77">
        <v>0</v>
      </c>
      <c r="R77">
        <v>0</v>
      </c>
      <c r="S77">
        <v>0</v>
      </c>
      <c r="T77">
        <v>0</v>
      </c>
    </row>
    <row r="78" spans="1:20" ht="12.75">
      <c r="A78" t="s">
        <v>125</v>
      </c>
      <c r="B78" t="s">
        <v>126</v>
      </c>
      <c r="D78">
        <v>0</v>
      </c>
      <c r="E78">
        <v>0</v>
      </c>
      <c r="F78">
        <v>0</v>
      </c>
      <c r="G78">
        <v>0</v>
      </c>
      <c r="H78">
        <v>441</v>
      </c>
      <c r="I78">
        <v>236</v>
      </c>
      <c r="J78">
        <v>7</v>
      </c>
      <c r="K78">
        <v>0</v>
      </c>
      <c r="L78">
        <v>0</v>
      </c>
      <c r="M78">
        <v>1815</v>
      </c>
      <c r="N78">
        <v>519</v>
      </c>
      <c r="O78">
        <v>370</v>
      </c>
      <c r="P78">
        <v>1689</v>
      </c>
      <c r="Q78">
        <v>176</v>
      </c>
      <c r="R78">
        <v>163</v>
      </c>
      <c r="S78">
        <v>0</v>
      </c>
      <c r="T78">
        <v>0</v>
      </c>
    </row>
    <row r="79" spans="1:20" ht="12.75">
      <c r="A79" t="s">
        <v>442</v>
      </c>
      <c r="B79" t="s">
        <v>443</v>
      </c>
      <c r="D79" t="s">
        <v>28</v>
      </c>
      <c r="E79" t="s">
        <v>28</v>
      </c>
      <c r="F79" t="s">
        <v>28</v>
      </c>
      <c r="G79" t="s">
        <v>28</v>
      </c>
      <c r="H79" t="s">
        <v>28</v>
      </c>
      <c r="I79" t="s">
        <v>28</v>
      </c>
      <c r="J79" t="s">
        <v>28</v>
      </c>
      <c r="K79" t="s">
        <v>28</v>
      </c>
      <c r="L79" t="s">
        <v>28</v>
      </c>
      <c r="M79" t="s">
        <v>28</v>
      </c>
      <c r="N79" t="s">
        <v>28</v>
      </c>
      <c r="O79" t="s">
        <v>28</v>
      </c>
      <c r="P79" t="s">
        <v>28</v>
      </c>
      <c r="Q79" t="s">
        <v>28</v>
      </c>
      <c r="R79" t="s">
        <v>28</v>
      </c>
      <c r="S79" t="s">
        <v>28</v>
      </c>
      <c r="T79" t="s">
        <v>28</v>
      </c>
    </row>
    <row r="80" spans="1:20" ht="12.75">
      <c r="A80" t="s">
        <v>127</v>
      </c>
      <c r="B80" t="s">
        <v>128</v>
      </c>
      <c r="D80">
        <v>0</v>
      </c>
      <c r="E80">
        <v>0</v>
      </c>
      <c r="F80">
        <v>0</v>
      </c>
      <c r="G80">
        <v>0</v>
      </c>
      <c r="H80">
        <v>0</v>
      </c>
      <c r="I80">
        <v>0</v>
      </c>
      <c r="J80">
        <v>0</v>
      </c>
      <c r="K80">
        <v>0</v>
      </c>
      <c r="L80">
        <v>0</v>
      </c>
      <c r="M80">
        <v>662</v>
      </c>
      <c r="N80">
        <v>0</v>
      </c>
      <c r="O80">
        <v>26</v>
      </c>
      <c r="P80">
        <v>36</v>
      </c>
      <c r="Q80">
        <v>0</v>
      </c>
      <c r="R80">
        <v>0</v>
      </c>
      <c r="S80">
        <v>0</v>
      </c>
      <c r="T80">
        <v>0</v>
      </c>
    </row>
    <row r="81" spans="1:20" ht="12.75">
      <c r="A81" t="s">
        <v>444</v>
      </c>
      <c r="B81" t="s">
        <v>445</v>
      </c>
      <c r="D81" t="s">
        <v>28</v>
      </c>
      <c r="E81" t="s">
        <v>28</v>
      </c>
      <c r="F81" t="s">
        <v>28</v>
      </c>
      <c r="G81" t="s">
        <v>28</v>
      </c>
      <c r="H81" t="s">
        <v>28</v>
      </c>
      <c r="I81" t="s">
        <v>28</v>
      </c>
      <c r="J81" t="s">
        <v>28</v>
      </c>
      <c r="K81" t="s">
        <v>28</v>
      </c>
      <c r="L81" t="s">
        <v>28</v>
      </c>
      <c r="M81" t="s">
        <v>28</v>
      </c>
      <c r="N81" t="s">
        <v>28</v>
      </c>
      <c r="O81" t="s">
        <v>28</v>
      </c>
      <c r="P81" t="s">
        <v>28</v>
      </c>
      <c r="Q81" t="s">
        <v>28</v>
      </c>
      <c r="R81" t="s">
        <v>28</v>
      </c>
      <c r="S81" t="s">
        <v>28</v>
      </c>
      <c r="T81" t="s">
        <v>28</v>
      </c>
    </row>
    <row r="82" spans="1:20" ht="12.75">
      <c r="A82" t="s">
        <v>129</v>
      </c>
      <c r="B82" t="s">
        <v>130</v>
      </c>
      <c r="D82" t="s">
        <v>28</v>
      </c>
      <c r="E82" t="s">
        <v>28</v>
      </c>
      <c r="F82" t="s">
        <v>28</v>
      </c>
      <c r="G82" t="s">
        <v>28</v>
      </c>
      <c r="H82" t="s">
        <v>28</v>
      </c>
      <c r="I82" t="s">
        <v>28</v>
      </c>
      <c r="J82" t="s">
        <v>28</v>
      </c>
      <c r="K82" t="s">
        <v>28</v>
      </c>
      <c r="L82" t="s">
        <v>28</v>
      </c>
      <c r="M82" t="s">
        <v>28</v>
      </c>
      <c r="N82" t="s">
        <v>28</v>
      </c>
      <c r="O82" t="s">
        <v>28</v>
      </c>
      <c r="P82" t="s">
        <v>28</v>
      </c>
      <c r="Q82" t="s">
        <v>28</v>
      </c>
      <c r="R82" t="s">
        <v>28</v>
      </c>
      <c r="S82" t="s">
        <v>28</v>
      </c>
      <c r="T82" t="s">
        <v>28</v>
      </c>
    </row>
    <row r="83" spans="1:20" ht="12.75">
      <c r="A83" t="s">
        <v>190</v>
      </c>
      <c r="B83" t="s">
        <v>191</v>
      </c>
      <c r="D83" t="s">
        <v>28</v>
      </c>
      <c r="E83" t="s">
        <v>28</v>
      </c>
      <c r="F83" t="s">
        <v>28</v>
      </c>
      <c r="G83" t="s">
        <v>28</v>
      </c>
      <c r="H83" t="s">
        <v>28</v>
      </c>
      <c r="I83" t="s">
        <v>28</v>
      </c>
      <c r="J83" t="s">
        <v>28</v>
      </c>
      <c r="K83" t="s">
        <v>28</v>
      </c>
      <c r="L83" t="s">
        <v>28</v>
      </c>
      <c r="M83" t="s">
        <v>28</v>
      </c>
      <c r="N83" t="s">
        <v>28</v>
      </c>
      <c r="O83" t="s">
        <v>28</v>
      </c>
      <c r="P83" t="s">
        <v>28</v>
      </c>
      <c r="Q83" t="s">
        <v>28</v>
      </c>
      <c r="R83" t="s">
        <v>28</v>
      </c>
      <c r="S83" t="s">
        <v>28</v>
      </c>
      <c r="T83" t="s">
        <v>28</v>
      </c>
    </row>
    <row r="84" spans="1:20" ht="12.75">
      <c r="A84" t="s">
        <v>192</v>
      </c>
      <c r="B84" t="s">
        <v>193</v>
      </c>
      <c r="D84" t="s">
        <v>28</v>
      </c>
      <c r="E84" t="s">
        <v>28</v>
      </c>
      <c r="F84" t="s">
        <v>28</v>
      </c>
      <c r="G84" t="s">
        <v>28</v>
      </c>
      <c r="H84" t="s">
        <v>28</v>
      </c>
      <c r="I84" t="s">
        <v>28</v>
      </c>
      <c r="J84" t="s">
        <v>28</v>
      </c>
      <c r="K84" t="s">
        <v>28</v>
      </c>
      <c r="L84" t="s">
        <v>28</v>
      </c>
      <c r="M84" t="s">
        <v>28</v>
      </c>
      <c r="N84" t="s">
        <v>28</v>
      </c>
      <c r="O84" t="s">
        <v>28</v>
      </c>
      <c r="P84" t="s">
        <v>28</v>
      </c>
      <c r="Q84" t="s">
        <v>28</v>
      </c>
      <c r="R84" t="s">
        <v>28</v>
      </c>
      <c r="S84" t="s">
        <v>28</v>
      </c>
      <c r="T84" t="s">
        <v>28</v>
      </c>
    </row>
    <row r="85" spans="1:20" ht="12.75">
      <c r="A85" t="s">
        <v>436</v>
      </c>
      <c r="B85" t="s">
        <v>437</v>
      </c>
      <c r="D85">
        <v>0</v>
      </c>
      <c r="E85">
        <v>0</v>
      </c>
      <c r="F85">
        <v>0</v>
      </c>
      <c r="G85">
        <v>0</v>
      </c>
      <c r="H85">
        <v>0</v>
      </c>
      <c r="I85">
        <v>0</v>
      </c>
      <c r="J85">
        <v>0</v>
      </c>
      <c r="K85">
        <v>0</v>
      </c>
      <c r="L85">
        <v>0</v>
      </c>
      <c r="M85">
        <v>0</v>
      </c>
      <c r="N85">
        <v>0</v>
      </c>
      <c r="O85">
        <v>0</v>
      </c>
      <c r="P85">
        <v>0</v>
      </c>
      <c r="Q85">
        <v>0</v>
      </c>
      <c r="R85">
        <v>0</v>
      </c>
      <c r="S85">
        <v>0</v>
      </c>
      <c r="T85">
        <v>5</v>
      </c>
    </row>
    <row r="86" spans="1:20" ht="12.75">
      <c r="A86" t="s">
        <v>194</v>
      </c>
      <c r="B86" t="s">
        <v>195</v>
      </c>
      <c r="D86" t="s">
        <v>30</v>
      </c>
      <c r="E86" t="s">
        <v>30</v>
      </c>
      <c r="F86" t="s">
        <v>30</v>
      </c>
      <c r="G86" t="s">
        <v>30</v>
      </c>
      <c r="H86" t="s">
        <v>30</v>
      </c>
      <c r="I86" t="s">
        <v>30</v>
      </c>
      <c r="J86" t="s">
        <v>30</v>
      </c>
      <c r="K86" t="s">
        <v>30</v>
      </c>
      <c r="L86" t="s">
        <v>30</v>
      </c>
      <c r="M86">
        <v>0</v>
      </c>
      <c r="N86">
        <v>255</v>
      </c>
      <c r="O86">
        <v>0</v>
      </c>
      <c r="P86">
        <v>53</v>
      </c>
      <c r="Q86">
        <v>0</v>
      </c>
      <c r="R86">
        <v>0</v>
      </c>
      <c r="S86">
        <v>0</v>
      </c>
      <c r="T86">
        <v>0</v>
      </c>
    </row>
    <row r="87" spans="1:20" ht="12.75">
      <c r="A87" t="s">
        <v>446</v>
      </c>
      <c r="B87" t="s">
        <v>447</v>
      </c>
      <c r="D87" t="s">
        <v>28</v>
      </c>
      <c r="E87" t="s">
        <v>28</v>
      </c>
      <c r="F87" t="s">
        <v>28</v>
      </c>
      <c r="G87" t="s">
        <v>28</v>
      </c>
      <c r="H87" t="s">
        <v>28</v>
      </c>
      <c r="I87" t="s">
        <v>28</v>
      </c>
      <c r="J87" t="s">
        <v>28</v>
      </c>
      <c r="K87" t="s">
        <v>28</v>
      </c>
      <c r="L87" t="s">
        <v>28</v>
      </c>
      <c r="M87" t="s">
        <v>28</v>
      </c>
      <c r="N87" t="s">
        <v>28</v>
      </c>
      <c r="O87" t="s">
        <v>28</v>
      </c>
      <c r="P87" t="s">
        <v>28</v>
      </c>
      <c r="Q87" t="s">
        <v>28</v>
      </c>
      <c r="R87" t="s">
        <v>28</v>
      </c>
      <c r="S87" t="s">
        <v>28</v>
      </c>
      <c r="T87" t="s">
        <v>28</v>
      </c>
    </row>
    <row r="88" spans="1:20" ht="12.75">
      <c r="A88" t="s">
        <v>133</v>
      </c>
      <c r="B88" t="s">
        <v>134</v>
      </c>
      <c r="D88" t="s">
        <v>28</v>
      </c>
      <c r="E88" t="s">
        <v>28</v>
      </c>
      <c r="F88" t="s">
        <v>28</v>
      </c>
      <c r="G88" t="s">
        <v>28</v>
      </c>
      <c r="H88" t="s">
        <v>28</v>
      </c>
      <c r="I88" t="s">
        <v>28</v>
      </c>
      <c r="J88" t="s">
        <v>28</v>
      </c>
      <c r="K88" t="s">
        <v>28</v>
      </c>
      <c r="L88" t="s">
        <v>28</v>
      </c>
      <c r="M88" t="s">
        <v>28</v>
      </c>
      <c r="N88" t="s">
        <v>28</v>
      </c>
      <c r="O88" t="s">
        <v>28</v>
      </c>
      <c r="P88" t="s">
        <v>28</v>
      </c>
      <c r="Q88" t="s">
        <v>28</v>
      </c>
      <c r="R88" t="s">
        <v>28</v>
      </c>
      <c r="S88" t="s">
        <v>28</v>
      </c>
      <c r="T88" t="s">
        <v>28</v>
      </c>
    </row>
    <row r="89" spans="1:20" ht="12.75">
      <c r="A89" t="s">
        <v>196</v>
      </c>
      <c r="B89" t="s">
        <v>197</v>
      </c>
      <c r="D89">
        <v>0</v>
      </c>
      <c r="E89">
        <v>0</v>
      </c>
      <c r="F89">
        <v>0</v>
      </c>
      <c r="G89">
        <v>0</v>
      </c>
      <c r="H89">
        <v>0</v>
      </c>
      <c r="I89">
        <v>0</v>
      </c>
      <c r="J89">
        <v>0</v>
      </c>
      <c r="K89">
        <v>0</v>
      </c>
      <c r="L89">
        <v>0</v>
      </c>
      <c r="M89">
        <v>289</v>
      </c>
      <c r="N89">
        <v>1638</v>
      </c>
      <c r="O89">
        <v>5</v>
      </c>
      <c r="P89">
        <v>0</v>
      </c>
      <c r="Q89">
        <v>0</v>
      </c>
      <c r="R89">
        <v>0</v>
      </c>
      <c r="S89">
        <v>0</v>
      </c>
      <c r="T89">
        <v>0</v>
      </c>
    </row>
    <row r="90" spans="1:20" ht="12.75">
      <c r="A90" t="s">
        <v>448</v>
      </c>
      <c r="B90" t="s">
        <v>449</v>
      </c>
      <c r="D90" t="s">
        <v>28</v>
      </c>
      <c r="E90" t="s">
        <v>28</v>
      </c>
      <c r="F90" t="s">
        <v>28</v>
      </c>
      <c r="G90" t="s">
        <v>28</v>
      </c>
      <c r="H90" t="s">
        <v>28</v>
      </c>
      <c r="I90" t="s">
        <v>28</v>
      </c>
      <c r="J90" t="s">
        <v>28</v>
      </c>
      <c r="K90" t="s">
        <v>28</v>
      </c>
      <c r="L90" t="s">
        <v>28</v>
      </c>
      <c r="M90" t="s">
        <v>28</v>
      </c>
      <c r="N90" t="s">
        <v>28</v>
      </c>
      <c r="O90" t="s">
        <v>28</v>
      </c>
      <c r="P90" t="s">
        <v>28</v>
      </c>
      <c r="Q90" t="s">
        <v>28</v>
      </c>
      <c r="R90" t="s">
        <v>28</v>
      </c>
      <c r="S90" t="s">
        <v>28</v>
      </c>
      <c r="T90" t="s">
        <v>28</v>
      </c>
    </row>
    <row r="91" spans="1:20" ht="12.75">
      <c r="A91" t="s">
        <v>135</v>
      </c>
      <c r="B91" t="s">
        <v>136</v>
      </c>
      <c r="D91" t="s">
        <v>28</v>
      </c>
      <c r="E91" t="s">
        <v>28</v>
      </c>
      <c r="F91" t="s">
        <v>28</v>
      </c>
      <c r="G91" t="s">
        <v>28</v>
      </c>
      <c r="H91" t="s">
        <v>28</v>
      </c>
      <c r="I91" t="s">
        <v>28</v>
      </c>
      <c r="J91" t="s">
        <v>28</v>
      </c>
      <c r="K91" t="s">
        <v>28</v>
      </c>
      <c r="L91" t="s">
        <v>28</v>
      </c>
      <c r="M91" t="s">
        <v>28</v>
      </c>
      <c r="N91" t="s">
        <v>28</v>
      </c>
      <c r="O91" t="s">
        <v>28</v>
      </c>
      <c r="P91" t="s">
        <v>28</v>
      </c>
      <c r="Q91" t="s">
        <v>28</v>
      </c>
      <c r="R91" t="s">
        <v>28</v>
      </c>
      <c r="S91" t="s">
        <v>28</v>
      </c>
      <c r="T91" t="s">
        <v>28</v>
      </c>
    </row>
    <row r="92" spans="1:20" ht="12.75">
      <c r="A92" t="s">
        <v>450</v>
      </c>
      <c r="B92" t="s">
        <v>451</v>
      </c>
      <c r="D92" t="s">
        <v>28</v>
      </c>
      <c r="E92" t="s">
        <v>28</v>
      </c>
      <c r="F92" t="s">
        <v>28</v>
      </c>
      <c r="G92" t="s">
        <v>28</v>
      </c>
      <c r="H92" t="s">
        <v>28</v>
      </c>
      <c r="I92" t="s">
        <v>28</v>
      </c>
      <c r="J92" t="s">
        <v>28</v>
      </c>
      <c r="K92" t="s">
        <v>28</v>
      </c>
      <c r="L92" t="s">
        <v>28</v>
      </c>
      <c r="M92" t="s">
        <v>28</v>
      </c>
      <c r="N92" t="s">
        <v>28</v>
      </c>
      <c r="O92" t="s">
        <v>28</v>
      </c>
      <c r="P92" t="s">
        <v>28</v>
      </c>
      <c r="Q92" t="s">
        <v>28</v>
      </c>
      <c r="R92" t="s">
        <v>28</v>
      </c>
      <c r="S92" t="s">
        <v>28</v>
      </c>
      <c r="T92" t="s">
        <v>28</v>
      </c>
    </row>
    <row r="93" spans="1:20" ht="12.75">
      <c r="A93" t="s">
        <v>198</v>
      </c>
      <c r="B93" t="s">
        <v>199</v>
      </c>
      <c r="D93" t="s">
        <v>28</v>
      </c>
      <c r="E93" t="s">
        <v>28</v>
      </c>
      <c r="F93" t="s">
        <v>28</v>
      </c>
      <c r="G93" t="s">
        <v>28</v>
      </c>
      <c r="H93" t="s">
        <v>28</v>
      </c>
      <c r="I93" t="s">
        <v>28</v>
      </c>
      <c r="J93" t="s">
        <v>28</v>
      </c>
      <c r="K93" t="s">
        <v>28</v>
      </c>
      <c r="L93" t="s">
        <v>28</v>
      </c>
      <c r="M93" t="s">
        <v>28</v>
      </c>
      <c r="N93" t="s">
        <v>28</v>
      </c>
      <c r="O93" t="s">
        <v>28</v>
      </c>
      <c r="P93" t="s">
        <v>28</v>
      </c>
      <c r="Q93" t="s">
        <v>28</v>
      </c>
      <c r="R93" t="s">
        <v>28</v>
      </c>
      <c r="S93" t="s">
        <v>28</v>
      </c>
      <c r="T93" t="s">
        <v>28</v>
      </c>
    </row>
    <row r="94" spans="1:20" ht="12.75">
      <c r="A94" t="s">
        <v>206</v>
      </c>
      <c r="B94" t="s">
        <v>207</v>
      </c>
      <c r="D94" t="s">
        <v>28</v>
      </c>
      <c r="E94" t="s">
        <v>28</v>
      </c>
      <c r="F94" t="s">
        <v>28</v>
      </c>
      <c r="G94" t="s">
        <v>28</v>
      </c>
      <c r="H94" t="s">
        <v>28</v>
      </c>
      <c r="I94" t="s">
        <v>28</v>
      </c>
      <c r="J94" t="s">
        <v>28</v>
      </c>
      <c r="K94" t="s">
        <v>28</v>
      </c>
      <c r="L94" t="s">
        <v>28</v>
      </c>
      <c r="M94" t="s">
        <v>28</v>
      </c>
      <c r="N94" t="s">
        <v>28</v>
      </c>
      <c r="O94" t="s">
        <v>28</v>
      </c>
      <c r="P94" t="s">
        <v>28</v>
      </c>
      <c r="Q94" t="s">
        <v>28</v>
      </c>
      <c r="R94" t="s">
        <v>28</v>
      </c>
      <c r="S94" t="s">
        <v>28</v>
      </c>
      <c r="T94" t="s">
        <v>28</v>
      </c>
    </row>
    <row r="95" spans="1:20" ht="12.75">
      <c r="A95" t="s">
        <v>208</v>
      </c>
      <c r="B95" t="s">
        <v>209</v>
      </c>
      <c r="D95" t="s">
        <v>28</v>
      </c>
      <c r="E95" t="s">
        <v>28</v>
      </c>
      <c r="F95" t="s">
        <v>28</v>
      </c>
      <c r="G95" t="s">
        <v>28</v>
      </c>
      <c r="H95" t="s">
        <v>28</v>
      </c>
      <c r="I95" t="s">
        <v>28</v>
      </c>
      <c r="J95" t="s">
        <v>28</v>
      </c>
      <c r="K95" t="s">
        <v>28</v>
      </c>
      <c r="L95" t="s">
        <v>28</v>
      </c>
      <c r="M95" t="s">
        <v>28</v>
      </c>
      <c r="N95" t="s">
        <v>28</v>
      </c>
      <c r="O95" t="s">
        <v>28</v>
      </c>
      <c r="P95" t="s">
        <v>28</v>
      </c>
      <c r="Q95" t="s">
        <v>28</v>
      </c>
      <c r="R95" t="s">
        <v>28</v>
      </c>
      <c r="S95" t="s">
        <v>28</v>
      </c>
      <c r="T95" t="s">
        <v>28</v>
      </c>
    </row>
    <row r="96" spans="1:20" ht="12.75">
      <c r="A96" t="s">
        <v>210</v>
      </c>
      <c r="B96" t="s">
        <v>211</v>
      </c>
      <c r="D96" t="s">
        <v>28</v>
      </c>
      <c r="E96" t="s">
        <v>28</v>
      </c>
      <c r="F96" t="s">
        <v>28</v>
      </c>
      <c r="G96" t="s">
        <v>28</v>
      </c>
      <c r="H96" t="s">
        <v>28</v>
      </c>
      <c r="I96" t="s">
        <v>28</v>
      </c>
      <c r="J96" t="s">
        <v>28</v>
      </c>
      <c r="K96" t="s">
        <v>28</v>
      </c>
      <c r="L96" t="s">
        <v>28</v>
      </c>
      <c r="M96" t="s">
        <v>28</v>
      </c>
      <c r="N96" t="s">
        <v>28</v>
      </c>
      <c r="O96" t="s">
        <v>28</v>
      </c>
      <c r="P96" t="s">
        <v>28</v>
      </c>
      <c r="Q96" t="s">
        <v>28</v>
      </c>
      <c r="R96" t="s">
        <v>28</v>
      </c>
      <c r="S96" t="s">
        <v>28</v>
      </c>
      <c r="T96" t="s">
        <v>28</v>
      </c>
    </row>
    <row r="97" spans="1:20" ht="12.75">
      <c r="A97" t="s">
        <v>214</v>
      </c>
      <c r="B97" t="s">
        <v>215</v>
      </c>
      <c r="D97" t="s">
        <v>28</v>
      </c>
      <c r="E97" t="s">
        <v>28</v>
      </c>
      <c r="F97" t="s">
        <v>28</v>
      </c>
      <c r="G97" t="s">
        <v>28</v>
      </c>
      <c r="H97" t="s">
        <v>28</v>
      </c>
      <c r="I97" t="s">
        <v>28</v>
      </c>
      <c r="J97" t="s">
        <v>28</v>
      </c>
      <c r="K97" t="s">
        <v>28</v>
      </c>
      <c r="L97" t="s">
        <v>28</v>
      </c>
      <c r="M97" t="s">
        <v>28</v>
      </c>
      <c r="N97" t="s">
        <v>28</v>
      </c>
      <c r="O97" t="s">
        <v>28</v>
      </c>
      <c r="P97" t="s">
        <v>28</v>
      </c>
      <c r="Q97" t="s">
        <v>28</v>
      </c>
      <c r="R97" t="s">
        <v>28</v>
      </c>
      <c r="S97" t="s">
        <v>28</v>
      </c>
      <c r="T97" t="s">
        <v>28</v>
      </c>
    </row>
    <row r="98" spans="1:20" ht="12.75">
      <c r="A98" t="s">
        <v>216</v>
      </c>
      <c r="B98" t="s">
        <v>217</v>
      </c>
      <c r="D98" t="s">
        <v>28</v>
      </c>
      <c r="E98" t="s">
        <v>28</v>
      </c>
      <c r="F98" t="s">
        <v>28</v>
      </c>
      <c r="G98" t="s">
        <v>28</v>
      </c>
      <c r="H98" t="s">
        <v>28</v>
      </c>
      <c r="I98" t="s">
        <v>28</v>
      </c>
      <c r="J98" t="s">
        <v>28</v>
      </c>
      <c r="K98" t="s">
        <v>28</v>
      </c>
      <c r="L98" t="s">
        <v>28</v>
      </c>
      <c r="M98" t="s">
        <v>28</v>
      </c>
      <c r="N98" t="s">
        <v>28</v>
      </c>
      <c r="O98" t="s">
        <v>28</v>
      </c>
      <c r="P98" t="s">
        <v>28</v>
      </c>
      <c r="Q98" t="s">
        <v>28</v>
      </c>
      <c r="R98" t="s">
        <v>28</v>
      </c>
      <c r="S98" t="s">
        <v>28</v>
      </c>
      <c r="T98" t="s">
        <v>28</v>
      </c>
    </row>
    <row r="99" spans="1:20" ht="12.75">
      <c r="A99" t="s">
        <v>137</v>
      </c>
      <c r="B99" t="s">
        <v>138</v>
      </c>
      <c r="D99" t="s">
        <v>28</v>
      </c>
      <c r="E99" t="s">
        <v>28</v>
      </c>
      <c r="F99" t="s">
        <v>28</v>
      </c>
      <c r="G99" t="s">
        <v>28</v>
      </c>
      <c r="H99" t="s">
        <v>28</v>
      </c>
      <c r="I99" t="s">
        <v>28</v>
      </c>
      <c r="J99" t="s">
        <v>28</v>
      </c>
      <c r="K99" t="s">
        <v>28</v>
      </c>
      <c r="L99" t="s">
        <v>28</v>
      </c>
      <c r="M99" t="s">
        <v>28</v>
      </c>
      <c r="N99" t="s">
        <v>28</v>
      </c>
      <c r="O99" t="s">
        <v>28</v>
      </c>
      <c r="P99" t="s">
        <v>28</v>
      </c>
      <c r="Q99" t="s">
        <v>28</v>
      </c>
      <c r="R99" t="s">
        <v>28</v>
      </c>
      <c r="S99" t="s">
        <v>28</v>
      </c>
      <c r="T99" t="s">
        <v>28</v>
      </c>
    </row>
    <row r="100" spans="1:20" ht="12.75">
      <c r="A100" t="s">
        <v>139</v>
      </c>
      <c r="B100" t="s">
        <v>140</v>
      </c>
      <c r="D100" t="s">
        <v>28</v>
      </c>
      <c r="E100" t="s">
        <v>28</v>
      </c>
      <c r="F100" t="s">
        <v>28</v>
      </c>
      <c r="G100" t="s">
        <v>28</v>
      </c>
      <c r="H100" t="s">
        <v>28</v>
      </c>
      <c r="I100" t="s">
        <v>28</v>
      </c>
      <c r="J100" t="s">
        <v>28</v>
      </c>
      <c r="K100" t="s">
        <v>28</v>
      </c>
      <c r="L100" t="s">
        <v>28</v>
      </c>
      <c r="M100" t="s">
        <v>28</v>
      </c>
      <c r="N100" t="s">
        <v>28</v>
      </c>
      <c r="O100" t="s">
        <v>28</v>
      </c>
      <c r="P100" t="s">
        <v>28</v>
      </c>
      <c r="Q100" t="s">
        <v>28</v>
      </c>
      <c r="R100" t="s">
        <v>28</v>
      </c>
      <c r="S100" t="s">
        <v>28</v>
      </c>
      <c r="T100" t="s">
        <v>28</v>
      </c>
    </row>
    <row r="101" spans="1:20" ht="12.75">
      <c r="A101" t="s">
        <v>141</v>
      </c>
      <c r="B101" t="s">
        <v>142</v>
      </c>
      <c r="D101">
        <v>67561</v>
      </c>
      <c r="E101">
        <v>60666</v>
      </c>
      <c r="F101">
        <v>62827</v>
      </c>
      <c r="G101">
        <v>69717</v>
      </c>
      <c r="H101">
        <v>90937</v>
      </c>
      <c r="I101">
        <v>91098</v>
      </c>
      <c r="J101">
        <v>88359</v>
      </c>
      <c r="K101">
        <v>90067</v>
      </c>
      <c r="L101">
        <v>93800</v>
      </c>
      <c r="M101">
        <v>102681</v>
      </c>
      <c r="N101">
        <v>107674</v>
      </c>
      <c r="O101">
        <v>98820</v>
      </c>
      <c r="P101">
        <v>102321</v>
      </c>
      <c r="Q101">
        <v>90344</v>
      </c>
      <c r="R101">
        <v>82661</v>
      </c>
      <c r="S101">
        <v>70106</v>
      </c>
      <c r="T101">
        <v>63598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9"/>
  <dimension ref="A1:T91"/>
  <sheetViews>
    <sheetView zoomScale="80" zoomScaleNormal="80" workbookViewId="0" topLeftCell="A43">
      <selection activeCell="D74" sqref="D74"/>
    </sheetView>
  </sheetViews>
  <sheetFormatPr defaultColWidth="9.140625" defaultRowHeight="12.75"/>
  <cols>
    <col min="1" max="1" width="21.00390625" style="0" customWidth="1"/>
    <col min="2" max="2" width="12.140625" style="0" bestFit="1" customWidth="1"/>
    <col min="4" max="12" width="9.28125" style="0" customWidth="1"/>
    <col min="13" max="13" width="9.8515625" style="0" customWidth="1"/>
    <col min="14" max="19" width="11.421875" style="0" bestFit="1" customWidth="1"/>
  </cols>
  <sheetData>
    <row r="1" ht="12.75">
      <c r="A1" t="s">
        <v>452</v>
      </c>
    </row>
    <row r="2" ht="12.75">
      <c r="A2" t="s">
        <v>453</v>
      </c>
    </row>
    <row r="4" ht="12.75">
      <c r="A4" t="s">
        <v>0</v>
      </c>
    </row>
    <row r="6" spans="1:2" ht="12.75">
      <c r="A6" t="s">
        <v>1</v>
      </c>
      <c r="B6" t="s">
        <v>454</v>
      </c>
    </row>
    <row r="7" ht="12.75">
      <c r="B7" t="s">
        <v>455</v>
      </c>
    </row>
    <row r="10" spans="1:2" ht="12.75">
      <c r="A10" t="s">
        <v>7</v>
      </c>
      <c r="B10" t="s">
        <v>222</v>
      </c>
    </row>
    <row r="11" ht="12.75">
      <c r="B11" t="s">
        <v>223</v>
      </c>
    </row>
    <row r="12" spans="1:2" ht="12.75">
      <c r="A12" t="s">
        <v>13</v>
      </c>
      <c r="B12" t="s">
        <v>430</v>
      </c>
    </row>
    <row r="13" ht="12.75">
      <c r="B13" t="s">
        <v>431</v>
      </c>
    </row>
    <row r="14" spans="1:2" ht="12.75">
      <c r="A14" t="s">
        <v>10</v>
      </c>
      <c r="B14" t="s">
        <v>11</v>
      </c>
    </row>
    <row r="15" ht="12.75">
      <c r="B15" t="s">
        <v>12</v>
      </c>
    </row>
    <row r="16" spans="1:2" ht="12.75">
      <c r="A16" t="s">
        <v>27</v>
      </c>
      <c r="B16">
        <v>4100</v>
      </c>
    </row>
    <row r="17" ht="12.75">
      <c r="B17" t="s">
        <v>225</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v>157511</v>
      </c>
      <c r="E22">
        <v>164438</v>
      </c>
      <c r="F22">
        <v>170925</v>
      </c>
      <c r="G22">
        <v>183413</v>
      </c>
      <c r="H22">
        <v>198541</v>
      </c>
      <c r="I22">
        <v>197698</v>
      </c>
      <c r="J22">
        <v>247239</v>
      </c>
      <c r="K22">
        <v>208092</v>
      </c>
      <c r="L22">
        <v>214373</v>
      </c>
      <c r="M22">
        <v>401177</v>
      </c>
      <c r="N22">
        <v>605750</v>
      </c>
      <c r="O22">
        <v>669053</v>
      </c>
      <c r="P22">
        <v>684018</v>
      </c>
      <c r="Q22">
        <v>758249</v>
      </c>
      <c r="R22">
        <v>527517</v>
      </c>
      <c r="S22">
        <v>868532</v>
      </c>
      <c r="T22">
        <v>895565</v>
      </c>
    </row>
    <row r="23" spans="1:20" ht="12.75">
      <c r="A23" t="s">
        <v>33</v>
      </c>
      <c r="B23" t="s">
        <v>34</v>
      </c>
      <c r="D23">
        <v>0</v>
      </c>
      <c r="E23">
        <v>232</v>
      </c>
      <c r="F23">
        <v>739</v>
      </c>
      <c r="G23">
        <v>2780</v>
      </c>
      <c r="H23">
        <v>564</v>
      </c>
      <c r="I23">
        <v>38</v>
      </c>
      <c r="J23">
        <v>38</v>
      </c>
      <c r="K23">
        <v>177</v>
      </c>
      <c r="L23">
        <v>0</v>
      </c>
      <c r="M23">
        <v>0</v>
      </c>
      <c r="N23">
        <v>0</v>
      </c>
      <c r="O23">
        <v>0</v>
      </c>
      <c r="P23">
        <v>0</v>
      </c>
      <c r="Q23">
        <v>151</v>
      </c>
      <c r="R23">
        <v>39</v>
      </c>
      <c r="S23">
        <v>157</v>
      </c>
      <c r="T23">
        <v>381</v>
      </c>
    </row>
    <row r="24" spans="1:20" ht="12.75">
      <c r="A24" t="s">
        <v>35</v>
      </c>
      <c r="B24" t="s">
        <v>36</v>
      </c>
      <c r="D24">
        <v>0</v>
      </c>
      <c r="E24">
        <v>0</v>
      </c>
      <c r="F24">
        <v>0</v>
      </c>
      <c r="G24">
        <v>0</v>
      </c>
      <c r="H24">
        <v>0</v>
      </c>
      <c r="I24">
        <v>0</v>
      </c>
      <c r="J24">
        <v>1690</v>
      </c>
      <c r="K24">
        <v>1248</v>
      </c>
      <c r="L24">
        <v>0</v>
      </c>
      <c r="M24">
        <v>0</v>
      </c>
      <c r="N24">
        <v>0</v>
      </c>
      <c r="O24">
        <v>0</v>
      </c>
      <c r="P24">
        <v>0</v>
      </c>
      <c r="Q24">
        <v>0</v>
      </c>
      <c r="R24">
        <v>0</v>
      </c>
      <c r="S24">
        <v>0</v>
      </c>
      <c r="T24">
        <v>0</v>
      </c>
    </row>
    <row r="25" spans="1:20" ht="12.75">
      <c r="A25" t="s">
        <v>37</v>
      </c>
      <c r="B25" t="s">
        <v>38</v>
      </c>
      <c r="D25">
        <v>658900</v>
      </c>
      <c r="E25">
        <v>802023</v>
      </c>
      <c r="F25">
        <v>850843</v>
      </c>
      <c r="G25">
        <v>912431</v>
      </c>
      <c r="H25">
        <v>828118</v>
      </c>
      <c r="I25">
        <v>869349</v>
      </c>
      <c r="J25">
        <v>1040857</v>
      </c>
      <c r="K25">
        <v>925222</v>
      </c>
      <c r="L25">
        <v>831566</v>
      </c>
      <c r="M25">
        <v>783845</v>
      </c>
      <c r="N25">
        <v>761185</v>
      </c>
      <c r="O25">
        <v>849646</v>
      </c>
      <c r="P25">
        <v>893099</v>
      </c>
      <c r="Q25">
        <v>806508</v>
      </c>
      <c r="R25">
        <v>913419</v>
      </c>
      <c r="S25">
        <v>1161568</v>
      </c>
      <c r="T25">
        <v>1270104</v>
      </c>
    </row>
    <row r="26" spans="1:20" ht="12.75">
      <c r="A26" t="s">
        <v>41</v>
      </c>
      <c r="B26" t="s">
        <v>42</v>
      </c>
      <c r="D26">
        <v>0</v>
      </c>
      <c r="E26">
        <v>0</v>
      </c>
      <c r="F26">
        <v>0</v>
      </c>
      <c r="G26">
        <v>0</v>
      </c>
      <c r="H26">
        <v>0</v>
      </c>
      <c r="I26">
        <v>3300</v>
      </c>
      <c r="J26">
        <v>22595</v>
      </c>
      <c r="K26">
        <v>40270</v>
      </c>
      <c r="L26">
        <v>67589</v>
      </c>
      <c r="M26">
        <v>89064</v>
      </c>
      <c r="N26">
        <v>116093</v>
      </c>
      <c r="O26">
        <v>136897</v>
      </c>
      <c r="P26">
        <v>139464</v>
      </c>
      <c r="Q26">
        <v>160297</v>
      </c>
      <c r="R26">
        <v>140702</v>
      </c>
      <c r="S26">
        <v>141874</v>
      </c>
      <c r="T26">
        <v>170093</v>
      </c>
    </row>
    <row r="27" spans="1:20" ht="12.75">
      <c r="A27" t="s">
        <v>45</v>
      </c>
      <c r="B27" t="s">
        <v>46</v>
      </c>
      <c r="D27" t="s">
        <v>28</v>
      </c>
      <c r="E27" t="s">
        <v>28</v>
      </c>
      <c r="F27" t="s">
        <v>28</v>
      </c>
      <c r="G27" t="s">
        <v>28</v>
      </c>
      <c r="H27" t="s">
        <v>28</v>
      </c>
      <c r="I27" t="s">
        <v>28</v>
      </c>
      <c r="J27" t="s">
        <v>28</v>
      </c>
      <c r="K27" t="s">
        <v>28</v>
      </c>
      <c r="L27" t="s">
        <v>28</v>
      </c>
      <c r="M27" t="s">
        <v>28</v>
      </c>
      <c r="N27" t="s">
        <v>28</v>
      </c>
      <c r="O27" t="s">
        <v>28</v>
      </c>
      <c r="P27" t="s">
        <v>28</v>
      </c>
      <c r="Q27" t="s">
        <v>28</v>
      </c>
      <c r="R27" t="s">
        <v>28</v>
      </c>
      <c r="S27" t="s">
        <v>28</v>
      </c>
      <c r="T27" t="s">
        <v>28</v>
      </c>
    </row>
    <row r="28" spans="1:20" ht="12.75">
      <c r="A28" t="s">
        <v>47</v>
      </c>
      <c r="B28" t="s">
        <v>48</v>
      </c>
      <c r="D28">
        <v>152980</v>
      </c>
      <c r="E28">
        <v>185929</v>
      </c>
      <c r="F28">
        <v>204211</v>
      </c>
      <c r="G28">
        <v>167713</v>
      </c>
      <c r="H28">
        <v>172646</v>
      </c>
      <c r="I28">
        <v>182952</v>
      </c>
      <c r="J28">
        <v>212581</v>
      </c>
      <c r="K28">
        <v>187680</v>
      </c>
      <c r="L28">
        <v>198630</v>
      </c>
      <c r="M28">
        <v>205147</v>
      </c>
      <c r="N28">
        <v>199344</v>
      </c>
      <c r="O28">
        <v>200332</v>
      </c>
      <c r="P28">
        <v>212271</v>
      </c>
      <c r="Q28">
        <v>255804</v>
      </c>
      <c r="R28">
        <v>326975</v>
      </c>
      <c r="S28">
        <v>14304</v>
      </c>
      <c r="T28">
        <v>14052</v>
      </c>
    </row>
    <row r="29" spans="1:20" ht="12.75">
      <c r="A29" t="s">
        <v>49</v>
      </c>
      <c r="B29" t="s">
        <v>50</v>
      </c>
      <c r="D29">
        <v>230044</v>
      </c>
      <c r="E29">
        <v>205351</v>
      </c>
      <c r="F29">
        <v>215581</v>
      </c>
      <c r="G29">
        <v>210554</v>
      </c>
      <c r="H29">
        <v>171959</v>
      </c>
      <c r="I29">
        <v>139965</v>
      </c>
      <c r="J29">
        <v>172415</v>
      </c>
      <c r="K29">
        <v>193401</v>
      </c>
      <c r="L29">
        <v>116652</v>
      </c>
      <c r="M29">
        <v>111067</v>
      </c>
      <c r="N29">
        <v>235252</v>
      </c>
      <c r="O29">
        <v>266095</v>
      </c>
      <c r="P29">
        <v>294744</v>
      </c>
      <c r="Q29">
        <v>280828</v>
      </c>
      <c r="R29">
        <v>321454</v>
      </c>
      <c r="S29">
        <v>0</v>
      </c>
      <c r="T29">
        <v>0</v>
      </c>
    </row>
    <row r="30" spans="1:20" ht="12.75">
      <c r="A30" t="s">
        <v>57</v>
      </c>
      <c r="B30" t="s">
        <v>58</v>
      </c>
      <c r="D30">
        <v>0</v>
      </c>
      <c r="E30">
        <v>0</v>
      </c>
      <c r="F30">
        <v>0</v>
      </c>
      <c r="G30">
        <v>0</v>
      </c>
      <c r="H30">
        <v>0</v>
      </c>
      <c r="I30">
        <v>0</v>
      </c>
      <c r="J30">
        <v>1535</v>
      </c>
      <c r="K30">
        <v>18715</v>
      </c>
      <c r="L30">
        <v>0</v>
      </c>
      <c r="M30">
        <v>0</v>
      </c>
      <c r="N30">
        <v>0</v>
      </c>
      <c r="O30">
        <v>0</v>
      </c>
      <c r="P30">
        <v>0</v>
      </c>
      <c r="Q30">
        <v>0</v>
      </c>
      <c r="R30">
        <v>0</v>
      </c>
      <c r="S30">
        <v>0</v>
      </c>
      <c r="T30">
        <v>0</v>
      </c>
    </row>
    <row r="31" spans="1:20" ht="12.75">
      <c r="A31" t="s">
        <v>59</v>
      </c>
      <c r="B31" t="s">
        <v>60</v>
      </c>
      <c r="D31">
        <v>943</v>
      </c>
      <c r="E31">
        <v>788</v>
      </c>
      <c r="F31">
        <v>4340</v>
      </c>
      <c r="G31">
        <v>35882</v>
      </c>
      <c r="H31">
        <v>35005</v>
      </c>
      <c r="I31">
        <v>37484</v>
      </c>
      <c r="J31">
        <v>32149</v>
      </c>
      <c r="K31">
        <v>37728</v>
      </c>
      <c r="L31">
        <v>37986</v>
      </c>
      <c r="M31">
        <v>31738</v>
      </c>
      <c r="N31">
        <v>27803</v>
      </c>
      <c r="O31">
        <v>20310</v>
      </c>
      <c r="P31">
        <v>17414</v>
      </c>
      <c r="Q31">
        <v>12325</v>
      </c>
      <c r="R31">
        <v>48977</v>
      </c>
      <c r="S31">
        <v>109095</v>
      </c>
      <c r="T31">
        <v>107212</v>
      </c>
    </row>
    <row r="32" spans="1:20" ht="12.75">
      <c r="A32" t="s">
        <v>61</v>
      </c>
      <c r="B32" t="s">
        <v>62</v>
      </c>
      <c r="D32">
        <v>5427</v>
      </c>
      <c r="E32">
        <v>6302</v>
      </c>
      <c r="F32">
        <v>8831</v>
      </c>
      <c r="G32">
        <v>6460</v>
      </c>
      <c r="H32">
        <v>8685</v>
      </c>
      <c r="I32">
        <v>10329</v>
      </c>
      <c r="J32">
        <v>19686</v>
      </c>
      <c r="K32">
        <v>10259</v>
      </c>
      <c r="L32">
        <v>0</v>
      </c>
      <c r="M32">
        <v>0</v>
      </c>
      <c r="N32">
        <v>0</v>
      </c>
      <c r="O32">
        <v>0</v>
      </c>
      <c r="P32">
        <v>0</v>
      </c>
      <c r="Q32">
        <v>1928</v>
      </c>
      <c r="R32">
        <v>3329</v>
      </c>
      <c r="S32">
        <v>3220</v>
      </c>
      <c r="T32">
        <v>3242</v>
      </c>
    </row>
    <row r="33" spans="1:20" ht="12.75">
      <c r="A33" t="s">
        <v>63</v>
      </c>
      <c r="B33" t="s">
        <v>64</v>
      </c>
      <c r="D33">
        <v>0</v>
      </c>
      <c r="E33">
        <v>0</v>
      </c>
      <c r="F33">
        <v>138</v>
      </c>
      <c r="G33">
        <v>764</v>
      </c>
      <c r="H33">
        <v>166</v>
      </c>
      <c r="I33">
        <v>1433</v>
      </c>
      <c r="J33">
        <v>3134</v>
      </c>
      <c r="K33">
        <v>5722</v>
      </c>
      <c r="L33">
        <v>0</v>
      </c>
      <c r="M33">
        <v>0</v>
      </c>
      <c r="N33">
        <v>0</v>
      </c>
      <c r="O33">
        <v>0</v>
      </c>
      <c r="P33">
        <v>0</v>
      </c>
      <c r="Q33">
        <v>0</v>
      </c>
      <c r="R33">
        <v>0</v>
      </c>
      <c r="S33">
        <v>0</v>
      </c>
      <c r="T33">
        <v>0</v>
      </c>
    </row>
    <row r="34" spans="1:20" ht="12.75">
      <c r="A34" t="s">
        <v>69</v>
      </c>
      <c r="B34" t="s">
        <v>70</v>
      </c>
      <c r="D34">
        <v>0</v>
      </c>
      <c r="E34">
        <v>0</v>
      </c>
      <c r="F34">
        <v>0</v>
      </c>
      <c r="G34">
        <v>0</v>
      </c>
      <c r="H34">
        <v>0</v>
      </c>
      <c r="I34">
        <v>0</v>
      </c>
      <c r="J34">
        <v>0</v>
      </c>
      <c r="K34">
        <v>0</v>
      </c>
      <c r="L34">
        <v>0</v>
      </c>
      <c r="M34">
        <v>0</v>
      </c>
      <c r="N34">
        <v>0</v>
      </c>
      <c r="O34">
        <v>0</v>
      </c>
      <c r="P34">
        <v>0</v>
      </c>
      <c r="Q34">
        <v>0</v>
      </c>
      <c r="R34">
        <v>0</v>
      </c>
      <c r="S34">
        <v>0</v>
      </c>
      <c r="T34">
        <v>0</v>
      </c>
    </row>
    <row r="35" spans="1:20" ht="12.75">
      <c r="A35" t="s">
        <v>71</v>
      </c>
      <c r="B35" t="s">
        <v>72</v>
      </c>
      <c r="D35">
        <v>0</v>
      </c>
      <c r="E35">
        <v>0</v>
      </c>
      <c r="F35">
        <v>0</v>
      </c>
      <c r="G35">
        <v>0</v>
      </c>
      <c r="H35">
        <v>0</v>
      </c>
      <c r="I35">
        <v>0</v>
      </c>
      <c r="J35">
        <v>0</v>
      </c>
      <c r="K35">
        <v>416</v>
      </c>
      <c r="L35">
        <v>0</v>
      </c>
      <c r="M35">
        <v>0</v>
      </c>
      <c r="N35">
        <v>0</v>
      </c>
      <c r="O35">
        <v>0</v>
      </c>
      <c r="P35">
        <v>0</v>
      </c>
      <c r="Q35">
        <v>0</v>
      </c>
      <c r="R35">
        <v>0</v>
      </c>
      <c r="S35">
        <v>0</v>
      </c>
      <c r="T35">
        <v>0</v>
      </c>
    </row>
    <row r="36" spans="1:20" ht="12.75">
      <c r="A36" t="s">
        <v>75</v>
      </c>
      <c r="B36" t="s">
        <v>76</v>
      </c>
      <c r="D36">
        <v>26923</v>
      </c>
      <c r="E36">
        <v>28763</v>
      </c>
      <c r="F36">
        <v>32543</v>
      </c>
      <c r="G36">
        <v>35624</v>
      </c>
      <c r="H36">
        <v>35446</v>
      </c>
      <c r="I36">
        <v>35482</v>
      </c>
      <c r="J36">
        <v>38019</v>
      </c>
      <c r="K36">
        <v>37843</v>
      </c>
      <c r="L36">
        <v>37096</v>
      </c>
      <c r="M36">
        <v>37968</v>
      </c>
      <c r="N36">
        <v>36401</v>
      </c>
      <c r="O36">
        <v>40751</v>
      </c>
      <c r="P36">
        <v>41529</v>
      </c>
      <c r="Q36">
        <v>40910</v>
      </c>
      <c r="R36">
        <v>40951</v>
      </c>
      <c r="S36">
        <v>38902</v>
      </c>
      <c r="T36">
        <v>40604</v>
      </c>
    </row>
    <row r="37" spans="1:20" ht="12.75">
      <c r="A37" t="s">
        <v>77</v>
      </c>
      <c r="B37" t="s">
        <v>78</v>
      </c>
      <c r="D37">
        <v>0</v>
      </c>
      <c r="E37">
        <v>0</v>
      </c>
      <c r="F37">
        <v>0</v>
      </c>
      <c r="G37">
        <v>0</v>
      </c>
      <c r="H37">
        <v>0</v>
      </c>
      <c r="I37">
        <v>0</v>
      </c>
      <c r="J37">
        <v>0</v>
      </c>
      <c r="K37">
        <v>0</v>
      </c>
      <c r="L37">
        <v>0</v>
      </c>
      <c r="M37">
        <v>13040</v>
      </c>
      <c r="N37">
        <v>38878</v>
      </c>
      <c r="O37">
        <v>84199</v>
      </c>
      <c r="P37">
        <v>127449</v>
      </c>
      <c r="Q37">
        <v>19977</v>
      </c>
      <c r="R37">
        <v>19977</v>
      </c>
      <c r="S37">
        <v>0</v>
      </c>
      <c r="T37">
        <v>0</v>
      </c>
    </row>
    <row r="38" spans="1:20" ht="12.75">
      <c r="A38" t="s">
        <v>79</v>
      </c>
      <c r="B38" t="s">
        <v>80</v>
      </c>
      <c r="D38">
        <v>0</v>
      </c>
      <c r="E38">
        <v>0</v>
      </c>
      <c r="F38">
        <v>0</v>
      </c>
      <c r="G38">
        <v>0</v>
      </c>
      <c r="H38">
        <v>0</v>
      </c>
      <c r="I38">
        <v>0</v>
      </c>
      <c r="J38">
        <v>0</v>
      </c>
      <c r="K38">
        <v>0</v>
      </c>
      <c r="L38">
        <v>0</v>
      </c>
      <c r="M38">
        <v>0</v>
      </c>
      <c r="N38">
        <v>0</v>
      </c>
      <c r="O38">
        <v>0</v>
      </c>
      <c r="P38">
        <v>0</v>
      </c>
      <c r="Q38">
        <v>12306</v>
      </c>
      <c r="R38">
        <v>12459</v>
      </c>
      <c r="S38">
        <v>12306</v>
      </c>
      <c r="T38">
        <v>11389</v>
      </c>
    </row>
    <row r="39" spans="1:20" ht="12.75">
      <c r="A39" t="s">
        <v>89</v>
      </c>
      <c r="B39" t="s">
        <v>90</v>
      </c>
      <c r="D39">
        <v>56333</v>
      </c>
      <c r="E39">
        <v>59929</v>
      </c>
      <c r="F39">
        <v>61348</v>
      </c>
      <c r="G39">
        <v>62894</v>
      </c>
      <c r="H39">
        <v>77451</v>
      </c>
      <c r="I39">
        <v>101380</v>
      </c>
      <c r="J39">
        <v>101262</v>
      </c>
      <c r="K39">
        <v>98949</v>
      </c>
      <c r="L39">
        <v>26099</v>
      </c>
      <c r="M39">
        <v>23537</v>
      </c>
      <c r="N39">
        <v>23783</v>
      </c>
      <c r="O39">
        <v>27604</v>
      </c>
      <c r="P39">
        <v>25388</v>
      </c>
      <c r="Q39">
        <v>29415</v>
      </c>
      <c r="R39">
        <v>31310</v>
      </c>
      <c r="S39">
        <v>2629</v>
      </c>
      <c r="T39">
        <v>2669</v>
      </c>
    </row>
    <row r="40" spans="1:20" ht="12.75">
      <c r="A40" t="s">
        <v>95</v>
      </c>
      <c r="B40" t="s">
        <v>96</v>
      </c>
      <c r="D40">
        <v>0</v>
      </c>
      <c r="E40">
        <v>0</v>
      </c>
      <c r="F40">
        <v>0</v>
      </c>
      <c r="G40">
        <v>0</v>
      </c>
      <c r="H40">
        <v>0</v>
      </c>
      <c r="I40">
        <v>0</v>
      </c>
      <c r="J40">
        <v>0</v>
      </c>
      <c r="K40">
        <v>0</v>
      </c>
      <c r="L40">
        <v>76</v>
      </c>
      <c r="M40">
        <v>173</v>
      </c>
      <c r="N40">
        <v>3004</v>
      </c>
      <c r="O40">
        <v>134</v>
      </c>
      <c r="P40">
        <v>0</v>
      </c>
      <c r="Q40">
        <v>0</v>
      </c>
      <c r="R40">
        <v>0</v>
      </c>
      <c r="S40">
        <v>0</v>
      </c>
      <c r="T40">
        <v>0</v>
      </c>
    </row>
    <row r="41" spans="1:20" ht="12.75">
      <c r="A41" t="s">
        <v>97</v>
      </c>
      <c r="B41" t="s">
        <v>98</v>
      </c>
      <c r="D41">
        <v>0</v>
      </c>
      <c r="E41">
        <v>0</v>
      </c>
      <c r="F41">
        <v>0</v>
      </c>
      <c r="G41">
        <v>0</v>
      </c>
      <c r="H41">
        <v>0</v>
      </c>
      <c r="I41">
        <v>0</v>
      </c>
      <c r="J41">
        <v>0</v>
      </c>
      <c r="K41">
        <v>0</v>
      </c>
      <c r="L41">
        <v>0</v>
      </c>
      <c r="M41">
        <v>0</v>
      </c>
      <c r="N41">
        <v>0</v>
      </c>
      <c r="O41">
        <v>0</v>
      </c>
      <c r="P41">
        <v>0</v>
      </c>
      <c r="Q41">
        <v>0</v>
      </c>
      <c r="R41">
        <v>0</v>
      </c>
      <c r="S41">
        <v>0</v>
      </c>
      <c r="T41">
        <v>0</v>
      </c>
    </row>
    <row r="42" spans="1:20" ht="12.75">
      <c r="A42" t="s">
        <v>141</v>
      </c>
      <c r="B42" t="s">
        <v>142</v>
      </c>
      <c r="D42">
        <v>1309497</v>
      </c>
      <c r="E42">
        <v>1475152</v>
      </c>
      <c r="F42">
        <v>1592616</v>
      </c>
      <c r="G42">
        <v>1642667</v>
      </c>
      <c r="H42">
        <v>1562943</v>
      </c>
      <c r="I42">
        <v>1609954</v>
      </c>
      <c r="J42">
        <v>1926492</v>
      </c>
      <c r="K42">
        <v>1819756</v>
      </c>
      <c r="L42">
        <v>1716662</v>
      </c>
      <c r="M42">
        <v>1926848</v>
      </c>
      <c r="N42">
        <v>2276195</v>
      </c>
      <c r="O42">
        <v>2592501</v>
      </c>
      <c r="P42">
        <v>2760706</v>
      </c>
      <c r="Q42">
        <v>2744705</v>
      </c>
      <c r="R42">
        <v>2829312</v>
      </c>
      <c r="S42">
        <v>2795937</v>
      </c>
      <c r="T42">
        <v>3089120</v>
      </c>
    </row>
    <row r="44" spans="1:2" ht="12.75">
      <c r="A44" t="s">
        <v>236</v>
      </c>
      <c r="B44" t="s">
        <v>237</v>
      </c>
    </row>
    <row r="47" spans="1:2" ht="12.75">
      <c r="A47" s="8" t="s">
        <v>244</v>
      </c>
      <c r="B47" s="8"/>
    </row>
    <row r="48" spans="1:2" ht="12.75">
      <c r="A48" s="8" t="s">
        <v>248</v>
      </c>
      <c r="B48" s="8">
        <v>0.9</v>
      </c>
    </row>
    <row r="49" spans="1:3" ht="12.75">
      <c r="A49" s="12" t="s">
        <v>249</v>
      </c>
      <c r="B49" s="13">
        <f>23.884589/1000000</f>
        <v>2.3884588999999998E-05</v>
      </c>
      <c r="C49" s="8" t="s">
        <v>242</v>
      </c>
    </row>
    <row r="52" spans="1:20" ht="12.75">
      <c r="A52" s="8" t="s">
        <v>242</v>
      </c>
      <c r="C52" t="s">
        <v>16</v>
      </c>
      <c r="D52" t="s">
        <v>143</v>
      </c>
      <c r="E52" t="s">
        <v>144</v>
      </c>
      <c r="F52" t="s">
        <v>145</v>
      </c>
      <c r="G52" t="s">
        <v>146</v>
      </c>
      <c r="H52" t="s">
        <v>147</v>
      </c>
      <c r="I52" t="s">
        <v>148</v>
      </c>
      <c r="J52" t="s">
        <v>17</v>
      </c>
      <c r="K52" t="s">
        <v>18</v>
      </c>
      <c r="L52" t="s">
        <v>19</v>
      </c>
      <c r="M52" t="s">
        <v>20</v>
      </c>
      <c r="N52" t="s">
        <v>21</v>
      </c>
      <c r="O52" t="s">
        <v>22</v>
      </c>
      <c r="P52" t="s">
        <v>23</v>
      </c>
      <c r="Q52" t="s">
        <v>24</v>
      </c>
      <c r="R52" t="s">
        <v>25</v>
      </c>
      <c r="S52" t="s">
        <v>26</v>
      </c>
      <c r="T52" t="s">
        <v>421</v>
      </c>
    </row>
    <row r="53" ht="12.75">
      <c r="A53" t="s">
        <v>4</v>
      </c>
    </row>
    <row r="54" spans="1:20" ht="12.75">
      <c r="A54" t="str">
        <f aca="true" t="shared" si="0" ref="A54:B74">A22</f>
        <v>be</v>
      </c>
      <c r="B54" t="str">
        <f t="shared" si="0"/>
        <v>Belgium</v>
      </c>
      <c r="D54" s="10">
        <f aca="true" t="shared" si="1" ref="D54:D74">IF(ISERROR(D22*$B$48*$B$49),0,D22*$B$48*$B$49)</f>
        <v>3.3858769481810995</v>
      </c>
      <c r="E54" s="10">
        <f aca="true" t="shared" si="2" ref="E54:S54">IF(ISERROR(E22*$B$48*$B$49),0,E22*$B$48*$B$49)</f>
        <v>3.5347806413838</v>
      </c>
      <c r="F54" s="10">
        <f t="shared" si="2"/>
        <v>3.6742260373424998</v>
      </c>
      <c r="G54" s="10">
        <f t="shared" si="2"/>
        <v>3.9426697100313</v>
      </c>
      <c r="H54" s="10">
        <f t="shared" si="2"/>
        <v>4.2678631661840996</v>
      </c>
      <c r="I54" s="10">
        <f t="shared" si="2"/>
        <v>4.2497419285098</v>
      </c>
      <c r="J54" s="10">
        <f t="shared" si="2"/>
        <v>5.314681709793899</v>
      </c>
      <c r="K54" s="10">
        <f t="shared" si="2"/>
        <v>4.4731727047692</v>
      </c>
      <c r="L54" s="10">
        <f t="shared" si="2"/>
        <v>4.6081898979273</v>
      </c>
      <c r="M54" s="10">
        <f t="shared" si="2"/>
        <v>8.6237529851277</v>
      </c>
      <c r="N54" s="10">
        <f t="shared" si="2"/>
        <v>13.021280808075</v>
      </c>
      <c r="O54" s="10">
        <f t="shared" si="2"/>
        <v>14.3820503317953</v>
      </c>
      <c r="P54" s="10">
        <f t="shared" si="2"/>
        <v>14.703739918741801</v>
      </c>
      <c r="Q54" s="10">
        <f t="shared" si="2"/>
        <v>16.299419152194897</v>
      </c>
      <c r="R54" s="10">
        <f t="shared" si="2"/>
        <v>11.339574061961699</v>
      </c>
      <c r="S54" s="10">
        <f t="shared" si="2"/>
        <v>18.6700768680132</v>
      </c>
      <c r="T54" s="10">
        <f>IF(ISERROR(T22*$B$48*$B$49),0,T22*$B$48*$B$49)</f>
        <v>19.2511817530065</v>
      </c>
    </row>
    <row r="55" spans="1:20" ht="12.75">
      <c r="A55" t="str">
        <f t="shared" si="0"/>
        <v>cz</v>
      </c>
      <c r="B55" t="str">
        <f t="shared" si="0"/>
        <v>Czech Republic</v>
      </c>
      <c r="D55" s="10">
        <f t="shared" si="1"/>
        <v>0</v>
      </c>
      <c r="E55" s="10">
        <f aca="true" t="shared" si="3" ref="E55:S55">IF(ISERROR(E23*$B$48*$B$49),0,E23*$B$48*$B$49)</f>
        <v>0.0049871021832</v>
      </c>
      <c r="F55" s="10">
        <f t="shared" si="3"/>
        <v>0.0158856401439</v>
      </c>
      <c r="G55" s="10">
        <f t="shared" si="3"/>
        <v>0.059759241677999994</v>
      </c>
      <c r="H55" s="10">
        <f t="shared" si="3"/>
        <v>0.0121238173764</v>
      </c>
      <c r="I55" s="10">
        <f t="shared" si="3"/>
        <v>0.0008168529438</v>
      </c>
      <c r="J55" s="10">
        <f t="shared" si="3"/>
        <v>0.0008168529438</v>
      </c>
      <c r="K55" s="10">
        <f t="shared" si="3"/>
        <v>0.0038048150277</v>
      </c>
      <c r="L55" s="10">
        <f t="shared" si="3"/>
        <v>0</v>
      </c>
      <c r="M55" s="10">
        <f t="shared" si="3"/>
        <v>0</v>
      </c>
      <c r="N55" s="10">
        <f t="shared" si="3"/>
        <v>0</v>
      </c>
      <c r="O55" s="10">
        <f t="shared" si="3"/>
        <v>0</v>
      </c>
      <c r="P55" s="10">
        <f t="shared" si="3"/>
        <v>0</v>
      </c>
      <c r="Q55" s="10">
        <f t="shared" si="3"/>
        <v>0.0032459156450999997</v>
      </c>
      <c r="R55" s="10">
        <f t="shared" si="3"/>
        <v>0.0008383490739</v>
      </c>
      <c r="S55" s="10">
        <f t="shared" si="3"/>
        <v>0.0033748924257</v>
      </c>
      <c r="T55" s="10">
        <f aca="true" t="shared" si="4" ref="T55:T74">IF(ISERROR(T23*$B$48*$B$49),0,T23*$B$48*$B$49)</f>
        <v>0.0081900255681</v>
      </c>
    </row>
    <row r="56" spans="1:20" ht="12.75">
      <c r="A56" t="str">
        <f t="shared" si="0"/>
        <v>dk</v>
      </c>
      <c r="B56" t="str">
        <f t="shared" si="0"/>
        <v>Denmark</v>
      </c>
      <c r="D56" s="10">
        <f t="shared" si="1"/>
        <v>0</v>
      </c>
      <c r="E56" s="10">
        <f aca="true" t="shared" si="5" ref="E56:S56">IF(ISERROR(E24*$B$48*$B$49),0,E24*$B$48*$B$49)</f>
        <v>0</v>
      </c>
      <c r="F56" s="10">
        <f t="shared" si="5"/>
        <v>0</v>
      </c>
      <c r="G56" s="10">
        <f t="shared" si="5"/>
        <v>0</v>
      </c>
      <c r="H56" s="10">
        <f t="shared" si="5"/>
        <v>0</v>
      </c>
      <c r="I56" s="10">
        <f t="shared" si="5"/>
        <v>0</v>
      </c>
      <c r="J56" s="10">
        <f t="shared" si="5"/>
        <v>0.036328459869</v>
      </c>
      <c r="K56" s="10">
        <f t="shared" si="5"/>
        <v>0.0268271703648</v>
      </c>
      <c r="L56" s="10">
        <f t="shared" si="5"/>
        <v>0</v>
      </c>
      <c r="M56" s="10">
        <f t="shared" si="5"/>
        <v>0</v>
      </c>
      <c r="N56" s="10">
        <f t="shared" si="5"/>
        <v>0</v>
      </c>
      <c r="O56" s="10">
        <f t="shared" si="5"/>
        <v>0</v>
      </c>
      <c r="P56" s="10">
        <f t="shared" si="5"/>
        <v>0</v>
      </c>
      <c r="Q56" s="10">
        <f t="shared" si="5"/>
        <v>0</v>
      </c>
      <c r="R56" s="10">
        <f t="shared" si="5"/>
        <v>0</v>
      </c>
      <c r="S56" s="10">
        <f t="shared" si="5"/>
        <v>0</v>
      </c>
      <c r="T56" s="10">
        <f t="shared" si="4"/>
        <v>0</v>
      </c>
    </row>
    <row r="57" spans="1:20" ht="12.75">
      <c r="A57" t="str">
        <f t="shared" si="0"/>
        <v>de</v>
      </c>
      <c r="B57" t="str">
        <f t="shared" si="0"/>
        <v>Germany (including ex-GDR from 1991)</v>
      </c>
      <c r="D57" s="10">
        <f t="shared" si="1"/>
        <v>14.163800122889999</v>
      </c>
      <c r="E57" s="10">
        <f aca="true" t="shared" si="6" ref="E57:S57">IF(ISERROR(E25*$B$48*$B$49),0,E25*$B$48*$B$49)</f>
        <v>17.2403907511923</v>
      </c>
      <c r="F57" s="10">
        <f t="shared" si="6"/>
        <v>18.2898318226743</v>
      </c>
      <c r="G57" s="10">
        <f t="shared" si="6"/>
        <v>19.6137354832731</v>
      </c>
      <c r="H57" s="10">
        <f t="shared" si="6"/>
        <v>17.8013322661518</v>
      </c>
      <c r="I57" s="10">
        <f t="shared" si="6"/>
        <v>18.687639206304897</v>
      </c>
      <c r="J57" s="10">
        <f t="shared" si="6"/>
        <v>22.3743974874957</v>
      </c>
      <c r="K57" s="10">
        <f t="shared" si="6"/>
        <v>19.8886924833822</v>
      </c>
      <c r="L57" s="10">
        <f t="shared" si="6"/>
        <v>17.8754509227366</v>
      </c>
      <c r="M57" s="10">
        <f t="shared" si="6"/>
        <v>16.8496340982345</v>
      </c>
      <c r="N57" s="10">
        <f t="shared" si="6"/>
        <v>16.3625317901685</v>
      </c>
      <c r="O57" s="10">
        <f t="shared" si="6"/>
        <v>18.2641009549446</v>
      </c>
      <c r="P57" s="10">
        <f t="shared" si="6"/>
        <v>19.198172296179898</v>
      </c>
      <c r="Q57" s="10">
        <f t="shared" si="6"/>
        <v>17.3368008946908</v>
      </c>
      <c r="R57" s="10">
        <f t="shared" si="6"/>
        <v>19.634973659811898</v>
      </c>
      <c r="S57" s="10">
        <f t="shared" si="6"/>
        <v>24.9692168479968</v>
      </c>
      <c r="T57" s="10">
        <f t="shared" si="4"/>
        <v>27.3023208245304</v>
      </c>
    </row>
    <row r="58" spans="1:20" ht="12.75">
      <c r="A58" t="str">
        <f t="shared" si="0"/>
        <v>ie</v>
      </c>
      <c r="B58" t="str">
        <f t="shared" si="0"/>
        <v>Ireland</v>
      </c>
      <c r="D58" s="10">
        <f t="shared" si="1"/>
        <v>0</v>
      </c>
      <c r="E58" s="10">
        <f aca="true" t="shared" si="7" ref="E58:S58">IF(ISERROR(E26*$B$48*$B$49),0,E26*$B$48*$B$49)</f>
        <v>0</v>
      </c>
      <c r="F58" s="10">
        <f t="shared" si="7"/>
        <v>0</v>
      </c>
      <c r="G58" s="10">
        <f t="shared" si="7"/>
        <v>0</v>
      </c>
      <c r="H58" s="10">
        <f t="shared" si="7"/>
        <v>0</v>
      </c>
      <c r="I58" s="10">
        <f t="shared" si="7"/>
        <v>0.07093722932999999</v>
      </c>
      <c r="J58" s="10">
        <f t="shared" si="7"/>
        <v>0.48570505960949995</v>
      </c>
      <c r="K58" s="10">
        <f t="shared" si="7"/>
        <v>0.8656491591269999</v>
      </c>
      <c r="L58" s="10">
        <f t="shared" si="7"/>
        <v>1.4529019373288998</v>
      </c>
      <c r="M58" s="10">
        <f t="shared" si="7"/>
        <v>1.9145313312264</v>
      </c>
      <c r="N58" s="10">
        <f t="shared" si="7"/>
        <v>2.4955502316993</v>
      </c>
      <c r="O58" s="10">
        <f t="shared" si="7"/>
        <v>2.9427557222997</v>
      </c>
      <c r="P58" s="10">
        <f t="shared" si="7"/>
        <v>2.9979362882664</v>
      </c>
      <c r="Q58" s="10">
        <f t="shared" si="7"/>
        <v>3.4457651666397</v>
      </c>
      <c r="R58" s="10">
        <f t="shared" si="7"/>
        <v>3.0245484973302</v>
      </c>
      <c r="S58" s="10">
        <f t="shared" si="7"/>
        <v>3.0497419618074</v>
      </c>
      <c r="T58" s="10">
        <f t="shared" si="4"/>
        <v>3.6563412570993</v>
      </c>
    </row>
    <row r="59" spans="1:20" ht="12.75">
      <c r="A59" t="str">
        <f t="shared" si="0"/>
        <v>es</v>
      </c>
      <c r="B59" t="str">
        <f t="shared" si="0"/>
        <v>Spain</v>
      </c>
      <c r="D59" s="10">
        <f t="shared" si="1"/>
        <v>0</v>
      </c>
      <c r="E59" s="10">
        <f aca="true" t="shared" si="8" ref="E59:S59">IF(ISERROR(E27*$B$48*$B$49),0,E27*$B$48*$B$49)</f>
        <v>0</v>
      </c>
      <c r="F59" s="10">
        <f t="shared" si="8"/>
        <v>0</v>
      </c>
      <c r="G59" s="10">
        <f t="shared" si="8"/>
        <v>0</v>
      </c>
      <c r="H59" s="10">
        <f t="shared" si="8"/>
        <v>0</v>
      </c>
      <c r="I59" s="10">
        <f t="shared" si="8"/>
        <v>0</v>
      </c>
      <c r="J59" s="10">
        <f t="shared" si="8"/>
        <v>0</v>
      </c>
      <c r="K59" s="10">
        <f t="shared" si="8"/>
        <v>0</v>
      </c>
      <c r="L59" s="10">
        <f t="shared" si="8"/>
        <v>0</v>
      </c>
      <c r="M59" s="10">
        <f t="shared" si="8"/>
        <v>0</v>
      </c>
      <c r="N59" s="10">
        <f t="shared" si="8"/>
        <v>0</v>
      </c>
      <c r="O59" s="10">
        <f t="shared" si="8"/>
        <v>0</v>
      </c>
      <c r="P59" s="10">
        <f t="shared" si="8"/>
        <v>0</v>
      </c>
      <c r="Q59" s="10">
        <f t="shared" si="8"/>
        <v>0</v>
      </c>
      <c r="R59" s="10">
        <f t="shared" si="8"/>
        <v>0</v>
      </c>
      <c r="S59" s="10">
        <f t="shared" si="8"/>
        <v>0</v>
      </c>
      <c r="T59" s="10">
        <f t="shared" si="4"/>
        <v>0</v>
      </c>
    </row>
    <row r="60" spans="1:20" ht="12.75">
      <c r="A60" t="str">
        <f t="shared" si="0"/>
        <v>fr</v>
      </c>
      <c r="B60" t="str">
        <f t="shared" si="0"/>
        <v>France</v>
      </c>
      <c r="D60" s="10">
        <f t="shared" si="1"/>
        <v>3.2884779826979997</v>
      </c>
      <c r="E60" s="10">
        <f aca="true" t="shared" si="9" ref="E60:S60">IF(ISERROR(E28*$B$48*$B$49),0,E28*$B$48*$B$49)</f>
        <v>3.9967539733629</v>
      </c>
      <c r="F60" s="10">
        <f t="shared" si="9"/>
        <v>4.389746223851099</v>
      </c>
      <c r="G60" s="10">
        <f t="shared" si="9"/>
        <v>3.6051804674613</v>
      </c>
      <c r="H60" s="10">
        <f t="shared" si="9"/>
        <v>3.7112208772445996</v>
      </c>
      <c r="I60" s="10">
        <f t="shared" si="9"/>
        <v>3.9327599940552003</v>
      </c>
      <c r="J60" s="10">
        <f t="shared" si="9"/>
        <v>4.5696688327881</v>
      </c>
      <c r="K60" s="10">
        <f t="shared" si="9"/>
        <v>4.0343936971679994</v>
      </c>
      <c r="L60" s="10">
        <f t="shared" si="9"/>
        <v>4.269776321763</v>
      </c>
      <c r="M60" s="10">
        <f t="shared" si="9"/>
        <v>4.4098666016247</v>
      </c>
      <c r="N60" s="10">
        <f t="shared" si="9"/>
        <v>4.2851245586544</v>
      </c>
      <c r="O60" s="10">
        <f t="shared" si="9"/>
        <v>4.3063627351932</v>
      </c>
      <c r="P60" s="10">
        <f t="shared" si="9"/>
        <v>4.5630050324571</v>
      </c>
      <c r="Q60" s="10">
        <f t="shared" si="9"/>
        <v>5.4987960641004</v>
      </c>
      <c r="R60" s="10">
        <f t="shared" si="9"/>
        <v>7.028697139447499</v>
      </c>
      <c r="S60" s="10">
        <f t="shared" si="9"/>
        <v>0.3074806449504</v>
      </c>
      <c r="T60" s="10">
        <f t="shared" si="4"/>
        <v>0.3020636201652</v>
      </c>
    </row>
    <row r="61" spans="1:20" ht="12.75">
      <c r="A61" t="str">
        <f t="shared" si="0"/>
        <v>it</v>
      </c>
      <c r="B61" t="str">
        <f t="shared" si="0"/>
        <v>Italy</v>
      </c>
      <c r="D61" s="10">
        <f t="shared" si="1"/>
        <v>4.9450557527244</v>
      </c>
      <c r="E61" s="10">
        <f aca="true" t="shared" si="10" ref="E61:S61">IF(ISERROR(E29*$B$48*$B$49),0,E29*$B$48*$B$49)</f>
        <v>4.4142518121651</v>
      </c>
      <c r="F61" s="10">
        <f t="shared" si="10"/>
        <v>4.634157223088099</v>
      </c>
      <c r="G61" s="10">
        <f t="shared" si="10"/>
        <v>4.5260961770754</v>
      </c>
      <c r="H61" s="10">
        <f t="shared" si="10"/>
        <v>3.6964530358659</v>
      </c>
      <c r="I61" s="10">
        <f t="shared" si="10"/>
        <v>3.0087058494464998</v>
      </c>
      <c r="J61" s="10">
        <f t="shared" si="10"/>
        <v>3.7062552711914996</v>
      </c>
      <c r="K61" s="10">
        <f t="shared" si="10"/>
        <v>4.1573730574700996</v>
      </c>
      <c r="L61" s="10">
        <f t="shared" si="10"/>
        <v>2.5075665684252</v>
      </c>
      <c r="M61" s="10">
        <f t="shared" si="10"/>
        <v>2.3875106818167</v>
      </c>
      <c r="N61" s="10">
        <f t="shared" si="10"/>
        <v>5.0570075982852</v>
      </c>
      <c r="O61" s="10">
        <f t="shared" si="10"/>
        <v>5.7200127389594995</v>
      </c>
      <c r="P61" s="10">
        <f t="shared" si="10"/>
        <v>6.3358553701944</v>
      </c>
      <c r="Q61" s="10">
        <f t="shared" si="10"/>
        <v>6.0367152237227995</v>
      </c>
      <c r="R61" s="10">
        <f t="shared" si="10"/>
        <v>6.9100170051654</v>
      </c>
      <c r="S61" s="10">
        <f t="shared" si="10"/>
        <v>0</v>
      </c>
      <c r="T61" s="10">
        <f t="shared" si="4"/>
        <v>0</v>
      </c>
    </row>
    <row r="62" spans="1:20" ht="12.75">
      <c r="A62" t="str">
        <f t="shared" si="0"/>
        <v>hu</v>
      </c>
      <c r="B62" t="str">
        <f t="shared" si="0"/>
        <v>Hungary</v>
      </c>
      <c r="D62" s="10">
        <f t="shared" si="1"/>
        <v>0</v>
      </c>
      <c r="E62" s="10">
        <f aca="true" t="shared" si="11" ref="E62:S62">IF(ISERROR(E30*$B$48*$B$49),0,E30*$B$48*$B$49)</f>
        <v>0</v>
      </c>
      <c r="F62" s="10">
        <f t="shared" si="11"/>
        <v>0</v>
      </c>
      <c r="G62" s="10">
        <f t="shared" si="11"/>
        <v>0</v>
      </c>
      <c r="H62" s="10">
        <f t="shared" si="11"/>
        <v>0</v>
      </c>
      <c r="I62" s="10">
        <f t="shared" si="11"/>
        <v>0</v>
      </c>
      <c r="J62" s="10">
        <f t="shared" si="11"/>
        <v>0.032996559703499996</v>
      </c>
      <c r="K62" s="10">
        <f t="shared" si="11"/>
        <v>0.4023000748215</v>
      </c>
      <c r="L62" s="10">
        <f t="shared" si="11"/>
        <v>0</v>
      </c>
      <c r="M62" s="10">
        <f t="shared" si="11"/>
        <v>0</v>
      </c>
      <c r="N62" s="10">
        <f t="shared" si="11"/>
        <v>0</v>
      </c>
      <c r="O62" s="10">
        <f t="shared" si="11"/>
        <v>0</v>
      </c>
      <c r="P62" s="10">
        <f t="shared" si="11"/>
        <v>0</v>
      </c>
      <c r="Q62" s="10">
        <f t="shared" si="11"/>
        <v>0</v>
      </c>
      <c r="R62" s="10">
        <f t="shared" si="11"/>
        <v>0</v>
      </c>
      <c r="S62" s="10">
        <f t="shared" si="11"/>
        <v>0</v>
      </c>
      <c r="T62" s="10">
        <f t="shared" si="4"/>
        <v>0</v>
      </c>
    </row>
    <row r="63" spans="1:20" ht="12.75">
      <c r="A63" t="str">
        <f t="shared" si="0"/>
        <v>nl</v>
      </c>
      <c r="B63" t="str">
        <f t="shared" si="0"/>
        <v>Netherlands</v>
      </c>
      <c r="D63" s="10">
        <f t="shared" si="1"/>
        <v>0.0202708506843</v>
      </c>
      <c r="E63" s="10">
        <f aca="true" t="shared" si="12" ref="E63:S63">IF(ISERROR(E31*$B$48*$B$49),0,E31*$B$48*$B$49)</f>
        <v>0.0169389505188</v>
      </c>
      <c r="F63" s="10">
        <f t="shared" si="12"/>
        <v>0.093293204634</v>
      </c>
      <c r="G63" s="10">
        <f t="shared" si="12"/>
        <v>0.7713241402482</v>
      </c>
      <c r="H63" s="10">
        <f t="shared" si="12"/>
        <v>0.7524720341504999</v>
      </c>
      <c r="I63" s="10">
        <f t="shared" si="12"/>
        <v>0.8057609406683999</v>
      </c>
      <c r="J63" s="10">
        <f t="shared" si="12"/>
        <v>0.6910790865849</v>
      </c>
      <c r="K63" s="10">
        <f t="shared" si="12"/>
        <v>0.8110059964128</v>
      </c>
      <c r="L63" s="10">
        <f t="shared" si="12"/>
        <v>0.8165519979786</v>
      </c>
      <c r="M63" s="10">
        <f t="shared" si="12"/>
        <v>0.6822441771137999</v>
      </c>
      <c r="N63" s="10">
        <f t="shared" si="12"/>
        <v>0.5976569051703</v>
      </c>
      <c r="O63" s="10">
        <f t="shared" si="12"/>
        <v>0.436586402331</v>
      </c>
      <c r="P63" s="10">
        <f t="shared" si="12"/>
        <v>0.3743336095614</v>
      </c>
      <c r="Q63" s="10">
        <f t="shared" si="12"/>
        <v>0.26493980348249996</v>
      </c>
      <c r="R63" s="10">
        <f t="shared" si="12"/>
        <v>1.0528159639077</v>
      </c>
      <c r="S63" s="10">
        <f t="shared" si="12"/>
        <v>2.3451203132594998</v>
      </c>
      <c r="T63" s="10">
        <f t="shared" si="4"/>
        <v>2.3046431002812</v>
      </c>
    </row>
    <row r="64" spans="1:20" ht="12.75">
      <c r="A64" t="str">
        <f t="shared" si="0"/>
        <v>at</v>
      </c>
      <c r="B64" t="str">
        <f t="shared" si="0"/>
        <v>Austria</v>
      </c>
      <c r="D64" s="10">
        <f t="shared" si="1"/>
        <v>0.1166594980527</v>
      </c>
      <c r="E64" s="10">
        <f aca="true" t="shared" si="13" ref="E64:S64">IF(ISERROR(E32*$B$48*$B$49),0,E32*$B$48*$B$49)</f>
        <v>0.13546861189019999</v>
      </c>
      <c r="F64" s="10">
        <f t="shared" si="13"/>
        <v>0.1898323249131</v>
      </c>
      <c r="G64" s="10">
        <f t="shared" si="13"/>
        <v>0.138865000446</v>
      </c>
      <c r="H64" s="10">
        <f t="shared" si="13"/>
        <v>0.18669388991849997</v>
      </c>
      <c r="I64" s="10">
        <f t="shared" si="13"/>
        <v>0.2220335278029</v>
      </c>
      <c r="J64" s="10">
        <f t="shared" si="13"/>
        <v>0.4231728171486</v>
      </c>
      <c r="K64" s="10">
        <f t="shared" si="13"/>
        <v>0.2205287986959</v>
      </c>
      <c r="L64" s="10">
        <f t="shared" si="13"/>
        <v>0</v>
      </c>
      <c r="M64" s="10">
        <f t="shared" si="13"/>
        <v>0</v>
      </c>
      <c r="N64" s="10">
        <f t="shared" si="13"/>
        <v>0</v>
      </c>
      <c r="O64" s="10">
        <f t="shared" si="13"/>
        <v>0</v>
      </c>
      <c r="P64" s="10">
        <f t="shared" si="13"/>
        <v>0</v>
      </c>
      <c r="Q64" s="10">
        <f t="shared" si="13"/>
        <v>0.0414445388328</v>
      </c>
      <c r="R64" s="10">
        <f t="shared" si="13"/>
        <v>0.07156061710289999</v>
      </c>
      <c r="S64" s="10">
        <f t="shared" si="13"/>
        <v>0.069217538922</v>
      </c>
      <c r="T64" s="10">
        <f t="shared" si="4"/>
        <v>0.0696904537842</v>
      </c>
    </row>
    <row r="65" spans="1:20" ht="12.75">
      <c r="A65" t="str">
        <f t="shared" si="0"/>
        <v>pl</v>
      </c>
      <c r="B65" t="str">
        <f t="shared" si="0"/>
        <v>Poland</v>
      </c>
      <c r="D65" s="10">
        <f t="shared" si="1"/>
        <v>0</v>
      </c>
      <c r="E65" s="10">
        <f aca="true" t="shared" si="14" ref="E65:S65">IF(ISERROR(E33*$B$48*$B$49),0,E33*$B$48*$B$49)</f>
        <v>0</v>
      </c>
      <c r="F65" s="10">
        <f t="shared" si="14"/>
        <v>0.0029664659537999996</v>
      </c>
      <c r="G65" s="10">
        <f t="shared" si="14"/>
        <v>0.016423043396399998</v>
      </c>
      <c r="H65" s="10">
        <f t="shared" si="14"/>
        <v>0.0035683575965999997</v>
      </c>
      <c r="I65" s="10">
        <f t="shared" si="14"/>
        <v>0.030803954433299998</v>
      </c>
      <c r="J65" s="10">
        <f t="shared" si="14"/>
        <v>0.06736887173339999</v>
      </c>
      <c r="K65" s="10">
        <f t="shared" si="14"/>
        <v>0.12300085643219999</v>
      </c>
      <c r="L65" s="10">
        <f t="shared" si="14"/>
        <v>0</v>
      </c>
      <c r="M65" s="10">
        <f t="shared" si="14"/>
        <v>0</v>
      </c>
      <c r="N65" s="10">
        <f t="shared" si="14"/>
        <v>0</v>
      </c>
      <c r="O65" s="10">
        <f t="shared" si="14"/>
        <v>0</v>
      </c>
      <c r="P65" s="10">
        <f t="shared" si="14"/>
        <v>0</v>
      </c>
      <c r="Q65" s="10">
        <f t="shared" si="14"/>
        <v>0</v>
      </c>
      <c r="R65" s="10">
        <f t="shared" si="14"/>
        <v>0</v>
      </c>
      <c r="S65" s="10">
        <f t="shared" si="14"/>
        <v>0</v>
      </c>
      <c r="T65" s="10">
        <f t="shared" si="4"/>
        <v>0</v>
      </c>
    </row>
    <row r="66" spans="1:20" ht="12.75">
      <c r="A66" t="str">
        <f t="shared" si="0"/>
        <v>si</v>
      </c>
      <c r="B66" t="str">
        <f t="shared" si="0"/>
        <v>Slovenia</v>
      </c>
      <c r="D66" s="10">
        <f t="shared" si="1"/>
        <v>0</v>
      </c>
      <c r="E66" s="10">
        <f aca="true" t="shared" si="15" ref="E66:S66">IF(ISERROR(E34*$B$48*$B$49),0,E34*$B$48*$B$49)</f>
        <v>0</v>
      </c>
      <c r="F66" s="10">
        <f t="shared" si="15"/>
        <v>0</v>
      </c>
      <c r="G66" s="10">
        <f t="shared" si="15"/>
        <v>0</v>
      </c>
      <c r="H66" s="10">
        <f t="shared" si="15"/>
        <v>0</v>
      </c>
      <c r="I66" s="10">
        <f t="shared" si="15"/>
        <v>0</v>
      </c>
      <c r="J66" s="10">
        <f t="shared" si="15"/>
        <v>0</v>
      </c>
      <c r="K66" s="10">
        <f t="shared" si="15"/>
        <v>0</v>
      </c>
      <c r="L66" s="10">
        <f t="shared" si="15"/>
        <v>0</v>
      </c>
      <c r="M66" s="10">
        <f t="shared" si="15"/>
        <v>0</v>
      </c>
      <c r="N66" s="10">
        <f t="shared" si="15"/>
        <v>0</v>
      </c>
      <c r="O66" s="10">
        <f t="shared" si="15"/>
        <v>0</v>
      </c>
      <c r="P66" s="10">
        <f t="shared" si="15"/>
        <v>0</v>
      </c>
      <c r="Q66" s="10">
        <f t="shared" si="15"/>
        <v>0</v>
      </c>
      <c r="R66" s="10">
        <f t="shared" si="15"/>
        <v>0</v>
      </c>
      <c r="S66" s="10">
        <f t="shared" si="15"/>
        <v>0</v>
      </c>
      <c r="T66" s="10">
        <f t="shared" si="4"/>
        <v>0</v>
      </c>
    </row>
    <row r="67" spans="1:20" ht="12.75">
      <c r="A67" t="str">
        <f t="shared" si="0"/>
        <v>sk</v>
      </c>
      <c r="B67" t="str">
        <f t="shared" si="0"/>
        <v>Slovakia</v>
      </c>
      <c r="D67" s="10">
        <f t="shared" si="1"/>
        <v>0</v>
      </c>
      <c r="E67" s="10">
        <f aca="true" t="shared" si="16" ref="E67:S67">IF(ISERROR(E35*$B$48*$B$49),0,E35*$B$48*$B$49)</f>
        <v>0</v>
      </c>
      <c r="F67" s="10">
        <f t="shared" si="16"/>
        <v>0</v>
      </c>
      <c r="G67" s="10">
        <f t="shared" si="16"/>
        <v>0</v>
      </c>
      <c r="H67" s="10">
        <f t="shared" si="16"/>
        <v>0</v>
      </c>
      <c r="I67" s="10">
        <f t="shared" si="16"/>
        <v>0</v>
      </c>
      <c r="J67" s="10">
        <f t="shared" si="16"/>
        <v>0</v>
      </c>
      <c r="K67" s="10">
        <f t="shared" si="16"/>
        <v>0.0089423901216</v>
      </c>
      <c r="L67" s="10">
        <f t="shared" si="16"/>
        <v>0</v>
      </c>
      <c r="M67" s="10">
        <f t="shared" si="16"/>
        <v>0</v>
      </c>
      <c r="N67" s="10">
        <f t="shared" si="16"/>
        <v>0</v>
      </c>
      <c r="O67" s="10">
        <f t="shared" si="16"/>
        <v>0</v>
      </c>
      <c r="P67" s="10">
        <f t="shared" si="16"/>
        <v>0</v>
      </c>
      <c r="Q67" s="10">
        <f t="shared" si="16"/>
        <v>0</v>
      </c>
      <c r="R67" s="10">
        <f t="shared" si="16"/>
        <v>0</v>
      </c>
      <c r="S67" s="10">
        <f t="shared" si="16"/>
        <v>0</v>
      </c>
      <c r="T67" s="10">
        <f t="shared" si="4"/>
        <v>0</v>
      </c>
    </row>
    <row r="68" spans="1:20" ht="12.75">
      <c r="A68" t="str">
        <f t="shared" si="0"/>
        <v>se</v>
      </c>
      <c r="B68" t="str">
        <f t="shared" si="0"/>
        <v>Sweden</v>
      </c>
      <c r="D68" s="10">
        <f t="shared" si="1"/>
        <v>0.5787403106822999</v>
      </c>
      <c r="E68" s="10">
        <f aca="true" t="shared" si="17" ref="E68:S68">IF(ISERROR(E36*$B$48*$B$49),0,E36*$B$48*$B$49)</f>
        <v>0.6182931900663</v>
      </c>
      <c r="F68" s="10">
        <f t="shared" si="17"/>
        <v>0.6995485618442999</v>
      </c>
      <c r="G68" s="10">
        <f t="shared" si="17"/>
        <v>0.7657781386824</v>
      </c>
      <c r="H68" s="10">
        <f t="shared" si="17"/>
        <v>0.7619518275246</v>
      </c>
      <c r="I68" s="10">
        <f t="shared" si="17"/>
        <v>0.7627256882082</v>
      </c>
      <c r="J68" s="10">
        <f t="shared" si="17"/>
        <v>0.8172613702718999</v>
      </c>
      <c r="K68" s="10">
        <f t="shared" si="17"/>
        <v>0.8134780513743001</v>
      </c>
      <c r="L68" s="10">
        <f t="shared" si="17"/>
        <v>0.7974204421896</v>
      </c>
      <c r="M68" s="10">
        <f t="shared" si="17"/>
        <v>0.8161650676368001</v>
      </c>
      <c r="N68" s="10">
        <f t="shared" si="17"/>
        <v>0.7824806317701</v>
      </c>
      <c r="O68" s="10">
        <f t="shared" si="17"/>
        <v>0.8759887977051</v>
      </c>
      <c r="P68" s="10">
        <f t="shared" si="17"/>
        <v>0.8927127869228999</v>
      </c>
      <c r="Q68" s="10">
        <f t="shared" si="17"/>
        <v>0.879406682391</v>
      </c>
      <c r="R68" s="10">
        <f t="shared" si="17"/>
        <v>0.8802880237251</v>
      </c>
      <c r="S68" s="10">
        <f t="shared" si="17"/>
        <v>0.8362424531502</v>
      </c>
      <c r="T68" s="10">
        <f t="shared" si="4"/>
        <v>0.8728288665803999</v>
      </c>
    </row>
    <row r="69" spans="1:20" ht="12.75">
      <c r="A69" t="str">
        <f t="shared" si="0"/>
        <v>uk</v>
      </c>
      <c r="B69" t="str">
        <f t="shared" si="0"/>
        <v>United Kingdom</v>
      </c>
      <c r="D69" s="10">
        <f t="shared" si="1"/>
        <v>0</v>
      </c>
      <c r="E69" s="10">
        <f aca="true" t="shared" si="18" ref="E69:S69">IF(ISERROR(E37*$B$48*$B$49),0,E37*$B$48*$B$49)</f>
        <v>0</v>
      </c>
      <c r="F69" s="10">
        <f t="shared" si="18"/>
        <v>0</v>
      </c>
      <c r="G69" s="10">
        <f t="shared" si="18"/>
        <v>0</v>
      </c>
      <c r="H69" s="10">
        <f t="shared" si="18"/>
        <v>0</v>
      </c>
      <c r="I69" s="10">
        <f t="shared" si="18"/>
        <v>0</v>
      </c>
      <c r="J69" s="10">
        <f t="shared" si="18"/>
        <v>0</v>
      </c>
      <c r="K69" s="10">
        <f t="shared" si="18"/>
        <v>0</v>
      </c>
      <c r="L69" s="10">
        <f t="shared" si="18"/>
        <v>0</v>
      </c>
      <c r="M69" s="10">
        <f t="shared" si="18"/>
        <v>0.280309536504</v>
      </c>
      <c r="N69" s="10">
        <f t="shared" si="18"/>
        <v>0.8357265460278</v>
      </c>
      <c r="O69" s="10">
        <f t="shared" si="18"/>
        <v>1.8099526582899</v>
      </c>
      <c r="P69" s="10">
        <f t="shared" si="18"/>
        <v>2.7396602851149</v>
      </c>
      <c r="Q69" s="10">
        <f t="shared" si="18"/>
        <v>0.42942819100769997</v>
      </c>
      <c r="R69" s="10">
        <f t="shared" si="18"/>
        <v>0.42942819100769997</v>
      </c>
      <c r="S69" s="10">
        <f t="shared" si="18"/>
        <v>0</v>
      </c>
      <c r="T69" s="10">
        <f t="shared" si="4"/>
        <v>0</v>
      </c>
    </row>
    <row r="70" spans="1:20" ht="12.75">
      <c r="A70" t="str">
        <f t="shared" si="0"/>
        <v>hr</v>
      </c>
      <c r="B70" t="str">
        <f t="shared" si="0"/>
        <v>Croatia</v>
      </c>
      <c r="D70" s="10">
        <f t="shared" si="1"/>
        <v>0</v>
      </c>
      <c r="E70" s="10">
        <f aca="true" t="shared" si="19" ref="E70:S70">IF(ISERROR(E38*$B$48*$B$49),0,E38*$B$48*$B$49)</f>
        <v>0</v>
      </c>
      <c r="F70" s="10">
        <f t="shared" si="19"/>
        <v>0</v>
      </c>
      <c r="G70" s="10">
        <f t="shared" si="19"/>
        <v>0</v>
      </c>
      <c r="H70" s="10">
        <f t="shared" si="19"/>
        <v>0</v>
      </c>
      <c r="I70" s="10">
        <f t="shared" si="19"/>
        <v>0</v>
      </c>
      <c r="J70" s="10">
        <f t="shared" si="19"/>
        <v>0</v>
      </c>
      <c r="K70" s="10">
        <f t="shared" si="19"/>
        <v>0</v>
      </c>
      <c r="L70" s="10">
        <f t="shared" si="19"/>
        <v>0</v>
      </c>
      <c r="M70" s="10">
        <f t="shared" si="19"/>
        <v>0</v>
      </c>
      <c r="N70" s="10">
        <f t="shared" si="19"/>
        <v>0</v>
      </c>
      <c r="O70" s="10">
        <f t="shared" si="19"/>
        <v>0</v>
      </c>
      <c r="P70" s="10">
        <f t="shared" si="19"/>
        <v>0</v>
      </c>
      <c r="Q70" s="10">
        <f t="shared" si="19"/>
        <v>0.2645313770106</v>
      </c>
      <c r="R70" s="10">
        <f t="shared" si="19"/>
        <v>0.2678202849159</v>
      </c>
      <c r="S70" s="10">
        <f t="shared" si="19"/>
        <v>0.2645313770106</v>
      </c>
      <c r="T70" s="10">
        <f t="shared" si="4"/>
        <v>0.2448194257089</v>
      </c>
    </row>
    <row r="71" spans="1:20" ht="12.75">
      <c r="A71" t="str">
        <f t="shared" si="0"/>
        <v>ch</v>
      </c>
      <c r="B71" t="str">
        <f t="shared" si="0"/>
        <v>Switzerland</v>
      </c>
      <c r="D71" s="10">
        <f t="shared" si="1"/>
        <v>1.2109414969233</v>
      </c>
      <c r="E71" s="10">
        <f aca="true" t="shared" si="20" ref="E71:S71">IF(ISERROR(E39*$B$48*$B$49),0,E39*$B$48*$B$49)</f>
        <v>1.2882415807629</v>
      </c>
      <c r="F71" s="10">
        <f t="shared" si="20"/>
        <v>1.3187445893748</v>
      </c>
      <c r="G71" s="10">
        <f t="shared" si="20"/>
        <v>1.3519776065093998</v>
      </c>
      <c r="H71" s="10">
        <f t="shared" si="20"/>
        <v>1.6648967723751</v>
      </c>
      <c r="I71" s="10">
        <f t="shared" si="20"/>
        <v>2.1792776695379996</v>
      </c>
      <c r="J71" s="10">
        <f t="shared" si="20"/>
        <v>2.1767411261862</v>
      </c>
      <c r="K71" s="10">
        <f t="shared" si="20"/>
        <v>2.1270205772649</v>
      </c>
      <c r="L71" s="10">
        <f t="shared" si="20"/>
        <v>0.5610274994799</v>
      </c>
      <c r="M71" s="10">
        <f t="shared" si="20"/>
        <v>0.5059544141636999</v>
      </c>
      <c r="N71" s="10">
        <f t="shared" si="20"/>
        <v>0.5112424621682999</v>
      </c>
      <c r="O71" s="10">
        <f t="shared" si="20"/>
        <v>0.5933791752804</v>
      </c>
      <c r="P71" s="10">
        <f t="shared" si="20"/>
        <v>0.5457437509788</v>
      </c>
      <c r="Q71" s="10">
        <f t="shared" si="20"/>
        <v>0.6323086668915</v>
      </c>
      <c r="R71" s="10">
        <f t="shared" si="20"/>
        <v>0.6730438334309999</v>
      </c>
      <c r="S71" s="10">
        <f t="shared" si="20"/>
        <v>0.05651332603289999</v>
      </c>
      <c r="T71" s="10">
        <f t="shared" si="4"/>
        <v>0.05737317123689999</v>
      </c>
    </row>
    <row r="72" spans="1:20" ht="12.75">
      <c r="A72" t="str">
        <f t="shared" si="0"/>
        <v>cs</v>
      </c>
      <c r="B72" t="str">
        <f t="shared" si="0"/>
        <v>Serbia and Montenegro</v>
      </c>
      <c r="D72" s="10">
        <f t="shared" si="1"/>
        <v>0</v>
      </c>
      <c r="E72" s="10">
        <f aca="true" t="shared" si="21" ref="E72:S72">IF(ISERROR(E40*$B$48*$B$49),0,E40*$B$48*$B$49)</f>
        <v>0</v>
      </c>
      <c r="F72" s="10">
        <f t="shared" si="21"/>
        <v>0</v>
      </c>
      <c r="G72" s="10">
        <f t="shared" si="21"/>
        <v>0</v>
      </c>
      <c r="H72" s="10">
        <f t="shared" si="21"/>
        <v>0</v>
      </c>
      <c r="I72" s="10">
        <f t="shared" si="21"/>
        <v>0</v>
      </c>
      <c r="J72" s="10">
        <f t="shared" si="21"/>
        <v>0</v>
      </c>
      <c r="K72" s="10">
        <f t="shared" si="21"/>
        <v>0</v>
      </c>
      <c r="L72" s="10">
        <f t="shared" si="21"/>
        <v>0.0016337058876</v>
      </c>
      <c r="M72" s="10">
        <f t="shared" si="21"/>
        <v>0.0037188305073</v>
      </c>
      <c r="N72" s="10">
        <f t="shared" si="21"/>
        <v>0.06457437482039999</v>
      </c>
      <c r="O72" s="10">
        <f t="shared" si="21"/>
        <v>0.0028804814334</v>
      </c>
      <c r="P72" s="10">
        <f t="shared" si="21"/>
        <v>0</v>
      </c>
      <c r="Q72" s="10">
        <f t="shared" si="21"/>
        <v>0</v>
      </c>
      <c r="R72" s="10">
        <f t="shared" si="21"/>
        <v>0</v>
      </c>
      <c r="S72" s="10">
        <f t="shared" si="21"/>
        <v>0</v>
      </c>
      <c r="T72" s="10">
        <f t="shared" si="4"/>
        <v>0</v>
      </c>
    </row>
    <row r="73" spans="1:20" ht="12.75">
      <c r="A73" t="str">
        <f t="shared" si="0"/>
        <v>ex_yu</v>
      </c>
      <c r="B73" t="str">
        <f t="shared" si="0"/>
        <v>Former Yugoslavia (before 1992)/Total components of the former republic of Yugoslavia</v>
      </c>
      <c r="D73" s="10">
        <f t="shared" si="1"/>
        <v>0</v>
      </c>
      <c r="E73" s="10">
        <f aca="true" t="shared" si="22" ref="E73:S73">IF(ISERROR(E41*$B$48*$B$49),0,E41*$B$48*$B$49)</f>
        <v>0</v>
      </c>
      <c r="F73" s="10">
        <f t="shared" si="22"/>
        <v>0</v>
      </c>
      <c r="G73" s="10">
        <f t="shared" si="22"/>
        <v>0</v>
      </c>
      <c r="H73" s="10">
        <f t="shared" si="22"/>
        <v>0</v>
      </c>
      <c r="I73" s="10">
        <f t="shared" si="22"/>
        <v>0</v>
      </c>
      <c r="J73" s="10">
        <f t="shared" si="22"/>
        <v>0</v>
      </c>
      <c r="K73" s="10">
        <f t="shared" si="22"/>
        <v>0</v>
      </c>
      <c r="L73" s="10">
        <f t="shared" si="22"/>
        <v>0</v>
      </c>
      <c r="M73" s="10">
        <f t="shared" si="22"/>
        <v>0</v>
      </c>
      <c r="N73" s="10">
        <f t="shared" si="22"/>
        <v>0</v>
      </c>
      <c r="O73" s="10">
        <f t="shared" si="22"/>
        <v>0</v>
      </c>
      <c r="P73" s="10">
        <f t="shared" si="22"/>
        <v>0</v>
      </c>
      <c r="Q73" s="10">
        <f t="shared" si="22"/>
        <v>0</v>
      </c>
      <c r="R73" s="10">
        <f t="shared" si="22"/>
        <v>0</v>
      </c>
      <c r="S73" s="10">
        <f t="shared" si="22"/>
        <v>0</v>
      </c>
      <c r="T73" s="10">
        <f t="shared" si="4"/>
        <v>0</v>
      </c>
    </row>
    <row r="74" spans="1:20" ht="12.75">
      <c r="A74" t="str">
        <f t="shared" si="0"/>
        <v>world</v>
      </c>
      <c r="B74" t="str">
        <f t="shared" si="0"/>
        <v>All countries of the world</v>
      </c>
      <c r="D74" s="10">
        <f t="shared" si="1"/>
        <v>28.1491178775597</v>
      </c>
      <c r="E74" s="10">
        <f aca="true" t="shared" si="23" ref="E74:S74">IF(ISERROR(E42*$B$48*$B$49),0,E42*$B$48*$B$49)</f>
        <v>31.7100593092752</v>
      </c>
      <c r="F74" s="10">
        <f t="shared" si="23"/>
        <v>34.2350807353416</v>
      </c>
      <c r="G74" s="10">
        <f t="shared" si="23"/>
        <v>35.3109835429767</v>
      </c>
      <c r="H74" s="10">
        <f t="shared" si="23"/>
        <v>33.597226066884296</v>
      </c>
      <c r="I74" s="10">
        <f t="shared" si="23"/>
        <v>34.6077806390154</v>
      </c>
      <c r="J74" s="10">
        <f t="shared" si="23"/>
        <v>41.4121226686092</v>
      </c>
      <c r="K74" s="10">
        <f t="shared" si="23"/>
        <v>39.1177117262556</v>
      </c>
      <c r="L74" s="10">
        <f t="shared" si="23"/>
        <v>36.9015896897262</v>
      </c>
      <c r="M74" s="10">
        <f t="shared" si="23"/>
        <v>41.4197752909248</v>
      </c>
      <c r="N74" s="10">
        <f t="shared" si="23"/>
        <v>48.929383852969494</v>
      </c>
      <c r="O74" s="10">
        <f t="shared" si="23"/>
        <v>55.72873878038009</v>
      </c>
      <c r="P74" s="10">
        <f t="shared" si="23"/>
        <v>59.344495343850596</v>
      </c>
      <c r="Q74" s="10">
        <f t="shared" si="23"/>
        <v>59.00053576612049</v>
      </c>
      <c r="R74" s="10">
        <f t="shared" si="23"/>
        <v>60.819258845491206</v>
      </c>
      <c r="S74" s="10">
        <f t="shared" si="23"/>
        <v>60.1018255034037</v>
      </c>
      <c r="T74" s="10">
        <f t="shared" si="4"/>
        <v>66.404125414512</v>
      </c>
    </row>
    <row r="75" spans="4:20" ht="12.75">
      <c r="D75" s="10"/>
      <c r="E75" s="10"/>
      <c r="F75" s="10"/>
      <c r="G75" s="10"/>
      <c r="H75" s="10"/>
      <c r="I75" s="10"/>
      <c r="J75" s="10"/>
      <c r="K75" s="10"/>
      <c r="L75" s="10"/>
      <c r="M75" s="10"/>
      <c r="N75" s="10"/>
      <c r="O75" s="10"/>
      <c r="P75" s="10"/>
      <c r="Q75" s="10"/>
      <c r="R75" s="10"/>
      <c r="S75" s="10"/>
      <c r="T75" s="10"/>
    </row>
    <row r="76" spans="4:20" ht="12.75">
      <c r="D76" s="10"/>
      <c r="E76" s="10"/>
      <c r="F76" s="10"/>
      <c r="G76" s="10"/>
      <c r="H76" s="10"/>
      <c r="I76" s="10"/>
      <c r="J76" s="10"/>
      <c r="K76" s="10"/>
      <c r="L76" s="10"/>
      <c r="M76" s="10"/>
      <c r="N76" s="10"/>
      <c r="O76" s="10"/>
      <c r="P76" s="10"/>
      <c r="Q76" s="10"/>
      <c r="R76" s="10"/>
      <c r="S76" s="10"/>
      <c r="T76" s="10"/>
    </row>
    <row r="77" spans="4:20" ht="12.75">
      <c r="D77" s="10"/>
      <c r="E77" s="10"/>
      <c r="F77" s="10"/>
      <c r="G77" s="10"/>
      <c r="H77" s="10"/>
      <c r="I77" s="10"/>
      <c r="J77" s="10"/>
      <c r="K77" s="10"/>
      <c r="L77" s="10"/>
      <c r="M77" s="10"/>
      <c r="N77" s="10"/>
      <c r="O77" s="10"/>
      <c r="P77" s="10"/>
      <c r="Q77" s="10"/>
      <c r="R77" s="10"/>
      <c r="S77" s="10"/>
      <c r="T77" s="10"/>
    </row>
    <row r="78" spans="4:20" ht="12.75">
      <c r="D78" s="10"/>
      <c r="E78" s="10"/>
      <c r="F78" s="10"/>
      <c r="G78" s="10"/>
      <c r="H78" s="10"/>
      <c r="I78" s="10"/>
      <c r="J78" s="10"/>
      <c r="K78" s="10"/>
      <c r="L78" s="10"/>
      <c r="M78" s="10"/>
      <c r="N78" s="10"/>
      <c r="O78" s="10"/>
      <c r="P78" s="10"/>
      <c r="Q78" s="10"/>
      <c r="R78" s="10"/>
      <c r="S78" s="10"/>
      <c r="T78" s="10"/>
    </row>
    <row r="79" spans="4:20" ht="12.75">
      <c r="D79" s="10"/>
      <c r="E79" s="10"/>
      <c r="F79" s="10"/>
      <c r="G79" s="10"/>
      <c r="H79" s="10"/>
      <c r="I79" s="10"/>
      <c r="J79" s="10"/>
      <c r="K79" s="10"/>
      <c r="L79" s="10"/>
      <c r="M79" s="10"/>
      <c r="N79" s="10"/>
      <c r="O79" s="10"/>
      <c r="P79" s="10"/>
      <c r="Q79" s="10"/>
      <c r="R79" s="10"/>
      <c r="S79" s="10"/>
      <c r="T79" s="10"/>
    </row>
    <row r="80" spans="4:20" ht="12.75">
      <c r="D80" s="10"/>
      <c r="E80" s="10"/>
      <c r="F80" s="10"/>
      <c r="G80" s="10"/>
      <c r="H80" s="10"/>
      <c r="I80" s="10"/>
      <c r="J80" s="10"/>
      <c r="K80" s="10"/>
      <c r="L80" s="10"/>
      <c r="M80" s="10"/>
      <c r="N80" s="10"/>
      <c r="O80" s="10"/>
      <c r="P80" s="10"/>
      <c r="Q80" s="10"/>
      <c r="R80" s="10"/>
      <c r="S80" s="10"/>
      <c r="T80" s="10"/>
    </row>
    <row r="81" spans="4:20" ht="12.75">
      <c r="D81" s="10"/>
      <c r="E81" s="10"/>
      <c r="F81" s="10"/>
      <c r="G81" s="10"/>
      <c r="H81" s="10"/>
      <c r="I81" s="10"/>
      <c r="J81" s="10"/>
      <c r="K81" s="10"/>
      <c r="L81" s="10"/>
      <c r="M81" s="10"/>
      <c r="N81" s="10"/>
      <c r="O81" s="10"/>
      <c r="P81" s="10"/>
      <c r="Q81" s="10"/>
      <c r="R81" s="10"/>
      <c r="S81" s="10"/>
      <c r="T81" s="10"/>
    </row>
    <row r="82" spans="4:20" ht="12.75">
      <c r="D82" s="10"/>
      <c r="E82" s="10"/>
      <c r="F82" s="10"/>
      <c r="G82" s="10"/>
      <c r="H82" s="10"/>
      <c r="I82" s="10"/>
      <c r="J82" s="10"/>
      <c r="K82" s="10"/>
      <c r="L82" s="10"/>
      <c r="M82" s="10"/>
      <c r="N82" s="10"/>
      <c r="O82" s="10"/>
      <c r="P82" s="10"/>
      <c r="Q82" s="10"/>
      <c r="R82" s="10"/>
      <c r="S82" s="10"/>
      <c r="T82" s="10"/>
    </row>
    <row r="83" spans="4:20" ht="12.75">
      <c r="D83" s="10"/>
      <c r="E83" s="10"/>
      <c r="F83" s="10"/>
      <c r="G83" s="10"/>
      <c r="H83" s="10"/>
      <c r="I83" s="10"/>
      <c r="J83" s="10"/>
      <c r="K83" s="10"/>
      <c r="L83" s="10"/>
      <c r="M83" s="10"/>
      <c r="N83" s="10"/>
      <c r="O83" s="10"/>
      <c r="P83" s="10"/>
      <c r="Q83" s="10"/>
      <c r="R83" s="10"/>
      <c r="S83" s="10"/>
      <c r="T83" s="10"/>
    </row>
    <row r="84" spans="4:20" ht="12.75">
      <c r="D84" s="10"/>
      <c r="E84" s="10"/>
      <c r="F84" s="10"/>
      <c r="G84" s="10"/>
      <c r="H84" s="10"/>
      <c r="I84" s="10"/>
      <c r="J84" s="10"/>
      <c r="K84" s="10"/>
      <c r="L84" s="10"/>
      <c r="M84" s="10"/>
      <c r="N84" s="10"/>
      <c r="O84" s="10"/>
      <c r="P84" s="10"/>
      <c r="Q84" s="10"/>
      <c r="R84" s="10"/>
      <c r="S84" s="10"/>
      <c r="T84" s="10"/>
    </row>
    <row r="85" spans="4:20" ht="12.75">
      <c r="D85" s="10"/>
      <c r="E85" s="10"/>
      <c r="F85" s="10"/>
      <c r="G85" s="10"/>
      <c r="H85" s="10"/>
      <c r="I85" s="10"/>
      <c r="J85" s="10"/>
      <c r="K85" s="10"/>
      <c r="L85" s="10"/>
      <c r="M85" s="10"/>
      <c r="N85" s="10"/>
      <c r="O85" s="10"/>
      <c r="P85" s="10"/>
      <c r="Q85" s="10"/>
      <c r="R85" s="10"/>
      <c r="S85" s="10"/>
      <c r="T85" s="10"/>
    </row>
    <row r="86" spans="4:20" ht="12.75">
      <c r="D86" s="10"/>
      <c r="E86" s="10"/>
      <c r="F86" s="10"/>
      <c r="G86" s="10"/>
      <c r="H86" s="10"/>
      <c r="I86" s="10"/>
      <c r="J86" s="10"/>
      <c r="K86" s="10"/>
      <c r="L86" s="10"/>
      <c r="M86" s="10"/>
      <c r="N86" s="10"/>
      <c r="O86" s="10"/>
      <c r="P86" s="10"/>
      <c r="Q86" s="10"/>
      <c r="R86" s="10"/>
      <c r="S86" s="10"/>
      <c r="T86" s="10"/>
    </row>
    <row r="87" spans="4:20" ht="12.75">
      <c r="D87" s="10"/>
      <c r="E87" s="10"/>
      <c r="F87" s="10"/>
      <c r="G87" s="10"/>
      <c r="H87" s="10"/>
      <c r="I87" s="10"/>
      <c r="J87" s="10"/>
      <c r="K87" s="10"/>
      <c r="L87" s="10"/>
      <c r="M87" s="10"/>
      <c r="N87" s="10"/>
      <c r="O87" s="10"/>
      <c r="P87" s="10"/>
      <c r="Q87" s="10"/>
      <c r="R87" s="10"/>
      <c r="S87" s="10"/>
      <c r="T87" s="10"/>
    </row>
    <row r="88" spans="4:20" ht="12.75">
      <c r="D88" s="10"/>
      <c r="E88" s="10"/>
      <c r="F88" s="10"/>
      <c r="G88" s="10"/>
      <c r="H88" s="10"/>
      <c r="I88" s="10"/>
      <c r="J88" s="10"/>
      <c r="K88" s="10"/>
      <c r="L88" s="10"/>
      <c r="M88" s="10"/>
      <c r="N88" s="10"/>
      <c r="O88" s="10"/>
      <c r="P88" s="10"/>
      <c r="Q88" s="10"/>
      <c r="R88" s="10"/>
      <c r="S88" s="10"/>
      <c r="T88" s="10"/>
    </row>
    <row r="89" spans="4:20" ht="12.75">
      <c r="D89" s="10"/>
      <c r="E89" s="10"/>
      <c r="F89" s="10"/>
      <c r="G89" s="10"/>
      <c r="H89" s="10"/>
      <c r="I89" s="10"/>
      <c r="J89" s="10"/>
      <c r="K89" s="10"/>
      <c r="L89" s="10"/>
      <c r="M89" s="10"/>
      <c r="N89" s="10"/>
      <c r="O89" s="10"/>
      <c r="P89" s="10"/>
      <c r="Q89" s="10"/>
      <c r="R89" s="10"/>
      <c r="S89" s="10"/>
      <c r="T89" s="10"/>
    </row>
    <row r="90" spans="4:20" ht="12.75">
      <c r="D90" s="10"/>
      <c r="E90" s="10"/>
      <c r="F90" s="10"/>
      <c r="G90" s="10"/>
      <c r="H90" s="10"/>
      <c r="I90" s="10"/>
      <c r="J90" s="10"/>
      <c r="K90" s="10"/>
      <c r="L90" s="10"/>
      <c r="M90" s="10"/>
      <c r="N90" s="10"/>
      <c r="O90" s="10"/>
      <c r="P90" s="10"/>
      <c r="Q90" s="10"/>
      <c r="R90" s="10"/>
      <c r="S90" s="10"/>
      <c r="T90" s="10"/>
    </row>
    <row r="91" spans="4:20" ht="12.75">
      <c r="D91" s="10"/>
      <c r="E91" s="10"/>
      <c r="F91" s="10"/>
      <c r="G91" s="10"/>
      <c r="H91" s="10"/>
      <c r="I91" s="10"/>
      <c r="J91" s="10"/>
      <c r="K91" s="10"/>
      <c r="L91" s="10"/>
      <c r="M91" s="10"/>
      <c r="N91" s="10"/>
      <c r="O91" s="10"/>
      <c r="P91" s="10"/>
      <c r="Q91" s="10"/>
      <c r="R91" s="10"/>
      <c r="S91" s="10"/>
      <c r="T91" s="10"/>
    </row>
  </sheetData>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AC86"/>
  <sheetViews>
    <sheetView workbookViewId="0" topLeftCell="A55">
      <selection activeCell="D86" sqref="D86"/>
    </sheetView>
  </sheetViews>
  <sheetFormatPr defaultColWidth="9.140625" defaultRowHeight="12.75"/>
  <cols>
    <col min="1" max="1" width="20.57421875" style="0" customWidth="1"/>
  </cols>
  <sheetData>
    <row r="1" ht="12.75">
      <c r="A1" t="s">
        <v>461</v>
      </c>
    </row>
    <row r="2" ht="12.75">
      <c r="A2" t="s">
        <v>420</v>
      </c>
    </row>
    <row r="4" ht="12.75">
      <c r="A4" t="s">
        <v>0</v>
      </c>
    </row>
    <row r="6" spans="1:2" ht="12.75">
      <c r="A6" t="s">
        <v>1</v>
      </c>
      <c r="B6" t="s">
        <v>2</v>
      </c>
    </row>
    <row r="7" ht="12.75">
      <c r="B7" t="s">
        <v>3</v>
      </c>
    </row>
    <row r="10" spans="1:2" ht="12.75">
      <c r="A10" t="s">
        <v>7</v>
      </c>
      <c r="B10" t="s">
        <v>8</v>
      </c>
    </row>
    <row r="11" ht="12.75">
      <c r="B11" t="s">
        <v>9</v>
      </c>
    </row>
    <row r="12" spans="1:2" ht="12.75">
      <c r="A12" t="s">
        <v>13</v>
      </c>
      <c r="B12" t="s">
        <v>14</v>
      </c>
    </row>
    <row r="13" ht="12.75">
      <c r="B13" t="s">
        <v>15</v>
      </c>
    </row>
    <row r="14" spans="1:2" ht="12.75">
      <c r="A14" t="s">
        <v>16</v>
      </c>
      <c r="B14" t="s">
        <v>421</v>
      </c>
    </row>
    <row r="16" spans="1:2" ht="12.75">
      <c r="A16" t="s">
        <v>27</v>
      </c>
      <c r="B16">
        <v>2111</v>
      </c>
    </row>
    <row r="17" ht="12.75">
      <c r="B17" t="s">
        <v>29</v>
      </c>
    </row>
    <row r="19" spans="3:29" ht="12.75">
      <c r="C19" t="s">
        <v>10</v>
      </c>
      <c r="D19" t="s">
        <v>5</v>
      </c>
      <c r="E19" t="s">
        <v>31</v>
      </c>
      <c r="F19" t="s">
        <v>33</v>
      </c>
      <c r="G19" t="s">
        <v>35</v>
      </c>
      <c r="H19" t="s">
        <v>37</v>
      </c>
      <c r="I19" t="s">
        <v>39</v>
      </c>
      <c r="J19" t="s">
        <v>41</v>
      </c>
      <c r="K19" t="s">
        <v>43</v>
      </c>
      <c r="L19" t="s">
        <v>45</v>
      </c>
      <c r="M19" t="s">
        <v>47</v>
      </c>
      <c r="N19" t="s">
        <v>49</v>
      </c>
      <c r="O19" t="s">
        <v>261</v>
      </c>
      <c r="P19" t="s">
        <v>51</v>
      </c>
      <c r="Q19" t="s">
        <v>53</v>
      </c>
      <c r="R19" t="s">
        <v>55</v>
      </c>
      <c r="S19" t="s">
        <v>57</v>
      </c>
      <c r="T19" t="s">
        <v>59</v>
      </c>
      <c r="U19" t="s">
        <v>61</v>
      </c>
      <c r="V19" t="s">
        <v>63</v>
      </c>
      <c r="W19" t="s">
        <v>65</v>
      </c>
      <c r="X19" t="s">
        <v>67</v>
      </c>
      <c r="Y19" t="s">
        <v>69</v>
      </c>
      <c r="Z19" t="s">
        <v>71</v>
      </c>
      <c r="AA19" t="s">
        <v>73</v>
      </c>
      <c r="AB19" t="s">
        <v>75</v>
      </c>
      <c r="AC19" t="s">
        <v>77</v>
      </c>
    </row>
    <row r="20" spans="4:29" ht="12.75">
      <c r="D20" t="s">
        <v>6</v>
      </c>
      <c r="E20" t="s">
        <v>32</v>
      </c>
      <c r="F20" t="s">
        <v>34</v>
      </c>
      <c r="G20" t="s">
        <v>36</v>
      </c>
      <c r="H20" t="s">
        <v>38</v>
      </c>
      <c r="I20" t="s">
        <v>40</v>
      </c>
      <c r="J20" t="s">
        <v>42</v>
      </c>
      <c r="K20" t="s">
        <v>44</v>
      </c>
      <c r="L20" t="s">
        <v>46</v>
      </c>
      <c r="M20" t="s">
        <v>48</v>
      </c>
      <c r="N20" t="s">
        <v>50</v>
      </c>
      <c r="O20" t="s">
        <v>262</v>
      </c>
      <c r="P20" t="s">
        <v>52</v>
      </c>
      <c r="Q20" t="s">
        <v>54</v>
      </c>
      <c r="R20" t="s">
        <v>56</v>
      </c>
      <c r="S20" t="s">
        <v>58</v>
      </c>
      <c r="T20" t="s">
        <v>60</v>
      </c>
      <c r="U20" t="s">
        <v>62</v>
      </c>
      <c r="V20" t="s">
        <v>64</v>
      </c>
      <c r="W20" t="s">
        <v>66</v>
      </c>
      <c r="X20" t="s">
        <v>68</v>
      </c>
      <c r="Y20" t="s">
        <v>70</v>
      </c>
      <c r="Z20" t="s">
        <v>72</v>
      </c>
      <c r="AA20" t="s">
        <v>74</v>
      </c>
      <c r="AB20" t="s">
        <v>76</v>
      </c>
      <c r="AC20" t="s">
        <v>78</v>
      </c>
    </row>
    <row r="21" ht="12.75">
      <c r="A21" t="s">
        <v>4</v>
      </c>
    </row>
    <row r="22" spans="1:29" ht="12.75">
      <c r="A22" t="s">
        <v>5</v>
      </c>
      <c r="B22" t="s">
        <v>6</v>
      </c>
      <c r="D22" t="s">
        <v>28</v>
      </c>
      <c r="E22" t="s">
        <v>28</v>
      </c>
      <c r="F22">
        <v>0</v>
      </c>
      <c r="G22">
        <v>0</v>
      </c>
      <c r="H22">
        <v>33</v>
      </c>
      <c r="I22" t="s">
        <v>28</v>
      </c>
      <c r="J22" t="s">
        <v>28</v>
      </c>
      <c r="K22" t="s">
        <v>28</v>
      </c>
      <c r="L22">
        <v>0</v>
      </c>
      <c r="M22">
        <v>808</v>
      </c>
      <c r="N22">
        <v>0</v>
      </c>
      <c r="O22" t="s">
        <v>28</v>
      </c>
      <c r="P22" t="s">
        <v>28</v>
      </c>
      <c r="Q22" t="s">
        <v>28</v>
      </c>
      <c r="R22">
        <v>59</v>
      </c>
      <c r="S22" t="s">
        <v>28</v>
      </c>
      <c r="T22">
        <v>45</v>
      </c>
      <c r="U22">
        <v>0</v>
      </c>
      <c r="V22">
        <v>0</v>
      </c>
      <c r="W22" t="s">
        <v>28</v>
      </c>
      <c r="X22" t="s">
        <v>28</v>
      </c>
      <c r="Y22" t="s">
        <v>28</v>
      </c>
      <c r="Z22" t="s">
        <v>28</v>
      </c>
      <c r="AA22" t="s">
        <v>28</v>
      </c>
      <c r="AB22">
        <v>0</v>
      </c>
      <c r="AC22">
        <v>12</v>
      </c>
    </row>
    <row r="23" spans="1:29" ht="12.75">
      <c r="A23" t="s">
        <v>31</v>
      </c>
      <c r="B23" t="s">
        <v>32</v>
      </c>
      <c r="D23" t="s">
        <v>28</v>
      </c>
      <c r="E23" t="s">
        <v>28</v>
      </c>
      <c r="F23" t="s">
        <v>28</v>
      </c>
      <c r="G23" t="s">
        <v>28</v>
      </c>
      <c r="H23" t="s">
        <v>28</v>
      </c>
      <c r="I23" t="s">
        <v>28</v>
      </c>
      <c r="J23" t="s">
        <v>28</v>
      </c>
      <c r="K23" t="s">
        <v>28</v>
      </c>
      <c r="L23" t="s">
        <v>28</v>
      </c>
      <c r="M23">
        <v>0</v>
      </c>
      <c r="N23" t="s">
        <v>28</v>
      </c>
      <c r="O23" t="s">
        <v>28</v>
      </c>
      <c r="P23" t="s">
        <v>28</v>
      </c>
      <c r="Q23" t="s">
        <v>28</v>
      </c>
      <c r="R23" t="s">
        <v>28</v>
      </c>
      <c r="S23" t="s">
        <v>28</v>
      </c>
      <c r="T23" t="s">
        <v>28</v>
      </c>
      <c r="U23" t="s">
        <v>28</v>
      </c>
      <c r="V23" t="s">
        <v>28</v>
      </c>
      <c r="W23" t="s">
        <v>28</v>
      </c>
      <c r="X23">
        <v>0</v>
      </c>
      <c r="Y23" t="s">
        <v>28</v>
      </c>
      <c r="Z23" t="s">
        <v>28</v>
      </c>
      <c r="AA23" t="s">
        <v>28</v>
      </c>
      <c r="AB23" t="s">
        <v>28</v>
      </c>
      <c r="AC23">
        <v>0</v>
      </c>
    </row>
    <row r="24" spans="1:29" ht="12.75">
      <c r="A24" t="s">
        <v>33</v>
      </c>
      <c r="B24" t="s">
        <v>34</v>
      </c>
      <c r="D24" t="s">
        <v>28</v>
      </c>
      <c r="E24" t="s">
        <v>28</v>
      </c>
      <c r="F24" t="s">
        <v>28</v>
      </c>
      <c r="G24">
        <v>0</v>
      </c>
      <c r="H24">
        <v>15</v>
      </c>
      <c r="I24" t="s">
        <v>28</v>
      </c>
      <c r="J24" t="s">
        <v>28</v>
      </c>
      <c r="K24">
        <v>0</v>
      </c>
      <c r="L24" t="s">
        <v>28</v>
      </c>
      <c r="M24" t="s">
        <v>28</v>
      </c>
      <c r="N24" t="s">
        <v>28</v>
      </c>
      <c r="O24" t="s">
        <v>28</v>
      </c>
      <c r="P24" t="s">
        <v>28</v>
      </c>
      <c r="Q24" t="s">
        <v>28</v>
      </c>
      <c r="R24" t="s">
        <v>28</v>
      </c>
      <c r="S24">
        <v>861</v>
      </c>
      <c r="T24">
        <v>0</v>
      </c>
      <c r="U24">
        <v>1815</v>
      </c>
      <c r="V24">
        <v>1570</v>
      </c>
      <c r="W24" t="s">
        <v>28</v>
      </c>
      <c r="X24">
        <v>0</v>
      </c>
      <c r="Y24">
        <v>12</v>
      </c>
      <c r="Z24">
        <v>1860</v>
      </c>
      <c r="AA24">
        <v>0</v>
      </c>
      <c r="AB24">
        <v>0</v>
      </c>
      <c r="AC24">
        <v>0</v>
      </c>
    </row>
    <row r="25" spans="1:29" ht="12.75">
      <c r="A25" t="s">
        <v>35</v>
      </c>
      <c r="B25" t="s">
        <v>36</v>
      </c>
      <c r="D25" t="s">
        <v>28</v>
      </c>
      <c r="E25" t="s">
        <v>28</v>
      </c>
      <c r="F25" t="s">
        <v>28</v>
      </c>
      <c r="G25" t="s">
        <v>28</v>
      </c>
      <c r="H25" t="s">
        <v>28</v>
      </c>
      <c r="I25" t="s">
        <v>28</v>
      </c>
      <c r="J25" t="s">
        <v>28</v>
      </c>
      <c r="K25" t="s">
        <v>28</v>
      </c>
      <c r="L25" t="s">
        <v>28</v>
      </c>
      <c r="M25" t="s">
        <v>28</v>
      </c>
      <c r="N25" t="s">
        <v>28</v>
      </c>
      <c r="O25" t="s">
        <v>28</v>
      </c>
      <c r="P25" t="s">
        <v>28</v>
      </c>
      <c r="Q25" t="s">
        <v>28</v>
      </c>
      <c r="R25" t="s">
        <v>28</v>
      </c>
      <c r="S25" t="s">
        <v>28</v>
      </c>
      <c r="T25" t="s">
        <v>28</v>
      </c>
      <c r="U25" t="s">
        <v>28</v>
      </c>
      <c r="V25" t="s">
        <v>28</v>
      </c>
      <c r="W25" t="s">
        <v>28</v>
      </c>
      <c r="X25" t="s">
        <v>28</v>
      </c>
      <c r="Y25" t="s">
        <v>28</v>
      </c>
      <c r="Z25" t="s">
        <v>28</v>
      </c>
      <c r="AA25" t="s">
        <v>28</v>
      </c>
      <c r="AB25">
        <v>0</v>
      </c>
      <c r="AC25">
        <v>0</v>
      </c>
    </row>
    <row r="26" spans="1:29" ht="12.75">
      <c r="A26" t="s">
        <v>37</v>
      </c>
      <c r="B26" t="s">
        <v>38</v>
      </c>
      <c r="D26">
        <v>88</v>
      </c>
      <c r="E26" t="s">
        <v>28</v>
      </c>
      <c r="F26">
        <v>1</v>
      </c>
      <c r="G26">
        <v>3</v>
      </c>
      <c r="H26" t="s">
        <v>28</v>
      </c>
      <c r="I26" t="s">
        <v>28</v>
      </c>
      <c r="J26" t="s">
        <v>28</v>
      </c>
      <c r="K26" t="s">
        <v>28</v>
      </c>
      <c r="L26">
        <v>102</v>
      </c>
      <c r="M26">
        <v>64</v>
      </c>
      <c r="N26">
        <v>0</v>
      </c>
      <c r="O26" t="s">
        <v>28</v>
      </c>
      <c r="P26" t="s">
        <v>28</v>
      </c>
      <c r="Q26" t="s">
        <v>28</v>
      </c>
      <c r="R26">
        <v>4</v>
      </c>
      <c r="S26" t="s">
        <v>28</v>
      </c>
      <c r="T26">
        <v>25</v>
      </c>
      <c r="U26">
        <v>97</v>
      </c>
      <c r="V26">
        <v>1</v>
      </c>
      <c r="W26" t="s">
        <v>28</v>
      </c>
      <c r="X26" t="s">
        <v>28</v>
      </c>
      <c r="Y26">
        <v>1</v>
      </c>
      <c r="Z26" t="s">
        <v>28</v>
      </c>
      <c r="AA26">
        <v>2</v>
      </c>
      <c r="AB26">
        <v>28</v>
      </c>
      <c r="AC26">
        <v>50</v>
      </c>
    </row>
    <row r="27" spans="1:29" ht="12.75">
      <c r="A27" t="s">
        <v>39</v>
      </c>
      <c r="B27" t="s">
        <v>40</v>
      </c>
      <c r="D27" t="s">
        <v>28</v>
      </c>
      <c r="E27" t="s">
        <v>28</v>
      </c>
      <c r="F27" t="s">
        <v>28</v>
      </c>
      <c r="G27">
        <v>164</v>
      </c>
      <c r="H27" t="s">
        <v>28</v>
      </c>
      <c r="I27" t="s">
        <v>28</v>
      </c>
      <c r="J27" t="s">
        <v>28</v>
      </c>
      <c r="K27" t="s">
        <v>28</v>
      </c>
      <c r="L27">
        <v>0</v>
      </c>
      <c r="M27" t="s">
        <v>28</v>
      </c>
      <c r="N27" t="s">
        <v>28</v>
      </c>
      <c r="O27" t="s">
        <v>28</v>
      </c>
      <c r="P27">
        <v>0</v>
      </c>
      <c r="Q27" t="s">
        <v>28</v>
      </c>
      <c r="R27" t="s">
        <v>28</v>
      </c>
      <c r="S27" t="s">
        <v>28</v>
      </c>
      <c r="T27">
        <v>118</v>
      </c>
      <c r="U27" t="s">
        <v>28</v>
      </c>
      <c r="V27" t="s">
        <v>28</v>
      </c>
      <c r="W27" t="s">
        <v>28</v>
      </c>
      <c r="X27" t="s">
        <v>28</v>
      </c>
      <c r="Y27" t="s">
        <v>28</v>
      </c>
      <c r="Z27" t="s">
        <v>28</v>
      </c>
      <c r="AA27">
        <v>0</v>
      </c>
      <c r="AB27">
        <v>105</v>
      </c>
      <c r="AC27">
        <v>37</v>
      </c>
    </row>
    <row r="28" spans="1:29" ht="12.75">
      <c r="A28" t="s">
        <v>41</v>
      </c>
      <c r="B28" t="s">
        <v>42</v>
      </c>
      <c r="D28" t="s">
        <v>28</v>
      </c>
      <c r="E28" t="s">
        <v>28</v>
      </c>
      <c r="F28" t="s">
        <v>28</v>
      </c>
      <c r="G28" t="s">
        <v>28</v>
      </c>
      <c r="H28" t="s">
        <v>28</v>
      </c>
      <c r="I28" t="s">
        <v>28</v>
      </c>
      <c r="J28" t="s">
        <v>28</v>
      </c>
      <c r="K28" t="s">
        <v>28</v>
      </c>
      <c r="L28">
        <v>3</v>
      </c>
      <c r="M28" t="s">
        <v>28</v>
      </c>
      <c r="N28" t="s">
        <v>28</v>
      </c>
      <c r="O28" t="s">
        <v>28</v>
      </c>
      <c r="P28" t="s">
        <v>28</v>
      </c>
      <c r="Q28" t="s">
        <v>28</v>
      </c>
      <c r="R28" t="s">
        <v>28</v>
      </c>
      <c r="S28" t="s">
        <v>28</v>
      </c>
      <c r="T28" t="s">
        <v>28</v>
      </c>
      <c r="U28" t="s">
        <v>28</v>
      </c>
      <c r="V28" t="s">
        <v>28</v>
      </c>
      <c r="W28" t="s">
        <v>28</v>
      </c>
      <c r="X28" t="s">
        <v>28</v>
      </c>
      <c r="Y28" t="s">
        <v>28</v>
      </c>
      <c r="Z28" t="s">
        <v>28</v>
      </c>
      <c r="AA28" t="s">
        <v>28</v>
      </c>
      <c r="AB28" t="s">
        <v>28</v>
      </c>
      <c r="AC28">
        <v>39</v>
      </c>
    </row>
    <row r="29" spans="1:29" ht="12.75">
      <c r="A29" t="s">
        <v>43</v>
      </c>
      <c r="B29" t="s">
        <v>44</v>
      </c>
      <c r="D29" t="s">
        <v>28</v>
      </c>
      <c r="E29">
        <v>0</v>
      </c>
      <c r="F29" t="s">
        <v>28</v>
      </c>
      <c r="G29" t="s">
        <v>28</v>
      </c>
      <c r="H29" t="s">
        <v>28</v>
      </c>
      <c r="I29" t="s">
        <v>28</v>
      </c>
      <c r="J29" t="s">
        <v>28</v>
      </c>
      <c r="K29" t="s">
        <v>28</v>
      </c>
      <c r="L29">
        <v>0</v>
      </c>
      <c r="M29" t="s">
        <v>28</v>
      </c>
      <c r="N29" t="s">
        <v>28</v>
      </c>
      <c r="O29" t="s">
        <v>28</v>
      </c>
      <c r="P29" t="s">
        <v>28</v>
      </c>
      <c r="Q29" t="s">
        <v>28</v>
      </c>
      <c r="R29" t="s">
        <v>28</v>
      </c>
      <c r="S29" t="s">
        <v>28</v>
      </c>
      <c r="T29" t="s">
        <v>28</v>
      </c>
      <c r="U29" t="s">
        <v>28</v>
      </c>
      <c r="V29" t="s">
        <v>28</v>
      </c>
      <c r="W29" t="s">
        <v>28</v>
      </c>
      <c r="X29" t="s">
        <v>28</v>
      </c>
      <c r="Y29" t="s">
        <v>28</v>
      </c>
      <c r="Z29" t="s">
        <v>28</v>
      </c>
      <c r="AA29" t="s">
        <v>28</v>
      </c>
      <c r="AB29" t="s">
        <v>28</v>
      </c>
      <c r="AC29" t="s">
        <v>28</v>
      </c>
    </row>
    <row r="30" spans="1:29" ht="12.75">
      <c r="A30" t="s">
        <v>45</v>
      </c>
      <c r="B30" t="s">
        <v>46</v>
      </c>
      <c r="D30" t="s">
        <v>28</v>
      </c>
      <c r="E30" t="s">
        <v>28</v>
      </c>
      <c r="F30" t="s">
        <v>28</v>
      </c>
      <c r="G30" t="s">
        <v>28</v>
      </c>
      <c r="H30" t="s">
        <v>28</v>
      </c>
      <c r="I30" t="s">
        <v>28</v>
      </c>
      <c r="J30" t="s">
        <v>28</v>
      </c>
      <c r="K30" t="s">
        <v>28</v>
      </c>
      <c r="L30" t="s">
        <v>28</v>
      </c>
      <c r="M30">
        <v>9</v>
      </c>
      <c r="N30" t="s">
        <v>28</v>
      </c>
      <c r="O30" t="s">
        <v>28</v>
      </c>
      <c r="P30" t="s">
        <v>28</v>
      </c>
      <c r="Q30" t="s">
        <v>28</v>
      </c>
      <c r="R30" t="s">
        <v>28</v>
      </c>
      <c r="S30" t="s">
        <v>28</v>
      </c>
      <c r="T30">
        <v>0</v>
      </c>
      <c r="U30" t="s">
        <v>28</v>
      </c>
      <c r="V30" t="s">
        <v>28</v>
      </c>
      <c r="W30">
        <v>17</v>
      </c>
      <c r="X30" t="s">
        <v>28</v>
      </c>
      <c r="Y30" t="s">
        <v>28</v>
      </c>
      <c r="Z30" t="s">
        <v>28</v>
      </c>
      <c r="AA30" t="s">
        <v>28</v>
      </c>
      <c r="AB30" t="s">
        <v>28</v>
      </c>
      <c r="AC30">
        <v>46</v>
      </c>
    </row>
    <row r="31" spans="1:29" ht="12.75">
      <c r="A31" t="s">
        <v>47</v>
      </c>
      <c r="B31" t="s">
        <v>48</v>
      </c>
      <c r="D31">
        <v>31</v>
      </c>
      <c r="E31" t="s">
        <v>28</v>
      </c>
      <c r="F31" t="s">
        <v>28</v>
      </c>
      <c r="G31" t="s">
        <v>28</v>
      </c>
      <c r="H31">
        <v>0</v>
      </c>
      <c r="I31" t="s">
        <v>28</v>
      </c>
      <c r="J31" t="s">
        <v>28</v>
      </c>
      <c r="K31">
        <v>0</v>
      </c>
      <c r="L31">
        <v>0</v>
      </c>
      <c r="M31" t="s">
        <v>28</v>
      </c>
      <c r="N31">
        <v>0</v>
      </c>
      <c r="O31" t="s">
        <v>28</v>
      </c>
      <c r="P31" t="s">
        <v>28</v>
      </c>
      <c r="Q31" t="s">
        <v>28</v>
      </c>
      <c r="R31">
        <v>12</v>
      </c>
      <c r="S31" t="s">
        <v>28</v>
      </c>
      <c r="T31">
        <v>0</v>
      </c>
      <c r="U31">
        <v>0</v>
      </c>
      <c r="V31" t="s">
        <v>28</v>
      </c>
      <c r="W31">
        <v>0</v>
      </c>
      <c r="X31" t="s">
        <v>28</v>
      </c>
      <c r="Y31" t="s">
        <v>28</v>
      </c>
      <c r="Z31" t="s">
        <v>28</v>
      </c>
      <c r="AA31">
        <v>0</v>
      </c>
      <c r="AB31" t="s">
        <v>28</v>
      </c>
      <c r="AC31">
        <v>5</v>
      </c>
    </row>
    <row r="32" spans="1:29" ht="12.75">
      <c r="A32" t="s">
        <v>49</v>
      </c>
      <c r="B32" t="s">
        <v>50</v>
      </c>
      <c r="D32" t="s">
        <v>28</v>
      </c>
      <c r="E32" t="s">
        <v>28</v>
      </c>
      <c r="F32" t="s">
        <v>28</v>
      </c>
      <c r="G32" t="s">
        <v>28</v>
      </c>
      <c r="H32" t="s">
        <v>28</v>
      </c>
      <c r="I32" t="s">
        <v>28</v>
      </c>
      <c r="J32" t="s">
        <v>28</v>
      </c>
      <c r="K32">
        <v>0</v>
      </c>
      <c r="L32">
        <v>0</v>
      </c>
      <c r="M32">
        <v>0</v>
      </c>
      <c r="N32" t="s">
        <v>28</v>
      </c>
      <c r="O32" t="s">
        <v>28</v>
      </c>
      <c r="P32" t="s">
        <v>28</v>
      </c>
      <c r="Q32" t="s">
        <v>28</v>
      </c>
      <c r="R32" t="s">
        <v>28</v>
      </c>
      <c r="S32" t="s">
        <v>28</v>
      </c>
      <c r="T32">
        <v>0</v>
      </c>
      <c r="U32" t="s">
        <v>28</v>
      </c>
      <c r="V32" t="s">
        <v>28</v>
      </c>
      <c r="W32" t="s">
        <v>28</v>
      </c>
      <c r="X32" t="s">
        <v>28</v>
      </c>
      <c r="Y32">
        <v>11</v>
      </c>
      <c r="Z32" t="s">
        <v>28</v>
      </c>
      <c r="AA32" t="s">
        <v>28</v>
      </c>
      <c r="AB32" t="s">
        <v>28</v>
      </c>
      <c r="AC32">
        <v>0</v>
      </c>
    </row>
    <row r="33" spans="1:29" ht="12.75">
      <c r="A33" t="s">
        <v>51</v>
      </c>
      <c r="B33" t="s">
        <v>52</v>
      </c>
      <c r="D33" t="s">
        <v>28</v>
      </c>
      <c r="E33" t="s">
        <v>28</v>
      </c>
      <c r="F33" t="s">
        <v>28</v>
      </c>
      <c r="G33" t="s">
        <v>28</v>
      </c>
      <c r="H33" t="s">
        <v>28</v>
      </c>
      <c r="I33" t="s">
        <v>28</v>
      </c>
      <c r="J33" t="s">
        <v>28</v>
      </c>
      <c r="K33" t="s">
        <v>28</v>
      </c>
      <c r="L33">
        <v>0</v>
      </c>
      <c r="M33" t="s">
        <v>28</v>
      </c>
      <c r="N33" t="s">
        <v>28</v>
      </c>
      <c r="O33" t="s">
        <v>28</v>
      </c>
      <c r="P33" t="s">
        <v>28</v>
      </c>
      <c r="Q33" t="s">
        <v>28</v>
      </c>
      <c r="R33" t="s">
        <v>28</v>
      </c>
      <c r="S33" t="s">
        <v>28</v>
      </c>
      <c r="T33" t="s">
        <v>28</v>
      </c>
      <c r="U33" t="s">
        <v>28</v>
      </c>
      <c r="V33" t="s">
        <v>28</v>
      </c>
      <c r="W33" t="s">
        <v>28</v>
      </c>
      <c r="X33" t="s">
        <v>28</v>
      </c>
      <c r="Y33" t="s">
        <v>28</v>
      </c>
      <c r="Z33" t="s">
        <v>28</v>
      </c>
      <c r="AA33">
        <v>0</v>
      </c>
      <c r="AB33">
        <v>149</v>
      </c>
      <c r="AC33">
        <v>384</v>
      </c>
    </row>
    <row r="34" spans="1:29" ht="12.75">
      <c r="A34" t="s">
        <v>53</v>
      </c>
      <c r="B34" t="s">
        <v>54</v>
      </c>
      <c r="D34" t="s">
        <v>28</v>
      </c>
      <c r="E34" t="s">
        <v>28</v>
      </c>
      <c r="F34" t="s">
        <v>28</v>
      </c>
      <c r="G34" t="s">
        <v>28</v>
      </c>
      <c r="H34" t="s">
        <v>28</v>
      </c>
      <c r="I34" t="s">
        <v>28</v>
      </c>
      <c r="J34" t="s">
        <v>28</v>
      </c>
      <c r="K34" t="s">
        <v>28</v>
      </c>
      <c r="L34">
        <v>0</v>
      </c>
      <c r="M34" t="s">
        <v>28</v>
      </c>
      <c r="N34" t="s">
        <v>28</v>
      </c>
      <c r="O34" t="s">
        <v>28</v>
      </c>
      <c r="P34" t="s">
        <v>28</v>
      </c>
      <c r="Q34" t="s">
        <v>28</v>
      </c>
      <c r="R34" t="s">
        <v>28</v>
      </c>
      <c r="S34" t="s">
        <v>28</v>
      </c>
      <c r="T34" t="s">
        <v>28</v>
      </c>
      <c r="U34" t="s">
        <v>28</v>
      </c>
      <c r="V34">
        <v>2</v>
      </c>
      <c r="W34" t="s">
        <v>28</v>
      </c>
      <c r="X34" t="s">
        <v>28</v>
      </c>
      <c r="Y34" t="s">
        <v>28</v>
      </c>
      <c r="Z34" t="s">
        <v>28</v>
      </c>
      <c r="AA34" t="s">
        <v>28</v>
      </c>
      <c r="AB34">
        <v>0</v>
      </c>
      <c r="AC34">
        <v>0</v>
      </c>
    </row>
    <row r="35" spans="1:29" ht="12.75">
      <c r="A35" t="s">
        <v>55</v>
      </c>
      <c r="B35" t="s">
        <v>56</v>
      </c>
      <c r="D35" t="s">
        <v>28</v>
      </c>
      <c r="E35" t="s">
        <v>28</v>
      </c>
      <c r="F35" t="s">
        <v>28</v>
      </c>
      <c r="G35" t="s">
        <v>28</v>
      </c>
      <c r="H35" t="s">
        <v>28</v>
      </c>
      <c r="I35" t="s">
        <v>28</v>
      </c>
      <c r="J35" t="s">
        <v>28</v>
      </c>
      <c r="K35" t="s">
        <v>28</v>
      </c>
      <c r="L35">
        <v>0</v>
      </c>
      <c r="M35" t="s">
        <v>28</v>
      </c>
      <c r="N35" t="s">
        <v>28</v>
      </c>
      <c r="O35" t="s">
        <v>28</v>
      </c>
      <c r="P35" t="s">
        <v>28</v>
      </c>
      <c r="Q35" t="s">
        <v>28</v>
      </c>
      <c r="R35" t="s">
        <v>28</v>
      </c>
      <c r="S35" t="s">
        <v>28</v>
      </c>
      <c r="T35" t="s">
        <v>28</v>
      </c>
      <c r="U35" t="s">
        <v>28</v>
      </c>
      <c r="V35" t="s">
        <v>28</v>
      </c>
      <c r="W35" t="s">
        <v>28</v>
      </c>
      <c r="X35" t="s">
        <v>28</v>
      </c>
      <c r="Y35" t="s">
        <v>28</v>
      </c>
      <c r="Z35" t="s">
        <v>28</v>
      </c>
      <c r="AA35" t="s">
        <v>28</v>
      </c>
      <c r="AB35" t="s">
        <v>28</v>
      </c>
      <c r="AC35" t="s">
        <v>28</v>
      </c>
    </row>
    <row r="36" spans="1:29" ht="12.75">
      <c r="A36" t="s">
        <v>57</v>
      </c>
      <c r="B36" t="s">
        <v>58</v>
      </c>
      <c r="D36" t="s">
        <v>28</v>
      </c>
      <c r="E36" t="s">
        <v>28</v>
      </c>
      <c r="F36" t="s">
        <v>28</v>
      </c>
      <c r="G36" t="s">
        <v>28</v>
      </c>
      <c r="H36" t="s">
        <v>28</v>
      </c>
      <c r="I36" t="s">
        <v>28</v>
      </c>
      <c r="J36" t="s">
        <v>28</v>
      </c>
      <c r="K36" t="s">
        <v>28</v>
      </c>
      <c r="L36" t="s">
        <v>28</v>
      </c>
      <c r="M36">
        <v>0</v>
      </c>
      <c r="N36" t="s">
        <v>28</v>
      </c>
      <c r="O36" t="s">
        <v>28</v>
      </c>
      <c r="P36" t="s">
        <v>28</v>
      </c>
      <c r="Q36" t="s">
        <v>28</v>
      </c>
      <c r="R36" t="s">
        <v>28</v>
      </c>
      <c r="S36" t="s">
        <v>28</v>
      </c>
      <c r="T36" t="s">
        <v>28</v>
      </c>
      <c r="U36" t="s">
        <v>28</v>
      </c>
      <c r="V36" t="s">
        <v>28</v>
      </c>
      <c r="W36" t="s">
        <v>28</v>
      </c>
      <c r="X36" t="s">
        <v>28</v>
      </c>
      <c r="Y36" t="s">
        <v>28</v>
      </c>
      <c r="Z36" t="s">
        <v>28</v>
      </c>
      <c r="AA36" t="s">
        <v>28</v>
      </c>
      <c r="AB36" t="s">
        <v>28</v>
      </c>
      <c r="AC36" t="s">
        <v>28</v>
      </c>
    </row>
    <row r="37" spans="1:29" ht="12.75">
      <c r="A37" t="s">
        <v>59</v>
      </c>
      <c r="B37" t="s">
        <v>60</v>
      </c>
      <c r="D37">
        <v>14</v>
      </c>
      <c r="E37" t="s">
        <v>28</v>
      </c>
      <c r="F37" t="s">
        <v>28</v>
      </c>
      <c r="G37" t="s">
        <v>28</v>
      </c>
      <c r="H37">
        <v>51</v>
      </c>
      <c r="I37" t="s">
        <v>28</v>
      </c>
      <c r="J37" t="s">
        <v>28</v>
      </c>
      <c r="K37" t="s">
        <v>28</v>
      </c>
      <c r="L37">
        <v>16</v>
      </c>
      <c r="M37">
        <v>318</v>
      </c>
      <c r="N37" t="s">
        <v>28</v>
      </c>
      <c r="O37" t="s">
        <v>28</v>
      </c>
      <c r="P37" t="s">
        <v>28</v>
      </c>
      <c r="Q37" t="s">
        <v>28</v>
      </c>
      <c r="R37">
        <v>26</v>
      </c>
      <c r="S37" t="s">
        <v>28</v>
      </c>
      <c r="T37" t="s">
        <v>28</v>
      </c>
      <c r="U37">
        <v>0</v>
      </c>
      <c r="V37" t="s">
        <v>28</v>
      </c>
      <c r="W37">
        <v>0</v>
      </c>
      <c r="X37" t="s">
        <v>28</v>
      </c>
      <c r="Y37" t="s">
        <v>28</v>
      </c>
      <c r="Z37" t="s">
        <v>28</v>
      </c>
      <c r="AA37" t="s">
        <v>28</v>
      </c>
      <c r="AB37">
        <v>10</v>
      </c>
      <c r="AC37">
        <v>238</v>
      </c>
    </row>
    <row r="38" spans="1:29" ht="12.75">
      <c r="A38" t="s">
        <v>61</v>
      </c>
      <c r="B38" t="s">
        <v>62</v>
      </c>
      <c r="D38" t="s">
        <v>28</v>
      </c>
      <c r="E38" t="s">
        <v>28</v>
      </c>
      <c r="F38" t="s">
        <v>28</v>
      </c>
      <c r="G38" t="s">
        <v>28</v>
      </c>
      <c r="H38" t="s">
        <v>28</v>
      </c>
      <c r="I38" t="s">
        <v>28</v>
      </c>
      <c r="J38" t="s">
        <v>28</v>
      </c>
      <c r="K38" t="s">
        <v>28</v>
      </c>
      <c r="L38" t="s">
        <v>28</v>
      </c>
      <c r="M38">
        <v>0</v>
      </c>
      <c r="N38" t="s">
        <v>28</v>
      </c>
      <c r="O38" t="s">
        <v>28</v>
      </c>
      <c r="P38" t="s">
        <v>28</v>
      </c>
      <c r="Q38" t="s">
        <v>28</v>
      </c>
      <c r="R38" t="s">
        <v>28</v>
      </c>
      <c r="S38" t="s">
        <v>28</v>
      </c>
      <c r="T38" t="s">
        <v>28</v>
      </c>
      <c r="U38" t="s">
        <v>28</v>
      </c>
      <c r="V38" t="s">
        <v>28</v>
      </c>
      <c r="W38" t="s">
        <v>28</v>
      </c>
      <c r="X38" t="s">
        <v>28</v>
      </c>
      <c r="Y38" t="s">
        <v>28</v>
      </c>
      <c r="Z38" t="s">
        <v>28</v>
      </c>
      <c r="AA38" t="s">
        <v>28</v>
      </c>
      <c r="AB38" t="s">
        <v>28</v>
      </c>
      <c r="AC38" t="s">
        <v>28</v>
      </c>
    </row>
    <row r="39" spans="1:29" ht="12.75">
      <c r="A39" t="s">
        <v>63</v>
      </c>
      <c r="B39" t="s">
        <v>64</v>
      </c>
      <c r="D39">
        <v>322</v>
      </c>
      <c r="E39">
        <v>0</v>
      </c>
      <c r="F39">
        <v>987</v>
      </c>
      <c r="G39">
        <v>529</v>
      </c>
      <c r="H39">
        <v>9186</v>
      </c>
      <c r="I39" t="s">
        <v>28</v>
      </c>
      <c r="J39">
        <v>62</v>
      </c>
      <c r="K39">
        <v>0</v>
      </c>
      <c r="L39">
        <v>196</v>
      </c>
      <c r="M39">
        <v>928</v>
      </c>
      <c r="N39">
        <v>286</v>
      </c>
      <c r="O39" t="s">
        <v>28</v>
      </c>
      <c r="P39" t="s">
        <v>28</v>
      </c>
      <c r="Q39">
        <v>2</v>
      </c>
      <c r="R39" t="s">
        <v>28</v>
      </c>
      <c r="S39">
        <v>370</v>
      </c>
      <c r="T39">
        <v>237</v>
      </c>
      <c r="U39">
        <v>1918</v>
      </c>
      <c r="V39" t="s">
        <v>28</v>
      </c>
      <c r="W39">
        <v>0</v>
      </c>
      <c r="X39">
        <v>0</v>
      </c>
      <c r="Y39">
        <v>9</v>
      </c>
      <c r="Z39">
        <v>1026</v>
      </c>
      <c r="AA39">
        <v>530</v>
      </c>
      <c r="AB39">
        <v>255</v>
      </c>
      <c r="AC39">
        <v>1188</v>
      </c>
    </row>
    <row r="40" spans="1:29" ht="12.75">
      <c r="A40" t="s">
        <v>65</v>
      </c>
      <c r="B40" t="s">
        <v>66</v>
      </c>
      <c r="D40" t="s">
        <v>28</v>
      </c>
      <c r="E40" t="s">
        <v>28</v>
      </c>
      <c r="F40" t="s">
        <v>28</v>
      </c>
      <c r="G40" t="s">
        <v>28</v>
      </c>
      <c r="H40" t="s">
        <v>28</v>
      </c>
      <c r="I40" t="s">
        <v>28</v>
      </c>
      <c r="J40" t="s">
        <v>28</v>
      </c>
      <c r="K40" t="s">
        <v>28</v>
      </c>
      <c r="L40">
        <v>0</v>
      </c>
      <c r="M40">
        <v>0</v>
      </c>
      <c r="N40" t="s">
        <v>28</v>
      </c>
      <c r="O40" t="s">
        <v>28</v>
      </c>
      <c r="P40" t="s">
        <v>28</v>
      </c>
      <c r="Q40" t="s">
        <v>28</v>
      </c>
      <c r="R40" t="s">
        <v>28</v>
      </c>
      <c r="S40" t="s">
        <v>28</v>
      </c>
      <c r="T40">
        <v>0</v>
      </c>
      <c r="U40" t="s">
        <v>28</v>
      </c>
      <c r="V40" t="s">
        <v>28</v>
      </c>
      <c r="W40" t="s">
        <v>28</v>
      </c>
      <c r="X40" t="s">
        <v>28</v>
      </c>
      <c r="Y40" t="s">
        <v>28</v>
      </c>
      <c r="Z40" t="s">
        <v>28</v>
      </c>
      <c r="AA40" t="s">
        <v>28</v>
      </c>
      <c r="AB40" t="s">
        <v>28</v>
      </c>
      <c r="AC40" t="s">
        <v>28</v>
      </c>
    </row>
    <row r="41" spans="1:29" ht="12.75">
      <c r="A41" t="s">
        <v>67</v>
      </c>
      <c r="B41" t="s">
        <v>68</v>
      </c>
      <c r="D41" t="s">
        <v>28</v>
      </c>
      <c r="E41" t="s">
        <v>28</v>
      </c>
      <c r="F41" t="s">
        <v>28</v>
      </c>
      <c r="G41" t="s">
        <v>28</v>
      </c>
      <c r="H41" t="s">
        <v>28</v>
      </c>
      <c r="I41" t="s">
        <v>28</v>
      </c>
      <c r="J41" t="s">
        <v>28</v>
      </c>
      <c r="K41" t="s">
        <v>28</v>
      </c>
      <c r="L41" t="s">
        <v>28</v>
      </c>
      <c r="M41" t="s">
        <v>28</v>
      </c>
      <c r="N41" t="s">
        <v>28</v>
      </c>
      <c r="O41" t="s">
        <v>28</v>
      </c>
      <c r="P41" t="s">
        <v>28</v>
      </c>
      <c r="Q41" t="s">
        <v>28</v>
      </c>
      <c r="R41" t="s">
        <v>28</v>
      </c>
      <c r="S41" t="s">
        <v>28</v>
      </c>
      <c r="T41" t="s">
        <v>28</v>
      </c>
      <c r="U41" t="s">
        <v>28</v>
      </c>
      <c r="V41" t="s">
        <v>28</v>
      </c>
      <c r="W41" t="s">
        <v>28</v>
      </c>
      <c r="X41" t="s">
        <v>28</v>
      </c>
      <c r="Y41" t="s">
        <v>28</v>
      </c>
      <c r="Z41" t="s">
        <v>28</v>
      </c>
      <c r="AA41" t="s">
        <v>28</v>
      </c>
      <c r="AB41" t="s">
        <v>28</v>
      </c>
      <c r="AC41">
        <v>0</v>
      </c>
    </row>
    <row r="42" spans="1:29" ht="12.75">
      <c r="A42" t="s">
        <v>69</v>
      </c>
      <c r="B42" t="s">
        <v>70</v>
      </c>
      <c r="D42" t="s">
        <v>28</v>
      </c>
      <c r="E42" t="s">
        <v>28</v>
      </c>
      <c r="F42" t="s">
        <v>28</v>
      </c>
      <c r="G42" t="s">
        <v>28</v>
      </c>
      <c r="H42" t="s">
        <v>28</v>
      </c>
      <c r="I42" t="s">
        <v>28</v>
      </c>
      <c r="J42" t="s">
        <v>28</v>
      </c>
      <c r="K42" t="s">
        <v>28</v>
      </c>
      <c r="L42" t="s">
        <v>28</v>
      </c>
      <c r="M42" t="s">
        <v>28</v>
      </c>
      <c r="N42">
        <v>0</v>
      </c>
      <c r="O42" t="s">
        <v>28</v>
      </c>
      <c r="P42" t="s">
        <v>28</v>
      </c>
      <c r="Q42" t="s">
        <v>28</v>
      </c>
      <c r="R42" t="s">
        <v>28</v>
      </c>
      <c r="S42" t="s">
        <v>28</v>
      </c>
      <c r="T42" t="s">
        <v>28</v>
      </c>
      <c r="U42" t="s">
        <v>28</v>
      </c>
      <c r="V42" t="s">
        <v>28</v>
      </c>
      <c r="W42" t="s">
        <v>28</v>
      </c>
      <c r="X42" t="s">
        <v>28</v>
      </c>
      <c r="Y42" t="s">
        <v>28</v>
      </c>
      <c r="Z42" t="s">
        <v>28</v>
      </c>
      <c r="AA42" t="s">
        <v>28</v>
      </c>
      <c r="AB42" t="s">
        <v>28</v>
      </c>
      <c r="AC42" t="s">
        <v>28</v>
      </c>
    </row>
    <row r="43" spans="1:29" ht="12.75">
      <c r="A43" t="s">
        <v>71</v>
      </c>
      <c r="B43" t="s">
        <v>72</v>
      </c>
      <c r="D43" t="s">
        <v>28</v>
      </c>
      <c r="E43" t="s">
        <v>28</v>
      </c>
      <c r="F43">
        <v>1</v>
      </c>
      <c r="G43" t="s">
        <v>28</v>
      </c>
      <c r="H43" t="s">
        <v>28</v>
      </c>
      <c r="I43" t="s">
        <v>28</v>
      </c>
      <c r="J43" t="s">
        <v>28</v>
      </c>
      <c r="K43" t="s">
        <v>28</v>
      </c>
      <c r="L43" t="s">
        <v>28</v>
      </c>
      <c r="M43" t="s">
        <v>28</v>
      </c>
      <c r="N43" t="s">
        <v>28</v>
      </c>
      <c r="O43" t="s">
        <v>28</v>
      </c>
      <c r="P43" t="s">
        <v>28</v>
      </c>
      <c r="Q43" t="s">
        <v>28</v>
      </c>
      <c r="R43" t="s">
        <v>28</v>
      </c>
      <c r="S43" t="s">
        <v>28</v>
      </c>
      <c r="T43">
        <v>0</v>
      </c>
      <c r="U43" t="s">
        <v>28</v>
      </c>
      <c r="V43" t="s">
        <v>28</v>
      </c>
      <c r="W43" t="s">
        <v>28</v>
      </c>
      <c r="X43" t="s">
        <v>28</v>
      </c>
      <c r="Y43" t="s">
        <v>28</v>
      </c>
      <c r="Z43" t="s">
        <v>28</v>
      </c>
      <c r="AA43" t="s">
        <v>28</v>
      </c>
      <c r="AB43" t="s">
        <v>28</v>
      </c>
      <c r="AC43" t="s">
        <v>28</v>
      </c>
    </row>
    <row r="44" spans="1:29" ht="12.75">
      <c r="A44" t="s">
        <v>73</v>
      </c>
      <c r="B44" t="s">
        <v>74</v>
      </c>
      <c r="D44" t="s">
        <v>28</v>
      </c>
      <c r="E44" t="s">
        <v>28</v>
      </c>
      <c r="F44" t="s">
        <v>28</v>
      </c>
      <c r="G44" t="s">
        <v>28</v>
      </c>
      <c r="H44" t="s">
        <v>28</v>
      </c>
      <c r="I44" t="s">
        <v>28</v>
      </c>
      <c r="J44" t="s">
        <v>28</v>
      </c>
      <c r="K44" t="s">
        <v>28</v>
      </c>
      <c r="L44" t="s">
        <v>28</v>
      </c>
      <c r="M44" t="s">
        <v>28</v>
      </c>
      <c r="N44" t="s">
        <v>28</v>
      </c>
      <c r="O44" t="s">
        <v>28</v>
      </c>
      <c r="P44" t="s">
        <v>28</v>
      </c>
      <c r="Q44" t="s">
        <v>28</v>
      </c>
      <c r="R44" t="s">
        <v>28</v>
      </c>
      <c r="S44" t="s">
        <v>28</v>
      </c>
      <c r="T44">
        <v>0</v>
      </c>
      <c r="U44" t="s">
        <v>28</v>
      </c>
      <c r="V44" t="s">
        <v>28</v>
      </c>
      <c r="W44" t="s">
        <v>28</v>
      </c>
      <c r="X44" t="s">
        <v>28</v>
      </c>
      <c r="Y44" t="s">
        <v>28</v>
      </c>
      <c r="Z44" t="s">
        <v>28</v>
      </c>
      <c r="AA44" t="s">
        <v>28</v>
      </c>
      <c r="AB44" t="s">
        <v>28</v>
      </c>
      <c r="AC44">
        <v>0</v>
      </c>
    </row>
    <row r="45" spans="1:29" ht="12.75">
      <c r="A45" t="s">
        <v>75</v>
      </c>
      <c r="B45" t="s">
        <v>76</v>
      </c>
      <c r="D45" t="s">
        <v>28</v>
      </c>
      <c r="E45" t="s">
        <v>28</v>
      </c>
      <c r="F45" t="s">
        <v>28</v>
      </c>
      <c r="G45">
        <v>0</v>
      </c>
      <c r="H45" t="s">
        <v>28</v>
      </c>
      <c r="I45" t="s">
        <v>28</v>
      </c>
      <c r="J45" t="s">
        <v>28</v>
      </c>
      <c r="K45" t="s">
        <v>28</v>
      </c>
      <c r="L45" t="s">
        <v>28</v>
      </c>
      <c r="M45" t="s">
        <v>28</v>
      </c>
      <c r="N45" t="s">
        <v>28</v>
      </c>
      <c r="O45" t="s">
        <v>28</v>
      </c>
      <c r="P45" t="s">
        <v>28</v>
      </c>
      <c r="Q45" t="s">
        <v>28</v>
      </c>
      <c r="R45" t="s">
        <v>28</v>
      </c>
      <c r="S45" t="s">
        <v>28</v>
      </c>
      <c r="T45">
        <v>0</v>
      </c>
      <c r="U45" t="s">
        <v>28</v>
      </c>
      <c r="V45" t="s">
        <v>28</v>
      </c>
      <c r="W45" t="s">
        <v>28</v>
      </c>
      <c r="X45" t="s">
        <v>28</v>
      </c>
      <c r="Y45" t="s">
        <v>28</v>
      </c>
      <c r="Z45" t="s">
        <v>28</v>
      </c>
      <c r="AA45">
        <v>1</v>
      </c>
      <c r="AB45" t="s">
        <v>28</v>
      </c>
      <c r="AC45">
        <v>0</v>
      </c>
    </row>
    <row r="46" spans="1:29" ht="12.75">
      <c r="A46" t="s">
        <v>77</v>
      </c>
      <c r="B46" t="s">
        <v>78</v>
      </c>
      <c r="D46">
        <v>38</v>
      </c>
      <c r="E46" t="s">
        <v>28</v>
      </c>
      <c r="F46">
        <v>1</v>
      </c>
      <c r="G46">
        <v>29</v>
      </c>
      <c r="H46">
        <v>0</v>
      </c>
      <c r="I46" t="s">
        <v>28</v>
      </c>
      <c r="J46">
        <v>5</v>
      </c>
      <c r="K46" t="s">
        <v>28</v>
      </c>
      <c r="L46">
        <v>16</v>
      </c>
      <c r="M46">
        <v>33</v>
      </c>
      <c r="N46" t="s">
        <v>28</v>
      </c>
      <c r="O46">
        <v>0</v>
      </c>
      <c r="P46" t="s">
        <v>28</v>
      </c>
      <c r="Q46" t="s">
        <v>28</v>
      </c>
      <c r="R46">
        <v>0</v>
      </c>
      <c r="S46" t="s">
        <v>28</v>
      </c>
      <c r="T46">
        <v>16</v>
      </c>
      <c r="U46" t="s">
        <v>28</v>
      </c>
      <c r="V46" t="s">
        <v>28</v>
      </c>
      <c r="W46">
        <v>0</v>
      </c>
      <c r="X46" t="s">
        <v>28</v>
      </c>
      <c r="Y46" t="s">
        <v>28</v>
      </c>
      <c r="Z46" t="s">
        <v>28</v>
      </c>
      <c r="AA46">
        <v>9</v>
      </c>
      <c r="AB46">
        <v>9</v>
      </c>
      <c r="AC46" t="s">
        <v>28</v>
      </c>
    </row>
    <row r="47" spans="1:29" ht="12.75">
      <c r="A47" t="s">
        <v>141</v>
      </c>
      <c r="B47" t="s">
        <v>142</v>
      </c>
      <c r="D47">
        <v>8056</v>
      </c>
      <c r="E47">
        <v>3902</v>
      </c>
      <c r="F47">
        <v>1997</v>
      </c>
      <c r="G47">
        <v>8688</v>
      </c>
      <c r="H47">
        <v>42132</v>
      </c>
      <c r="I47">
        <v>95</v>
      </c>
      <c r="J47">
        <v>2587</v>
      </c>
      <c r="K47">
        <v>383</v>
      </c>
      <c r="L47">
        <v>23704</v>
      </c>
      <c r="M47">
        <v>20391</v>
      </c>
      <c r="N47">
        <v>24632</v>
      </c>
      <c r="O47">
        <v>63</v>
      </c>
      <c r="P47">
        <v>160</v>
      </c>
      <c r="Q47">
        <v>394</v>
      </c>
      <c r="R47">
        <v>153</v>
      </c>
      <c r="S47">
        <v>2433</v>
      </c>
      <c r="T47">
        <v>22844</v>
      </c>
      <c r="U47">
        <v>4196</v>
      </c>
      <c r="V47">
        <v>5271</v>
      </c>
      <c r="W47">
        <v>5782</v>
      </c>
      <c r="X47">
        <v>3459</v>
      </c>
      <c r="Y47">
        <v>605</v>
      </c>
      <c r="Z47">
        <v>4665</v>
      </c>
      <c r="AA47">
        <v>6684</v>
      </c>
      <c r="AB47">
        <v>3052</v>
      </c>
      <c r="AC47">
        <v>50456</v>
      </c>
    </row>
    <row r="50" spans="1:3" ht="12.75">
      <c r="A50" s="8" t="s">
        <v>244</v>
      </c>
      <c r="B50" s="8"/>
      <c r="C50" s="8"/>
    </row>
    <row r="51" spans="1:3" ht="12.75">
      <c r="A51" s="8" t="s">
        <v>246</v>
      </c>
      <c r="B51" s="8">
        <v>41.9</v>
      </c>
      <c r="C51" s="8" t="s">
        <v>245</v>
      </c>
    </row>
    <row r="52" spans="1:3" ht="12.75">
      <c r="A52" s="8" t="s">
        <v>247</v>
      </c>
      <c r="B52" s="8">
        <v>29.3</v>
      </c>
      <c r="C52" s="8" t="s">
        <v>245</v>
      </c>
    </row>
    <row r="56" spans="1:29" ht="12.75">
      <c r="A56" s="8" t="s">
        <v>242</v>
      </c>
      <c r="C56" t="str">
        <f>C19</f>
        <v>geo</v>
      </c>
      <c r="D56" t="str">
        <f aca="true" t="shared" si="0" ref="D56:AC57">D19</f>
        <v>be</v>
      </c>
      <c r="E56" t="str">
        <f t="shared" si="0"/>
        <v>bg</v>
      </c>
      <c r="F56" t="str">
        <f t="shared" si="0"/>
        <v>cz</v>
      </c>
      <c r="G56" t="str">
        <f t="shared" si="0"/>
        <v>dk</v>
      </c>
      <c r="H56" t="str">
        <f t="shared" si="0"/>
        <v>de</v>
      </c>
      <c r="I56" t="str">
        <f t="shared" si="0"/>
        <v>ee</v>
      </c>
      <c r="J56" t="str">
        <f t="shared" si="0"/>
        <v>ie</v>
      </c>
      <c r="K56" t="str">
        <f t="shared" si="0"/>
        <v>gr</v>
      </c>
      <c r="L56" t="str">
        <f t="shared" si="0"/>
        <v>es</v>
      </c>
      <c r="M56" t="str">
        <f t="shared" si="0"/>
        <v>fr</v>
      </c>
      <c r="N56" t="str">
        <f t="shared" si="0"/>
        <v>it</v>
      </c>
      <c r="O56" t="str">
        <f t="shared" si="0"/>
        <v>cy</v>
      </c>
      <c r="P56" t="str">
        <f t="shared" si="0"/>
        <v>lv</v>
      </c>
      <c r="Q56" t="str">
        <f t="shared" si="0"/>
        <v>lt</v>
      </c>
      <c r="R56" t="str">
        <f t="shared" si="0"/>
        <v>lu</v>
      </c>
      <c r="S56" t="str">
        <f t="shared" si="0"/>
        <v>hu</v>
      </c>
      <c r="T56" t="str">
        <f t="shared" si="0"/>
        <v>nl</v>
      </c>
      <c r="U56" t="str">
        <f t="shared" si="0"/>
        <v>at</v>
      </c>
      <c r="V56" t="str">
        <f t="shared" si="0"/>
        <v>pl</v>
      </c>
      <c r="W56" t="str">
        <f t="shared" si="0"/>
        <v>pt</v>
      </c>
      <c r="X56" t="str">
        <f t="shared" si="0"/>
        <v>ro</v>
      </c>
      <c r="Y56" t="str">
        <f t="shared" si="0"/>
        <v>si</v>
      </c>
      <c r="Z56" t="str">
        <f t="shared" si="0"/>
        <v>sk</v>
      </c>
      <c r="AA56" t="str">
        <f t="shared" si="0"/>
        <v>fi</v>
      </c>
      <c r="AB56" t="str">
        <f t="shared" si="0"/>
        <v>se</v>
      </c>
      <c r="AC56" t="str">
        <f t="shared" si="0"/>
        <v>uk</v>
      </c>
    </row>
    <row r="57" spans="3:29" ht="12.75">
      <c r="C57">
        <f>C20</f>
        <v>0</v>
      </c>
      <c r="D57" t="str">
        <f t="shared" si="0"/>
        <v>Belgium</v>
      </c>
      <c r="E57" t="str">
        <f t="shared" si="0"/>
        <v>Bulgaria</v>
      </c>
      <c r="F57" t="str">
        <f t="shared" si="0"/>
        <v>Czech Republic</v>
      </c>
      <c r="G57" t="str">
        <f t="shared" si="0"/>
        <v>Denmark</v>
      </c>
      <c r="H57" t="str">
        <f t="shared" si="0"/>
        <v>Germany (including ex-GDR from 1991)</v>
      </c>
      <c r="I57" t="str">
        <f t="shared" si="0"/>
        <v>Estonia</v>
      </c>
      <c r="J57" t="str">
        <f t="shared" si="0"/>
        <v>Ireland</v>
      </c>
      <c r="K57" t="str">
        <f t="shared" si="0"/>
        <v>Greece</v>
      </c>
      <c r="L57" t="str">
        <f t="shared" si="0"/>
        <v>Spain</v>
      </c>
      <c r="M57" t="str">
        <f t="shared" si="0"/>
        <v>France</v>
      </c>
      <c r="N57" t="str">
        <f t="shared" si="0"/>
        <v>Italy</v>
      </c>
      <c r="O57" t="str">
        <f t="shared" si="0"/>
        <v>Cyprus</v>
      </c>
      <c r="P57" t="str">
        <f t="shared" si="0"/>
        <v>Latvia</v>
      </c>
      <c r="Q57" t="str">
        <f t="shared" si="0"/>
        <v>Lithuania</v>
      </c>
      <c r="R57" t="str">
        <f t="shared" si="0"/>
        <v>Luxembourg (Grand-Duché)</v>
      </c>
      <c r="S57" t="str">
        <f t="shared" si="0"/>
        <v>Hungary</v>
      </c>
      <c r="T57" t="str">
        <f t="shared" si="0"/>
        <v>Netherlands</v>
      </c>
      <c r="U57" t="str">
        <f t="shared" si="0"/>
        <v>Austria</v>
      </c>
      <c r="V57" t="str">
        <f t="shared" si="0"/>
        <v>Poland</v>
      </c>
      <c r="W57" t="str">
        <f t="shared" si="0"/>
        <v>Portugal</v>
      </c>
      <c r="X57" t="str">
        <f t="shared" si="0"/>
        <v>Romania</v>
      </c>
      <c r="Y57" t="str">
        <f t="shared" si="0"/>
        <v>Slovenia</v>
      </c>
      <c r="Z57" t="str">
        <f t="shared" si="0"/>
        <v>Slovakia</v>
      </c>
      <c r="AA57" t="str">
        <f t="shared" si="0"/>
        <v>Finland</v>
      </c>
      <c r="AB57" t="str">
        <f t="shared" si="0"/>
        <v>Sweden</v>
      </c>
      <c r="AC57" t="str">
        <f t="shared" si="0"/>
        <v>United Kingdom</v>
      </c>
    </row>
    <row r="58" ht="12.75">
      <c r="A58" t="s">
        <v>4</v>
      </c>
    </row>
    <row r="59" spans="1:29" ht="12.75">
      <c r="A59" t="str">
        <f aca="true" t="shared" si="1" ref="A59:B84">A22</f>
        <v>be</v>
      </c>
      <c r="B59" t="str">
        <f t="shared" si="1"/>
        <v>Belgium</v>
      </c>
      <c r="D59" s="20">
        <f aca="true" t="shared" si="2" ref="D59:D84">IF(ISERROR((D22*$B$52)/$B$51),0,D22*$B$52)/$B$51/1000</f>
        <v>0</v>
      </c>
      <c r="E59" s="20">
        <f aca="true" t="shared" si="3" ref="E59:AC59">IF(ISERROR((E22*$B$52)/$B$51),0,E22*$B$52)/$B$51/1000</f>
        <v>0</v>
      </c>
      <c r="F59" s="20">
        <f t="shared" si="3"/>
        <v>0</v>
      </c>
      <c r="G59" s="20">
        <f t="shared" si="3"/>
        <v>0</v>
      </c>
      <c r="H59" s="20">
        <f t="shared" si="3"/>
        <v>0.0230763723150358</v>
      </c>
      <c r="I59" s="20">
        <f t="shared" si="3"/>
        <v>0</v>
      </c>
      <c r="J59" s="20">
        <f t="shared" si="3"/>
        <v>0</v>
      </c>
      <c r="K59" s="20">
        <f t="shared" si="3"/>
        <v>0</v>
      </c>
      <c r="L59" s="20">
        <f t="shared" si="3"/>
        <v>0</v>
      </c>
      <c r="M59" s="20">
        <f t="shared" si="3"/>
        <v>0.5650214797136038</v>
      </c>
      <c r="N59" s="20">
        <f t="shared" si="3"/>
        <v>0</v>
      </c>
      <c r="O59" s="20">
        <f t="shared" si="3"/>
        <v>0</v>
      </c>
      <c r="P59" s="20">
        <f t="shared" si="3"/>
        <v>0</v>
      </c>
      <c r="Q59" s="20">
        <f t="shared" si="3"/>
        <v>0</v>
      </c>
      <c r="R59" s="20">
        <f t="shared" si="3"/>
        <v>0.041257756563245825</v>
      </c>
      <c r="S59" s="20">
        <f t="shared" si="3"/>
        <v>0</v>
      </c>
      <c r="T59" s="20">
        <f t="shared" si="3"/>
        <v>0.03146778042959428</v>
      </c>
      <c r="U59" s="20">
        <f t="shared" si="3"/>
        <v>0</v>
      </c>
      <c r="V59" s="20">
        <f t="shared" si="3"/>
        <v>0</v>
      </c>
      <c r="W59" s="20">
        <f t="shared" si="3"/>
        <v>0</v>
      </c>
      <c r="X59" s="20">
        <f t="shared" si="3"/>
        <v>0</v>
      </c>
      <c r="Y59" s="20">
        <f t="shared" si="3"/>
        <v>0</v>
      </c>
      <c r="Z59" s="20">
        <f t="shared" si="3"/>
        <v>0</v>
      </c>
      <c r="AA59" s="20">
        <f t="shared" si="3"/>
        <v>0</v>
      </c>
      <c r="AB59" s="20">
        <f t="shared" si="3"/>
        <v>0</v>
      </c>
      <c r="AC59" s="20">
        <f t="shared" si="3"/>
        <v>0.008391408114558473</v>
      </c>
    </row>
    <row r="60" spans="1:29" ht="12.75">
      <c r="A60" t="str">
        <f t="shared" si="1"/>
        <v>bg</v>
      </c>
      <c r="B60" t="str">
        <f t="shared" si="1"/>
        <v>Bulgaria</v>
      </c>
      <c r="D60" s="20">
        <f t="shared" si="2"/>
        <v>0</v>
      </c>
      <c r="E60" s="20">
        <f aca="true" t="shared" si="4" ref="E60:S60">IF(ISERROR((E23*$B$52)/$B$51),0,E23*$B$52)/$B$51/1000</f>
        <v>0</v>
      </c>
      <c r="F60" s="20">
        <f t="shared" si="4"/>
        <v>0</v>
      </c>
      <c r="G60" s="20">
        <f t="shared" si="4"/>
        <v>0</v>
      </c>
      <c r="H60" s="20">
        <f t="shared" si="4"/>
        <v>0</v>
      </c>
      <c r="I60" s="20">
        <f t="shared" si="4"/>
        <v>0</v>
      </c>
      <c r="J60" s="20">
        <f t="shared" si="4"/>
        <v>0</v>
      </c>
      <c r="K60" s="20">
        <f t="shared" si="4"/>
        <v>0</v>
      </c>
      <c r="L60" s="20">
        <f t="shared" si="4"/>
        <v>0</v>
      </c>
      <c r="M60" s="20">
        <f t="shared" si="4"/>
        <v>0</v>
      </c>
      <c r="N60" s="20">
        <f t="shared" si="4"/>
        <v>0</v>
      </c>
      <c r="O60" s="20">
        <f t="shared" si="4"/>
        <v>0</v>
      </c>
      <c r="P60" s="20">
        <f t="shared" si="4"/>
        <v>0</v>
      </c>
      <c r="Q60" s="20">
        <f t="shared" si="4"/>
        <v>0</v>
      </c>
      <c r="R60" s="20">
        <f t="shared" si="4"/>
        <v>0</v>
      </c>
      <c r="S60" s="20">
        <f t="shared" si="4"/>
        <v>0</v>
      </c>
      <c r="T60" s="20">
        <f aca="true" t="shared" si="5" ref="T60:AC60">IF(ISERROR((T23*$B$52)/$B$51),0,T23*$B$52)/$B$51/1000</f>
        <v>0</v>
      </c>
      <c r="U60" s="20">
        <f t="shared" si="5"/>
        <v>0</v>
      </c>
      <c r="V60" s="20">
        <f t="shared" si="5"/>
        <v>0</v>
      </c>
      <c r="W60" s="20">
        <f t="shared" si="5"/>
        <v>0</v>
      </c>
      <c r="X60" s="20">
        <f t="shared" si="5"/>
        <v>0</v>
      </c>
      <c r="Y60" s="20">
        <f t="shared" si="5"/>
        <v>0</v>
      </c>
      <c r="Z60" s="20">
        <f t="shared" si="5"/>
        <v>0</v>
      </c>
      <c r="AA60" s="20">
        <f t="shared" si="5"/>
        <v>0</v>
      </c>
      <c r="AB60" s="20">
        <f t="shared" si="5"/>
        <v>0</v>
      </c>
      <c r="AC60" s="20">
        <f t="shared" si="5"/>
        <v>0</v>
      </c>
    </row>
    <row r="61" spans="1:29" ht="12.75">
      <c r="A61" t="str">
        <f t="shared" si="1"/>
        <v>cz</v>
      </c>
      <c r="B61" t="str">
        <f t="shared" si="1"/>
        <v>Czech Republic</v>
      </c>
      <c r="D61" s="20">
        <f t="shared" si="2"/>
        <v>0</v>
      </c>
      <c r="E61" s="20">
        <f aca="true" t="shared" si="6" ref="E61:S61">IF(ISERROR((E24*$B$52)/$B$51),0,E24*$B$52)/$B$51/1000</f>
        <v>0</v>
      </c>
      <c r="F61" s="20">
        <f t="shared" si="6"/>
        <v>0</v>
      </c>
      <c r="G61" s="20">
        <f t="shared" si="6"/>
        <v>0</v>
      </c>
      <c r="H61" s="20">
        <f t="shared" si="6"/>
        <v>0.01048926014319809</v>
      </c>
      <c r="I61" s="20">
        <f t="shared" si="6"/>
        <v>0</v>
      </c>
      <c r="J61" s="20">
        <f t="shared" si="6"/>
        <v>0</v>
      </c>
      <c r="K61" s="20">
        <f t="shared" si="6"/>
        <v>0</v>
      </c>
      <c r="L61" s="20">
        <f t="shared" si="6"/>
        <v>0</v>
      </c>
      <c r="M61" s="20">
        <f t="shared" si="6"/>
        <v>0</v>
      </c>
      <c r="N61" s="20">
        <f t="shared" si="6"/>
        <v>0</v>
      </c>
      <c r="O61" s="20">
        <f t="shared" si="6"/>
        <v>0</v>
      </c>
      <c r="P61" s="20">
        <f t="shared" si="6"/>
        <v>0</v>
      </c>
      <c r="Q61" s="20">
        <f t="shared" si="6"/>
        <v>0</v>
      </c>
      <c r="R61" s="20">
        <f t="shared" si="6"/>
        <v>0</v>
      </c>
      <c r="S61" s="20">
        <f t="shared" si="6"/>
        <v>0.6020835322195704</v>
      </c>
      <c r="T61" s="20">
        <f aca="true" t="shared" si="7" ref="T61:AC61">IF(ISERROR((T24*$B$52)/$B$51),0,T24*$B$52)/$B$51/1000</f>
        <v>0</v>
      </c>
      <c r="U61" s="20">
        <f t="shared" si="7"/>
        <v>1.2692004773269692</v>
      </c>
      <c r="V61" s="20">
        <f t="shared" si="7"/>
        <v>1.097875894988067</v>
      </c>
      <c r="W61" s="20">
        <f t="shared" si="7"/>
        <v>0</v>
      </c>
      <c r="X61" s="20">
        <f t="shared" si="7"/>
        <v>0</v>
      </c>
      <c r="Y61" s="20">
        <f t="shared" si="7"/>
        <v>0.008391408114558473</v>
      </c>
      <c r="Z61" s="20">
        <f t="shared" si="7"/>
        <v>1.3006682577565631</v>
      </c>
      <c r="AA61" s="20">
        <f t="shared" si="7"/>
        <v>0</v>
      </c>
      <c r="AB61" s="20">
        <f t="shared" si="7"/>
        <v>0</v>
      </c>
      <c r="AC61" s="20">
        <f t="shared" si="7"/>
        <v>0</v>
      </c>
    </row>
    <row r="62" spans="1:29" ht="12.75">
      <c r="A62" t="str">
        <f t="shared" si="1"/>
        <v>dk</v>
      </c>
      <c r="B62" t="str">
        <f t="shared" si="1"/>
        <v>Denmark</v>
      </c>
      <c r="D62" s="20">
        <f t="shared" si="2"/>
        <v>0</v>
      </c>
      <c r="E62" s="20">
        <f aca="true" t="shared" si="8" ref="E62:S62">IF(ISERROR((E25*$B$52)/$B$51),0,E25*$B$52)/$B$51/1000</f>
        <v>0</v>
      </c>
      <c r="F62" s="20">
        <f t="shared" si="8"/>
        <v>0</v>
      </c>
      <c r="G62" s="20">
        <f t="shared" si="8"/>
        <v>0</v>
      </c>
      <c r="H62" s="20">
        <f t="shared" si="8"/>
        <v>0</v>
      </c>
      <c r="I62" s="20">
        <f t="shared" si="8"/>
        <v>0</v>
      </c>
      <c r="J62" s="20">
        <f t="shared" si="8"/>
        <v>0</v>
      </c>
      <c r="K62" s="20">
        <f t="shared" si="8"/>
        <v>0</v>
      </c>
      <c r="L62" s="20">
        <f t="shared" si="8"/>
        <v>0</v>
      </c>
      <c r="M62" s="20">
        <f t="shared" si="8"/>
        <v>0</v>
      </c>
      <c r="N62" s="20">
        <f t="shared" si="8"/>
        <v>0</v>
      </c>
      <c r="O62" s="20">
        <f t="shared" si="8"/>
        <v>0</v>
      </c>
      <c r="P62" s="20">
        <f t="shared" si="8"/>
        <v>0</v>
      </c>
      <c r="Q62" s="20">
        <f t="shared" si="8"/>
        <v>0</v>
      </c>
      <c r="R62" s="20">
        <f t="shared" si="8"/>
        <v>0</v>
      </c>
      <c r="S62" s="20">
        <f t="shared" si="8"/>
        <v>0</v>
      </c>
      <c r="T62" s="20">
        <f aca="true" t="shared" si="9" ref="T62:AC62">IF(ISERROR((T25*$B$52)/$B$51),0,T25*$B$52)/$B$51/1000</f>
        <v>0</v>
      </c>
      <c r="U62" s="20">
        <f t="shared" si="9"/>
        <v>0</v>
      </c>
      <c r="V62" s="20">
        <f t="shared" si="9"/>
        <v>0</v>
      </c>
      <c r="W62" s="20">
        <f t="shared" si="9"/>
        <v>0</v>
      </c>
      <c r="X62" s="20">
        <f t="shared" si="9"/>
        <v>0</v>
      </c>
      <c r="Y62" s="20">
        <f t="shared" si="9"/>
        <v>0</v>
      </c>
      <c r="Z62" s="20">
        <f t="shared" si="9"/>
        <v>0</v>
      </c>
      <c r="AA62" s="20">
        <f t="shared" si="9"/>
        <v>0</v>
      </c>
      <c r="AB62" s="20">
        <f t="shared" si="9"/>
        <v>0</v>
      </c>
      <c r="AC62" s="20">
        <f t="shared" si="9"/>
        <v>0</v>
      </c>
    </row>
    <row r="63" spans="1:29" ht="12.75">
      <c r="A63" t="str">
        <f t="shared" si="1"/>
        <v>de</v>
      </c>
      <c r="B63" t="str">
        <f t="shared" si="1"/>
        <v>Germany (including ex-GDR from 1991)</v>
      </c>
      <c r="D63" s="20">
        <f t="shared" si="2"/>
        <v>0.06153699284009547</v>
      </c>
      <c r="E63" s="20">
        <f aca="true" t="shared" si="10" ref="E63:S63">IF(ISERROR((E26*$B$52)/$B$51),0,E26*$B$52)/$B$51/1000</f>
        <v>0</v>
      </c>
      <c r="F63" s="20">
        <f t="shared" si="10"/>
        <v>0.0006992840095465394</v>
      </c>
      <c r="G63" s="20">
        <f t="shared" si="10"/>
        <v>0.0020978520286396183</v>
      </c>
      <c r="H63" s="20">
        <f t="shared" si="10"/>
        <v>0</v>
      </c>
      <c r="I63" s="20">
        <f t="shared" si="10"/>
        <v>0</v>
      </c>
      <c r="J63" s="20">
        <f t="shared" si="10"/>
        <v>0</v>
      </c>
      <c r="K63" s="20">
        <f t="shared" si="10"/>
        <v>0</v>
      </c>
      <c r="L63" s="20">
        <f t="shared" si="10"/>
        <v>0.07132696897374702</v>
      </c>
      <c r="M63" s="20">
        <f t="shared" si="10"/>
        <v>0.044754176610978524</v>
      </c>
      <c r="N63" s="20">
        <f t="shared" si="10"/>
        <v>0</v>
      </c>
      <c r="O63" s="20">
        <f t="shared" si="10"/>
        <v>0</v>
      </c>
      <c r="P63" s="20">
        <f t="shared" si="10"/>
        <v>0</v>
      </c>
      <c r="Q63" s="20">
        <f t="shared" si="10"/>
        <v>0</v>
      </c>
      <c r="R63" s="20">
        <f t="shared" si="10"/>
        <v>0.0027971360381861578</v>
      </c>
      <c r="S63" s="20">
        <f t="shared" si="10"/>
        <v>0</v>
      </c>
      <c r="T63" s="20">
        <f aca="true" t="shared" si="11" ref="T63:AC63">IF(ISERROR((T26*$B$52)/$B$51),0,T26*$B$52)/$B$51/1000</f>
        <v>0.017482100238663485</v>
      </c>
      <c r="U63" s="20">
        <f t="shared" si="11"/>
        <v>0.06783054892601431</v>
      </c>
      <c r="V63" s="20">
        <f t="shared" si="11"/>
        <v>0.0006992840095465394</v>
      </c>
      <c r="W63" s="20">
        <f t="shared" si="11"/>
        <v>0</v>
      </c>
      <c r="X63" s="20">
        <f t="shared" si="11"/>
        <v>0</v>
      </c>
      <c r="Y63" s="20">
        <f t="shared" si="11"/>
        <v>0.0006992840095465394</v>
      </c>
      <c r="Z63" s="20">
        <f t="shared" si="11"/>
        <v>0</v>
      </c>
      <c r="AA63" s="20">
        <f t="shared" si="11"/>
        <v>0.0013985680190930789</v>
      </c>
      <c r="AB63" s="20">
        <f t="shared" si="11"/>
        <v>0.019579952267303104</v>
      </c>
      <c r="AC63" s="20">
        <f t="shared" si="11"/>
        <v>0.03496420047732697</v>
      </c>
    </row>
    <row r="64" spans="1:29" ht="12.75">
      <c r="A64" t="str">
        <f t="shared" si="1"/>
        <v>ee</v>
      </c>
      <c r="B64" t="str">
        <f t="shared" si="1"/>
        <v>Estonia</v>
      </c>
      <c r="D64" s="20">
        <f t="shared" si="2"/>
        <v>0</v>
      </c>
      <c r="E64" s="20">
        <f aca="true" t="shared" si="12" ref="E64:S64">IF(ISERROR((E27*$B$52)/$B$51),0,E27*$B$52)/$B$51/1000</f>
        <v>0</v>
      </c>
      <c r="F64" s="20">
        <f t="shared" si="12"/>
        <v>0</v>
      </c>
      <c r="G64" s="20">
        <f t="shared" si="12"/>
        <v>0.11468257756563245</v>
      </c>
      <c r="H64" s="20">
        <f t="shared" si="12"/>
        <v>0</v>
      </c>
      <c r="I64" s="20">
        <f t="shared" si="12"/>
        <v>0</v>
      </c>
      <c r="J64" s="20">
        <f t="shared" si="12"/>
        <v>0</v>
      </c>
      <c r="K64" s="20">
        <f t="shared" si="12"/>
        <v>0</v>
      </c>
      <c r="L64" s="20">
        <f t="shared" si="12"/>
        <v>0</v>
      </c>
      <c r="M64" s="20">
        <f t="shared" si="12"/>
        <v>0</v>
      </c>
      <c r="N64" s="20">
        <f t="shared" si="12"/>
        <v>0</v>
      </c>
      <c r="O64" s="20">
        <f t="shared" si="12"/>
        <v>0</v>
      </c>
      <c r="P64" s="20">
        <f t="shared" si="12"/>
        <v>0</v>
      </c>
      <c r="Q64" s="20">
        <f t="shared" si="12"/>
        <v>0</v>
      </c>
      <c r="R64" s="20">
        <f t="shared" si="12"/>
        <v>0</v>
      </c>
      <c r="S64" s="20">
        <f t="shared" si="12"/>
        <v>0</v>
      </c>
      <c r="T64" s="20">
        <f aca="true" t="shared" si="13" ref="T64:AC64">IF(ISERROR((T27*$B$52)/$B$51),0,T27*$B$52)/$B$51/1000</f>
        <v>0.08251551312649165</v>
      </c>
      <c r="U64" s="20">
        <f t="shared" si="13"/>
        <v>0</v>
      </c>
      <c r="V64" s="20">
        <f t="shared" si="13"/>
        <v>0</v>
      </c>
      <c r="W64" s="20">
        <f t="shared" si="13"/>
        <v>0</v>
      </c>
      <c r="X64" s="20">
        <f t="shared" si="13"/>
        <v>0</v>
      </c>
      <c r="Y64" s="20">
        <f t="shared" si="13"/>
        <v>0</v>
      </c>
      <c r="Z64" s="20">
        <f t="shared" si="13"/>
        <v>0</v>
      </c>
      <c r="AA64" s="20">
        <f t="shared" si="13"/>
        <v>0</v>
      </c>
      <c r="AB64" s="20">
        <f t="shared" si="13"/>
        <v>0.07342482100238663</v>
      </c>
      <c r="AC64" s="20">
        <f t="shared" si="13"/>
        <v>0.025873508353221962</v>
      </c>
    </row>
    <row r="65" spans="1:29" ht="12.75">
      <c r="A65" t="str">
        <f t="shared" si="1"/>
        <v>ie</v>
      </c>
      <c r="B65" t="str">
        <f t="shared" si="1"/>
        <v>Ireland</v>
      </c>
      <c r="D65" s="20">
        <f t="shared" si="2"/>
        <v>0</v>
      </c>
      <c r="E65" s="20">
        <f aca="true" t="shared" si="14" ref="E65:S65">IF(ISERROR((E28*$B$52)/$B$51),0,E28*$B$52)/$B$51/1000</f>
        <v>0</v>
      </c>
      <c r="F65" s="20">
        <f t="shared" si="14"/>
        <v>0</v>
      </c>
      <c r="G65" s="20">
        <f t="shared" si="14"/>
        <v>0</v>
      </c>
      <c r="H65" s="20">
        <f t="shared" si="14"/>
        <v>0</v>
      </c>
      <c r="I65" s="20">
        <f t="shared" si="14"/>
        <v>0</v>
      </c>
      <c r="J65" s="20">
        <f t="shared" si="14"/>
        <v>0</v>
      </c>
      <c r="K65" s="20">
        <f t="shared" si="14"/>
        <v>0</v>
      </c>
      <c r="L65" s="20">
        <f t="shared" si="14"/>
        <v>0.0020978520286396183</v>
      </c>
      <c r="M65" s="20">
        <f t="shared" si="14"/>
        <v>0</v>
      </c>
      <c r="N65" s="20">
        <f t="shared" si="14"/>
        <v>0</v>
      </c>
      <c r="O65" s="20">
        <f t="shared" si="14"/>
        <v>0</v>
      </c>
      <c r="P65" s="20">
        <f t="shared" si="14"/>
        <v>0</v>
      </c>
      <c r="Q65" s="20">
        <f t="shared" si="14"/>
        <v>0</v>
      </c>
      <c r="R65" s="20">
        <f t="shared" si="14"/>
        <v>0</v>
      </c>
      <c r="S65" s="20">
        <f t="shared" si="14"/>
        <v>0</v>
      </c>
      <c r="T65" s="20">
        <f aca="true" t="shared" si="15" ref="T65:AC65">IF(ISERROR((T28*$B$52)/$B$51),0,T28*$B$52)/$B$51/1000</f>
        <v>0</v>
      </c>
      <c r="U65" s="20">
        <f t="shared" si="15"/>
        <v>0</v>
      </c>
      <c r="V65" s="20">
        <f t="shared" si="15"/>
        <v>0</v>
      </c>
      <c r="W65" s="20">
        <f t="shared" si="15"/>
        <v>0</v>
      </c>
      <c r="X65" s="20">
        <f t="shared" si="15"/>
        <v>0</v>
      </c>
      <c r="Y65" s="20">
        <f t="shared" si="15"/>
        <v>0</v>
      </c>
      <c r="Z65" s="20">
        <f t="shared" si="15"/>
        <v>0</v>
      </c>
      <c r="AA65" s="20">
        <f t="shared" si="15"/>
        <v>0</v>
      </c>
      <c r="AB65" s="20">
        <f t="shared" si="15"/>
        <v>0</v>
      </c>
      <c r="AC65" s="20">
        <f t="shared" si="15"/>
        <v>0.02727207637231504</v>
      </c>
    </row>
    <row r="66" spans="1:29" ht="12.75">
      <c r="A66" t="str">
        <f t="shared" si="1"/>
        <v>gr</v>
      </c>
      <c r="B66" t="str">
        <f t="shared" si="1"/>
        <v>Greece</v>
      </c>
      <c r="D66" s="20">
        <f t="shared" si="2"/>
        <v>0</v>
      </c>
      <c r="E66" s="20">
        <f aca="true" t="shared" si="16" ref="E66:S66">IF(ISERROR((E29*$B$52)/$B$51),0,E29*$B$52)/$B$51/1000</f>
        <v>0</v>
      </c>
      <c r="F66" s="20">
        <f t="shared" si="16"/>
        <v>0</v>
      </c>
      <c r="G66" s="20">
        <f t="shared" si="16"/>
        <v>0</v>
      </c>
      <c r="H66" s="20">
        <f t="shared" si="16"/>
        <v>0</v>
      </c>
      <c r="I66" s="20">
        <f t="shared" si="16"/>
        <v>0</v>
      </c>
      <c r="J66" s="20">
        <f t="shared" si="16"/>
        <v>0</v>
      </c>
      <c r="K66" s="20">
        <f t="shared" si="16"/>
        <v>0</v>
      </c>
      <c r="L66" s="20">
        <f t="shared" si="16"/>
        <v>0</v>
      </c>
      <c r="M66" s="20">
        <f t="shared" si="16"/>
        <v>0</v>
      </c>
      <c r="N66" s="20">
        <f t="shared" si="16"/>
        <v>0</v>
      </c>
      <c r="O66" s="20">
        <f t="shared" si="16"/>
        <v>0</v>
      </c>
      <c r="P66" s="20">
        <f t="shared" si="16"/>
        <v>0</v>
      </c>
      <c r="Q66" s="20">
        <f t="shared" si="16"/>
        <v>0</v>
      </c>
      <c r="R66" s="20">
        <f t="shared" si="16"/>
        <v>0</v>
      </c>
      <c r="S66" s="20">
        <f t="shared" si="16"/>
        <v>0</v>
      </c>
      <c r="T66" s="20">
        <f aca="true" t="shared" si="17" ref="T66:AC66">IF(ISERROR((T29*$B$52)/$B$51),0,T29*$B$52)/$B$51/1000</f>
        <v>0</v>
      </c>
      <c r="U66" s="20">
        <f t="shared" si="17"/>
        <v>0</v>
      </c>
      <c r="V66" s="20">
        <f t="shared" si="17"/>
        <v>0</v>
      </c>
      <c r="W66" s="20">
        <f t="shared" si="17"/>
        <v>0</v>
      </c>
      <c r="X66" s="20">
        <f t="shared" si="17"/>
        <v>0</v>
      </c>
      <c r="Y66" s="20">
        <f t="shared" si="17"/>
        <v>0</v>
      </c>
      <c r="Z66" s="20">
        <f t="shared" si="17"/>
        <v>0</v>
      </c>
      <c r="AA66" s="20">
        <f t="shared" si="17"/>
        <v>0</v>
      </c>
      <c r="AB66" s="20">
        <f t="shared" si="17"/>
        <v>0</v>
      </c>
      <c r="AC66" s="20">
        <f t="shared" si="17"/>
        <v>0</v>
      </c>
    </row>
    <row r="67" spans="1:29" ht="12.75">
      <c r="A67" t="str">
        <f t="shared" si="1"/>
        <v>es</v>
      </c>
      <c r="B67" t="str">
        <f t="shared" si="1"/>
        <v>Spain</v>
      </c>
      <c r="D67" s="20">
        <f t="shared" si="2"/>
        <v>0</v>
      </c>
      <c r="E67" s="20">
        <f aca="true" t="shared" si="18" ref="E67:S67">IF(ISERROR((E30*$B$52)/$B$51),0,E30*$B$52)/$B$51/1000</f>
        <v>0</v>
      </c>
      <c r="F67" s="20">
        <f t="shared" si="18"/>
        <v>0</v>
      </c>
      <c r="G67" s="20">
        <f t="shared" si="18"/>
        <v>0</v>
      </c>
      <c r="H67" s="20">
        <f t="shared" si="18"/>
        <v>0</v>
      </c>
      <c r="I67" s="20">
        <f t="shared" si="18"/>
        <v>0</v>
      </c>
      <c r="J67" s="20">
        <f t="shared" si="18"/>
        <v>0</v>
      </c>
      <c r="K67" s="20">
        <f t="shared" si="18"/>
        <v>0</v>
      </c>
      <c r="L67" s="20">
        <f t="shared" si="18"/>
        <v>0</v>
      </c>
      <c r="M67" s="20">
        <f t="shared" si="18"/>
        <v>0.006293556085918854</v>
      </c>
      <c r="N67" s="20">
        <f t="shared" si="18"/>
        <v>0</v>
      </c>
      <c r="O67" s="20">
        <f t="shared" si="18"/>
        <v>0</v>
      </c>
      <c r="P67" s="20">
        <f t="shared" si="18"/>
        <v>0</v>
      </c>
      <c r="Q67" s="20">
        <f t="shared" si="18"/>
        <v>0</v>
      </c>
      <c r="R67" s="20">
        <f t="shared" si="18"/>
        <v>0</v>
      </c>
      <c r="S67" s="20">
        <f t="shared" si="18"/>
        <v>0</v>
      </c>
      <c r="T67" s="20">
        <f aca="true" t="shared" si="19" ref="T67:AC67">IF(ISERROR((T30*$B$52)/$B$51),0,T30*$B$52)/$B$51/1000</f>
        <v>0</v>
      </c>
      <c r="U67" s="20">
        <f t="shared" si="19"/>
        <v>0</v>
      </c>
      <c r="V67" s="20">
        <f t="shared" si="19"/>
        <v>0</v>
      </c>
      <c r="W67" s="20">
        <f t="shared" si="19"/>
        <v>0.01188782816229117</v>
      </c>
      <c r="X67" s="20">
        <f t="shared" si="19"/>
        <v>0</v>
      </c>
      <c r="Y67" s="20">
        <f t="shared" si="19"/>
        <v>0</v>
      </c>
      <c r="Z67" s="20">
        <f t="shared" si="19"/>
        <v>0</v>
      </c>
      <c r="AA67" s="20">
        <f t="shared" si="19"/>
        <v>0</v>
      </c>
      <c r="AB67" s="20">
        <f t="shared" si="19"/>
        <v>0</v>
      </c>
      <c r="AC67" s="20">
        <f t="shared" si="19"/>
        <v>0.03216706443914081</v>
      </c>
    </row>
    <row r="68" spans="1:29" ht="12.75">
      <c r="A68" t="str">
        <f t="shared" si="1"/>
        <v>fr</v>
      </c>
      <c r="B68" t="str">
        <f t="shared" si="1"/>
        <v>France</v>
      </c>
      <c r="D68" s="20">
        <f t="shared" si="2"/>
        <v>0.021677804295942724</v>
      </c>
      <c r="E68" s="20">
        <f aca="true" t="shared" si="20" ref="E68:S68">IF(ISERROR((E31*$B$52)/$B$51),0,E31*$B$52)/$B$51/1000</f>
        <v>0</v>
      </c>
      <c r="F68" s="20">
        <f t="shared" si="20"/>
        <v>0</v>
      </c>
      <c r="G68" s="20">
        <f t="shared" si="20"/>
        <v>0</v>
      </c>
      <c r="H68" s="20">
        <f t="shared" si="20"/>
        <v>0</v>
      </c>
      <c r="I68" s="20">
        <f t="shared" si="20"/>
        <v>0</v>
      </c>
      <c r="J68" s="20">
        <f t="shared" si="20"/>
        <v>0</v>
      </c>
      <c r="K68" s="20">
        <f t="shared" si="20"/>
        <v>0</v>
      </c>
      <c r="L68" s="20">
        <f t="shared" si="20"/>
        <v>0</v>
      </c>
      <c r="M68" s="20">
        <f t="shared" si="20"/>
        <v>0</v>
      </c>
      <c r="N68" s="20">
        <f t="shared" si="20"/>
        <v>0</v>
      </c>
      <c r="O68" s="20">
        <f t="shared" si="20"/>
        <v>0</v>
      </c>
      <c r="P68" s="20">
        <f t="shared" si="20"/>
        <v>0</v>
      </c>
      <c r="Q68" s="20">
        <f t="shared" si="20"/>
        <v>0</v>
      </c>
      <c r="R68" s="20">
        <f t="shared" si="20"/>
        <v>0.008391408114558473</v>
      </c>
      <c r="S68" s="20">
        <f t="shared" si="20"/>
        <v>0</v>
      </c>
      <c r="T68" s="20">
        <f aca="true" t="shared" si="21" ref="T68:AC68">IF(ISERROR((T31*$B$52)/$B$51),0,T31*$B$52)/$B$51/1000</f>
        <v>0</v>
      </c>
      <c r="U68" s="20">
        <f t="shared" si="21"/>
        <v>0</v>
      </c>
      <c r="V68" s="20">
        <f t="shared" si="21"/>
        <v>0</v>
      </c>
      <c r="W68" s="20">
        <f t="shared" si="21"/>
        <v>0</v>
      </c>
      <c r="X68" s="20">
        <f t="shared" si="21"/>
        <v>0</v>
      </c>
      <c r="Y68" s="20">
        <f t="shared" si="21"/>
        <v>0</v>
      </c>
      <c r="Z68" s="20">
        <f t="shared" si="21"/>
        <v>0</v>
      </c>
      <c r="AA68" s="20">
        <f t="shared" si="21"/>
        <v>0</v>
      </c>
      <c r="AB68" s="20">
        <f t="shared" si="21"/>
        <v>0</v>
      </c>
      <c r="AC68" s="20">
        <f t="shared" si="21"/>
        <v>0.003496420047732697</v>
      </c>
    </row>
    <row r="69" spans="1:29" ht="12.75">
      <c r="A69" t="str">
        <f t="shared" si="1"/>
        <v>it</v>
      </c>
      <c r="B69" t="str">
        <f t="shared" si="1"/>
        <v>Italy</v>
      </c>
      <c r="D69" s="20">
        <f t="shared" si="2"/>
        <v>0</v>
      </c>
      <c r="E69" s="20">
        <f aca="true" t="shared" si="22" ref="E69:S69">IF(ISERROR((E32*$B$52)/$B$51),0,E32*$B$52)/$B$51/1000</f>
        <v>0</v>
      </c>
      <c r="F69" s="20">
        <f t="shared" si="22"/>
        <v>0</v>
      </c>
      <c r="G69" s="20">
        <f t="shared" si="22"/>
        <v>0</v>
      </c>
      <c r="H69" s="20">
        <f t="shared" si="22"/>
        <v>0</v>
      </c>
      <c r="I69" s="20">
        <f t="shared" si="22"/>
        <v>0</v>
      </c>
      <c r="J69" s="20">
        <f t="shared" si="22"/>
        <v>0</v>
      </c>
      <c r="K69" s="20">
        <f t="shared" si="22"/>
        <v>0</v>
      </c>
      <c r="L69" s="20">
        <f t="shared" si="22"/>
        <v>0</v>
      </c>
      <c r="M69" s="20">
        <f t="shared" si="22"/>
        <v>0</v>
      </c>
      <c r="N69" s="20">
        <f t="shared" si="22"/>
        <v>0</v>
      </c>
      <c r="O69" s="20">
        <f t="shared" si="22"/>
        <v>0</v>
      </c>
      <c r="P69" s="20">
        <f t="shared" si="22"/>
        <v>0</v>
      </c>
      <c r="Q69" s="20">
        <f t="shared" si="22"/>
        <v>0</v>
      </c>
      <c r="R69" s="20">
        <f t="shared" si="22"/>
        <v>0</v>
      </c>
      <c r="S69" s="20">
        <f t="shared" si="22"/>
        <v>0</v>
      </c>
      <c r="T69" s="20">
        <f aca="true" t="shared" si="23" ref="T69:AC69">IF(ISERROR((T32*$B$52)/$B$51),0,T32*$B$52)/$B$51/1000</f>
        <v>0</v>
      </c>
      <c r="U69" s="20">
        <f t="shared" si="23"/>
        <v>0</v>
      </c>
      <c r="V69" s="20">
        <f t="shared" si="23"/>
        <v>0</v>
      </c>
      <c r="W69" s="20">
        <f t="shared" si="23"/>
        <v>0</v>
      </c>
      <c r="X69" s="20">
        <f t="shared" si="23"/>
        <v>0</v>
      </c>
      <c r="Y69" s="20">
        <f t="shared" si="23"/>
        <v>0.007692124105011934</v>
      </c>
      <c r="Z69" s="20">
        <f t="shared" si="23"/>
        <v>0</v>
      </c>
      <c r="AA69" s="20">
        <f t="shared" si="23"/>
        <v>0</v>
      </c>
      <c r="AB69" s="20">
        <f t="shared" si="23"/>
        <v>0</v>
      </c>
      <c r="AC69" s="20">
        <f t="shared" si="23"/>
        <v>0</v>
      </c>
    </row>
    <row r="70" spans="1:29" ht="12.75">
      <c r="A70" t="str">
        <f t="shared" si="1"/>
        <v>lv</v>
      </c>
      <c r="B70" t="str">
        <f t="shared" si="1"/>
        <v>Latvia</v>
      </c>
      <c r="D70" s="20">
        <f t="shared" si="2"/>
        <v>0</v>
      </c>
      <c r="E70" s="20">
        <f aca="true" t="shared" si="24" ref="E70:S70">IF(ISERROR((E33*$B$52)/$B$51),0,E33*$B$52)/$B$51/1000</f>
        <v>0</v>
      </c>
      <c r="F70" s="20">
        <f t="shared" si="24"/>
        <v>0</v>
      </c>
      <c r="G70" s="20">
        <f t="shared" si="24"/>
        <v>0</v>
      </c>
      <c r="H70" s="20">
        <f t="shared" si="24"/>
        <v>0</v>
      </c>
      <c r="I70" s="20">
        <f t="shared" si="24"/>
        <v>0</v>
      </c>
      <c r="J70" s="20">
        <f t="shared" si="24"/>
        <v>0</v>
      </c>
      <c r="K70" s="20">
        <f t="shared" si="24"/>
        <v>0</v>
      </c>
      <c r="L70" s="20">
        <f t="shared" si="24"/>
        <v>0</v>
      </c>
      <c r="M70" s="20">
        <f t="shared" si="24"/>
        <v>0</v>
      </c>
      <c r="N70" s="20">
        <f t="shared" si="24"/>
        <v>0</v>
      </c>
      <c r="O70" s="20">
        <f t="shared" si="24"/>
        <v>0</v>
      </c>
      <c r="P70" s="20">
        <f t="shared" si="24"/>
        <v>0</v>
      </c>
      <c r="Q70" s="20">
        <f t="shared" si="24"/>
        <v>0</v>
      </c>
      <c r="R70" s="20">
        <f t="shared" si="24"/>
        <v>0</v>
      </c>
      <c r="S70" s="20">
        <f t="shared" si="24"/>
        <v>0</v>
      </c>
      <c r="T70" s="20">
        <f aca="true" t="shared" si="25" ref="T70:AC70">IF(ISERROR((T33*$B$52)/$B$51),0,T33*$B$52)/$B$51/1000</f>
        <v>0</v>
      </c>
      <c r="U70" s="20">
        <f t="shared" si="25"/>
        <v>0</v>
      </c>
      <c r="V70" s="20">
        <f t="shared" si="25"/>
        <v>0</v>
      </c>
      <c r="W70" s="20">
        <f t="shared" si="25"/>
        <v>0</v>
      </c>
      <c r="X70" s="20">
        <f t="shared" si="25"/>
        <v>0</v>
      </c>
      <c r="Y70" s="20">
        <f t="shared" si="25"/>
        <v>0</v>
      </c>
      <c r="Z70" s="20">
        <f t="shared" si="25"/>
        <v>0</v>
      </c>
      <c r="AA70" s="20">
        <f t="shared" si="25"/>
        <v>0</v>
      </c>
      <c r="AB70" s="20">
        <f t="shared" si="25"/>
        <v>0.10419331742243436</v>
      </c>
      <c r="AC70" s="20">
        <f t="shared" si="25"/>
        <v>0.26852505966587115</v>
      </c>
    </row>
    <row r="71" spans="1:29" ht="12.75">
      <c r="A71" t="str">
        <f t="shared" si="1"/>
        <v>lt</v>
      </c>
      <c r="B71" t="str">
        <f t="shared" si="1"/>
        <v>Lithuania</v>
      </c>
      <c r="D71" s="20">
        <f t="shared" si="2"/>
        <v>0</v>
      </c>
      <c r="E71" s="20">
        <f aca="true" t="shared" si="26" ref="E71:S71">IF(ISERROR((E34*$B$52)/$B$51),0,E34*$B$52)/$B$51/1000</f>
        <v>0</v>
      </c>
      <c r="F71" s="20">
        <f t="shared" si="26"/>
        <v>0</v>
      </c>
      <c r="G71" s="20">
        <f t="shared" si="26"/>
        <v>0</v>
      </c>
      <c r="H71" s="20">
        <f t="shared" si="26"/>
        <v>0</v>
      </c>
      <c r="I71" s="20">
        <f t="shared" si="26"/>
        <v>0</v>
      </c>
      <c r="J71" s="20">
        <f t="shared" si="26"/>
        <v>0</v>
      </c>
      <c r="K71" s="20">
        <f t="shared" si="26"/>
        <v>0</v>
      </c>
      <c r="L71" s="20">
        <f t="shared" si="26"/>
        <v>0</v>
      </c>
      <c r="M71" s="20">
        <f t="shared" si="26"/>
        <v>0</v>
      </c>
      <c r="N71" s="20">
        <f t="shared" si="26"/>
        <v>0</v>
      </c>
      <c r="O71" s="20">
        <f t="shared" si="26"/>
        <v>0</v>
      </c>
      <c r="P71" s="20">
        <f t="shared" si="26"/>
        <v>0</v>
      </c>
      <c r="Q71" s="20">
        <f t="shared" si="26"/>
        <v>0</v>
      </c>
      <c r="R71" s="20">
        <f t="shared" si="26"/>
        <v>0</v>
      </c>
      <c r="S71" s="20">
        <f t="shared" si="26"/>
        <v>0</v>
      </c>
      <c r="T71" s="20">
        <f aca="true" t="shared" si="27" ref="T71:AC71">IF(ISERROR((T34*$B$52)/$B$51),0,T34*$B$52)/$B$51/1000</f>
        <v>0</v>
      </c>
      <c r="U71" s="20">
        <f t="shared" si="27"/>
        <v>0</v>
      </c>
      <c r="V71" s="20">
        <f t="shared" si="27"/>
        <v>0.0013985680190930789</v>
      </c>
      <c r="W71" s="20">
        <f t="shared" si="27"/>
        <v>0</v>
      </c>
      <c r="X71" s="20">
        <f t="shared" si="27"/>
        <v>0</v>
      </c>
      <c r="Y71" s="20">
        <f t="shared" si="27"/>
        <v>0</v>
      </c>
      <c r="Z71" s="20">
        <f t="shared" si="27"/>
        <v>0</v>
      </c>
      <c r="AA71" s="20">
        <f t="shared" si="27"/>
        <v>0</v>
      </c>
      <c r="AB71" s="20">
        <f t="shared" si="27"/>
        <v>0</v>
      </c>
      <c r="AC71" s="20">
        <f t="shared" si="27"/>
        <v>0</v>
      </c>
    </row>
    <row r="72" spans="1:29" ht="12.75">
      <c r="A72" t="str">
        <f t="shared" si="1"/>
        <v>lu</v>
      </c>
      <c r="B72" t="str">
        <f t="shared" si="1"/>
        <v>Luxembourg (Grand-Duché)</v>
      </c>
      <c r="D72" s="20">
        <f t="shared" si="2"/>
        <v>0</v>
      </c>
      <c r="E72" s="20">
        <f aca="true" t="shared" si="28" ref="E72:S72">IF(ISERROR((E35*$B$52)/$B$51),0,E35*$B$52)/$B$51/1000</f>
        <v>0</v>
      </c>
      <c r="F72" s="20">
        <f t="shared" si="28"/>
        <v>0</v>
      </c>
      <c r="G72" s="20">
        <f t="shared" si="28"/>
        <v>0</v>
      </c>
      <c r="H72" s="20">
        <f t="shared" si="28"/>
        <v>0</v>
      </c>
      <c r="I72" s="20">
        <f t="shared" si="28"/>
        <v>0</v>
      </c>
      <c r="J72" s="20">
        <f t="shared" si="28"/>
        <v>0</v>
      </c>
      <c r="K72" s="20">
        <f t="shared" si="28"/>
        <v>0</v>
      </c>
      <c r="L72" s="20">
        <f t="shared" si="28"/>
        <v>0</v>
      </c>
      <c r="M72" s="20">
        <f t="shared" si="28"/>
        <v>0</v>
      </c>
      <c r="N72" s="20">
        <f t="shared" si="28"/>
        <v>0</v>
      </c>
      <c r="O72" s="20">
        <f t="shared" si="28"/>
        <v>0</v>
      </c>
      <c r="P72" s="20">
        <f t="shared" si="28"/>
        <v>0</v>
      </c>
      <c r="Q72" s="20">
        <f t="shared" si="28"/>
        <v>0</v>
      </c>
      <c r="R72" s="20">
        <f t="shared" si="28"/>
        <v>0</v>
      </c>
      <c r="S72" s="20">
        <f t="shared" si="28"/>
        <v>0</v>
      </c>
      <c r="T72" s="20">
        <f aca="true" t="shared" si="29" ref="T72:AC72">IF(ISERROR((T35*$B$52)/$B$51),0,T35*$B$52)/$B$51/1000</f>
        <v>0</v>
      </c>
      <c r="U72" s="20">
        <f t="shared" si="29"/>
        <v>0</v>
      </c>
      <c r="V72" s="20">
        <f t="shared" si="29"/>
        <v>0</v>
      </c>
      <c r="W72" s="20">
        <f t="shared" si="29"/>
        <v>0</v>
      </c>
      <c r="X72" s="20">
        <f t="shared" si="29"/>
        <v>0</v>
      </c>
      <c r="Y72" s="20">
        <f t="shared" si="29"/>
        <v>0</v>
      </c>
      <c r="Z72" s="20">
        <f t="shared" si="29"/>
        <v>0</v>
      </c>
      <c r="AA72" s="20">
        <f t="shared" si="29"/>
        <v>0</v>
      </c>
      <c r="AB72" s="20">
        <f t="shared" si="29"/>
        <v>0</v>
      </c>
      <c r="AC72" s="20">
        <f t="shared" si="29"/>
        <v>0</v>
      </c>
    </row>
    <row r="73" spans="1:29" ht="12.75">
      <c r="A73" t="str">
        <f t="shared" si="1"/>
        <v>hu</v>
      </c>
      <c r="B73" t="str">
        <f t="shared" si="1"/>
        <v>Hungary</v>
      </c>
      <c r="D73" s="20">
        <f t="shared" si="2"/>
        <v>0</v>
      </c>
      <c r="E73" s="20">
        <f aca="true" t="shared" si="30" ref="E73:S73">IF(ISERROR((E36*$B$52)/$B$51),0,E36*$B$52)/$B$51/1000</f>
        <v>0</v>
      </c>
      <c r="F73" s="20">
        <f t="shared" si="30"/>
        <v>0</v>
      </c>
      <c r="G73" s="20">
        <f t="shared" si="30"/>
        <v>0</v>
      </c>
      <c r="H73" s="20">
        <f t="shared" si="30"/>
        <v>0</v>
      </c>
      <c r="I73" s="20">
        <f t="shared" si="30"/>
        <v>0</v>
      </c>
      <c r="J73" s="20">
        <f t="shared" si="30"/>
        <v>0</v>
      </c>
      <c r="K73" s="20">
        <f t="shared" si="30"/>
        <v>0</v>
      </c>
      <c r="L73" s="20">
        <f t="shared" si="30"/>
        <v>0</v>
      </c>
      <c r="M73" s="20">
        <f t="shared" si="30"/>
        <v>0</v>
      </c>
      <c r="N73" s="20">
        <f t="shared" si="30"/>
        <v>0</v>
      </c>
      <c r="O73" s="20">
        <f t="shared" si="30"/>
        <v>0</v>
      </c>
      <c r="P73" s="20">
        <f t="shared" si="30"/>
        <v>0</v>
      </c>
      <c r="Q73" s="20">
        <f t="shared" si="30"/>
        <v>0</v>
      </c>
      <c r="R73" s="20">
        <f t="shared" si="30"/>
        <v>0</v>
      </c>
      <c r="S73" s="20">
        <f t="shared" si="30"/>
        <v>0</v>
      </c>
      <c r="T73" s="20">
        <f aca="true" t="shared" si="31" ref="T73:AC73">IF(ISERROR((T36*$B$52)/$B$51),0,T36*$B$52)/$B$51/1000</f>
        <v>0</v>
      </c>
      <c r="U73" s="20">
        <f t="shared" si="31"/>
        <v>0</v>
      </c>
      <c r="V73" s="20">
        <f t="shared" si="31"/>
        <v>0</v>
      </c>
      <c r="W73" s="20">
        <f t="shared" si="31"/>
        <v>0</v>
      </c>
      <c r="X73" s="20">
        <f t="shared" si="31"/>
        <v>0</v>
      </c>
      <c r="Y73" s="20">
        <f t="shared" si="31"/>
        <v>0</v>
      </c>
      <c r="Z73" s="20">
        <f t="shared" si="31"/>
        <v>0</v>
      </c>
      <c r="AA73" s="20">
        <f t="shared" si="31"/>
        <v>0</v>
      </c>
      <c r="AB73" s="20">
        <f t="shared" si="31"/>
        <v>0</v>
      </c>
      <c r="AC73" s="20">
        <f t="shared" si="31"/>
        <v>0</v>
      </c>
    </row>
    <row r="74" spans="1:29" ht="12.75">
      <c r="A74" t="str">
        <f t="shared" si="1"/>
        <v>nl</v>
      </c>
      <c r="B74" t="str">
        <f t="shared" si="1"/>
        <v>Netherlands</v>
      </c>
      <c r="D74" s="20">
        <f t="shared" si="2"/>
        <v>0.009789976133651552</v>
      </c>
      <c r="E74" s="20">
        <f aca="true" t="shared" si="32" ref="E74:S74">IF(ISERROR((E37*$B$52)/$B$51),0,E37*$B$52)/$B$51/1000</f>
        <v>0</v>
      </c>
      <c r="F74" s="20">
        <f t="shared" si="32"/>
        <v>0</v>
      </c>
      <c r="G74" s="20">
        <f t="shared" si="32"/>
        <v>0</v>
      </c>
      <c r="H74" s="20">
        <f t="shared" si="32"/>
        <v>0.03566348448687351</v>
      </c>
      <c r="I74" s="20">
        <f t="shared" si="32"/>
        <v>0</v>
      </c>
      <c r="J74" s="20">
        <f t="shared" si="32"/>
        <v>0</v>
      </c>
      <c r="K74" s="20">
        <f t="shared" si="32"/>
        <v>0</v>
      </c>
      <c r="L74" s="20">
        <f t="shared" si="32"/>
        <v>0.011188544152744631</v>
      </c>
      <c r="M74" s="20">
        <f t="shared" si="32"/>
        <v>0.22237231503579952</v>
      </c>
      <c r="N74" s="20">
        <f t="shared" si="32"/>
        <v>0</v>
      </c>
      <c r="O74" s="20">
        <f t="shared" si="32"/>
        <v>0</v>
      </c>
      <c r="P74" s="20">
        <f t="shared" si="32"/>
        <v>0</v>
      </c>
      <c r="Q74" s="20">
        <f t="shared" si="32"/>
        <v>0</v>
      </c>
      <c r="R74" s="20">
        <f t="shared" si="32"/>
        <v>0.018181384248210027</v>
      </c>
      <c r="S74" s="20">
        <f t="shared" si="32"/>
        <v>0</v>
      </c>
      <c r="T74" s="20">
        <f aca="true" t="shared" si="33" ref="T74:AC74">IF(ISERROR((T37*$B$52)/$B$51),0,T37*$B$52)/$B$51/1000</f>
        <v>0</v>
      </c>
      <c r="U74" s="20">
        <f t="shared" si="33"/>
        <v>0</v>
      </c>
      <c r="V74" s="20">
        <f t="shared" si="33"/>
        <v>0</v>
      </c>
      <c r="W74" s="20">
        <f t="shared" si="33"/>
        <v>0</v>
      </c>
      <c r="X74" s="20">
        <f t="shared" si="33"/>
        <v>0</v>
      </c>
      <c r="Y74" s="20">
        <f t="shared" si="33"/>
        <v>0</v>
      </c>
      <c r="Z74" s="20">
        <f t="shared" si="33"/>
        <v>0</v>
      </c>
      <c r="AA74" s="20">
        <f t="shared" si="33"/>
        <v>0</v>
      </c>
      <c r="AB74" s="20">
        <f t="shared" si="33"/>
        <v>0.006992840095465394</v>
      </c>
      <c r="AC74" s="20">
        <f t="shared" si="33"/>
        <v>0.1664295942720764</v>
      </c>
    </row>
    <row r="75" spans="1:29" ht="12.75">
      <c r="A75" t="str">
        <f t="shared" si="1"/>
        <v>at</v>
      </c>
      <c r="B75" t="str">
        <f t="shared" si="1"/>
        <v>Austria</v>
      </c>
      <c r="D75" s="20">
        <f t="shared" si="2"/>
        <v>0</v>
      </c>
      <c r="E75" s="20">
        <f aca="true" t="shared" si="34" ref="E75:S75">IF(ISERROR((E38*$B$52)/$B$51),0,E38*$B$52)/$B$51/1000</f>
        <v>0</v>
      </c>
      <c r="F75" s="20">
        <f t="shared" si="34"/>
        <v>0</v>
      </c>
      <c r="G75" s="20">
        <f t="shared" si="34"/>
        <v>0</v>
      </c>
      <c r="H75" s="20">
        <f t="shared" si="34"/>
        <v>0</v>
      </c>
      <c r="I75" s="20">
        <f t="shared" si="34"/>
        <v>0</v>
      </c>
      <c r="J75" s="20">
        <f t="shared" si="34"/>
        <v>0</v>
      </c>
      <c r="K75" s="20">
        <f t="shared" si="34"/>
        <v>0</v>
      </c>
      <c r="L75" s="20">
        <f t="shared" si="34"/>
        <v>0</v>
      </c>
      <c r="M75" s="20">
        <f t="shared" si="34"/>
        <v>0</v>
      </c>
      <c r="N75" s="20">
        <f t="shared" si="34"/>
        <v>0</v>
      </c>
      <c r="O75" s="20">
        <f t="shared" si="34"/>
        <v>0</v>
      </c>
      <c r="P75" s="20">
        <f t="shared" si="34"/>
        <v>0</v>
      </c>
      <c r="Q75" s="20">
        <f t="shared" si="34"/>
        <v>0</v>
      </c>
      <c r="R75" s="20">
        <f t="shared" si="34"/>
        <v>0</v>
      </c>
      <c r="S75" s="20">
        <f t="shared" si="34"/>
        <v>0</v>
      </c>
      <c r="T75" s="20">
        <f aca="true" t="shared" si="35" ref="T75:AC75">IF(ISERROR((T38*$B$52)/$B$51),0,T38*$B$52)/$B$51/1000</f>
        <v>0</v>
      </c>
      <c r="U75" s="20">
        <f t="shared" si="35"/>
        <v>0</v>
      </c>
      <c r="V75" s="20">
        <f t="shared" si="35"/>
        <v>0</v>
      </c>
      <c r="W75" s="20">
        <f t="shared" si="35"/>
        <v>0</v>
      </c>
      <c r="X75" s="20">
        <f t="shared" si="35"/>
        <v>0</v>
      </c>
      <c r="Y75" s="20">
        <f t="shared" si="35"/>
        <v>0</v>
      </c>
      <c r="Z75" s="20">
        <f t="shared" si="35"/>
        <v>0</v>
      </c>
      <c r="AA75" s="20">
        <f t="shared" si="35"/>
        <v>0</v>
      </c>
      <c r="AB75" s="20">
        <f t="shared" si="35"/>
        <v>0</v>
      </c>
      <c r="AC75" s="20">
        <f t="shared" si="35"/>
        <v>0</v>
      </c>
    </row>
    <row r="76" spans="1:29" ht="12.75">
      <c r="A76" t="str">
        <f t="shared" si="1"/>
        <v>pl</v>
      </c>
      <c r="B76" t="str">
        <f t="shared" si="1"/>
        <v>Poland</v>
      </c>
      <c r="D76" s="20">
        <f t="shared" si="2"/>
        <v>0.2251694510739857</v>
      </c>
      <c r="E76" s="20">
        <f aca="true" t="shared" si="36" ref="E76:S76">IF(ISERROR((E39*$B$52)/$B$51),0,E39*$B$52)/$B$51/1000</f>
        <v>0</v>
      </c>
      <c r="F76" s="20">
        <f t="shared" si="36"/>
        <v>0.6901933174224345</v>
      </c>
      <c r="G76" s="20">
        <f t="shared" si="36"/>
        <v>0.36992124105011936</v>
      </c>
      <c r="H76" s="20">
        <f t="shared" si="36"/>
        <v>6.423622911694511</v>
      </c>
      <c r="I76" s="20">
        <f t="shared" si="36"/>
        <v>0</v>
      </c>
      <c r="J76" s="20">
        <f t="shared" si="36"/>
        <v>0.04335560859188545</v>
      </c>
      <c r="K76" s="20">
        <f t="shared" si="36"/>
        <v>0</v>
      </c>
      <c r="L76" s="20">
        <f t="shared" si="36"/>
        <v>0.13705966587112173</v>
      </c>
      <c r="M76" s="20">
        <f t="shared" si="36"/>
        <v>0.6489355608591886</v>
      </c>
      <c r="N76" s="20">
        <f t="shared" si="36"/>
        <v>0.19999522673031028</v>
      </c>
      <c r="O76" s="20">
        <f t="shared" si="36"/>
        <v>0</v>
      </c>
      <c r="P76" s="20">
        <f t="shared" si="36"/>
        <v>0</v>
      </c>
      <c r="Q76" s="20">
        <f t="shared" si="36"/>
        <v>0.0013985680190930789</v>
      </c>
      <c r="R76" s="20">
        <f t="shared" si="36"/>
        <v>0</v>
      </c>
      <c r="S76" s="20">
        <f t="shared" si="36"/>
        <v>0.2587350835322196</v>
      </c>
      <c r="T76" s="20">
        <f aca="true" t="shared" si="37" ref="T76:AC76">IF(ISERROR((T39*$B$52)/$B$51),0,T39*$B$52)/$B$51/1000</f>
        <v>0.16573031026252985</v>
      </c>
      <c r="U76" s="20">
        <f t="shared" si="37"/>
        <v>1.3412267303102625</v>
      </c>
      <c r="V76" s="20">
        <f t="shared" si="37"/>
        <v>0</v>
      </c>
      <c r="W76" s="20">
        <f t="shared" si="37"/>
        <v>0</v>
      </c>
      <c r="X76" s="20">
        <f t="shared" si="37"/>
        <v>0</v>
      </c>
      <c r="Y76" s="20">
        <f t="shared" si="37"/>
        <v>0.006293556085918854</v>
      </c>
      <c r="Z76" s="20">
        <f t="shared" si="37"/>
        <v>0.7174653937947494</v>
      </c>
      <c r="AA76" s="20">
        <f t="shared" si="37"/>
        <v>0.3706205250596659</v>
      </c>
      <c r="AB76" s="20">
        <f t="shared" si="37"/>
        <v>0.17831742243436755</v>
      </c>
      <c r="AC76" s="20">
        <f t="shared" si="37"/>
        <v>0.8307494033412888</v>
      </c>
    </row>
    <row r="77" spans="1:29" ht="12.75">
      <c r="A77" t="str">
        <f t="shared" si="1"/>
        <v>pt</v>
      </c>
      <c r="B77" t="str">
        <f t="shared" si="1"/>
        <v>Portugal</v>
      </c>
      <c r="D77" s="20">
        <f t="shared" si="2"/>
        <v>0</v>
      </c>
      <c r="E77" s="20">
        <f aca="true" t="shared" si="38" ref="E77:S77">IF(ISERROR((E40*$B$52)/$B$51),0,E40*$B$52)/$B$51/1000</f>
        <v>0</v>
      </c>
      <c r="F77" s="20">
        <f t="shared" si="38"/>
        <v>0</v>
      </c>
      <c r="G77" s="20">
        <f t="shared" si="38"/>
        <v>0</v>
      </c>
      <c r="H77" s="20">
        <f t="shared" si="38"/>
        <v>0</v>
      </c>
      <c r="I77" s="20">
        <f t="shared" si="38"/>
        <v>0</v>
      </c>
      <c r="J77" s="20">
        <f t="shared" si="38"/>
        <v>0</v>
      </c>
      <c r="K77" s="20">
        <f t="shared" si="38"/>
        <v>0</v>
      </c>
      <c r="L77" s="20">
        <f t="shared" si="38"/>
        <v>0</v>
      </c>
      <c r="M77" s="20">
        <f t="shared" si="38"/>
        <v>0</v>
      </c>
      <c r="N77" s="20">
        <f t="shared" si="38"/>
        <v>0</v>
      </c>
      <c r="O77" s="20">
        <f t="shared" si="38"/>
        <v>0</v>
      </c>
      <c r="P77" s="20">
        <f t="shared" si="38"/>
        <v>0</v>
      </c>
      <c r="Q77" s="20">
        <f t="shared" si="38"/>
        <v>0</v>
      </c>
      <c r="R77" s="20">
        <f t="shared" si="38"/>
        <v>0</v>
      </c>
      <c r="S77" s="20">
        <f t="shared" si="38"/>
        <v>0</v>
      </c>
      <c r="T77" s="20">
        <f aca="true" t="shared" si="39" ref="T77:AC77">IF(ISERROR((T40*$B$52)/$B$51),0,T40*$B$52)/$B$51/1000</f>
        <v>0</v>
      </c>
      <c r="U77" s="20">
        <f t="shared" si="39"/>
        <v>0</v>
      </c>
      <c r="V77" s="20">
        <f t="shared" si="39"/>
        <v>0</v>
      </c>
      <c r="W77" s="20">
        <f t="shared" si="39"/>
        <v>0</v>
      </c>
      <c r="X77" s="20">
        <f t="shared" si="39"/>
        <v>0</v>
      </c>
      <c r="Y77" s="20">
        <f t="shared" si="39"/>
        <v>0</v>
      </c>
      <c r="Z77" s="20">
        <f t="shared" si="39"/>
        <v>0</v>
      </c>
      <c r="AA77" s="20">
        <f t="shared" si="39"/>
        <v>0</v>
      </c>
      <c r="AB77" s="20">
        <f t="shared" si="39"/>
        <v>0</v>
      </c>
      <c r="AC77" s="20">
        <f t="shared" si="39"/>
        <v>0</v>
      </c>
    </row>
    <row r="78" spans="1:29" ht="12.75">
      <c r="A78" t="str">
        <f t="shared" si="1"/>
        <v>ro</v>
      </c>
      <c r="B78" t="str">
        <f t="shared" si="1"/>
        <v>Romania</v>
      </c>
      <c r="D78" s="20">
        <f t="shared" si="2"/>
        <v>0</v>
      </c>
      <c r="E78" s="20">
        <f aca="true" t="shared" si="40" ref="E78:S78">IF(ISERROR((E41*$B$52)/$B$51),0,E41*$B$52)/$B$51/1000</f>
        <v>0</v>
      </c>
      <c r="F78" s="20">
        <f t="shared" si="40"/>
        <v>0</v>
      </c>
      <c r="G78" s="20">
        <f t="shared" si="40"/>
        <v>0</v>
      </c>
      <c r="H78" s="20">
        <f t="shared" si="40"/>
        <v>0</v>
      </c>
      <c r="I78" s="20">
        <f t="shared" si="40"/>
        <v>0</v>
      </c>
      <c r="J78" s="20">
        <f t="shared" si="40"/>
        <v>0</v>
      </c>
      <c r="K78" s="20">
        <f t="shared" si="40"/>
        <v>0</v>
      </c>
      <c r="L78" s="20">
        <f t="shared" si="40"/>
        <v>0</v>
      </c>
      <c r="M78" s="20">
        <f t="shared" si="40"/>
        <v>0</v>
      </c>
      <c r="N78" s="20">
        <f t="shared" si="40"/>
        <v>0</v>
      </c>
      <c r="O78" s="20">
        <f t="shared" si="40"/>
        <v>0</v>
      </c>
      <c r="P78" s="20">
        <f t="shared" si="40"/>
        <v>0</v>
      </c>
      <c r="Q78" s="20">
        <f t="shared" si="40"/>
        <v>0</v>
      </c>
      <c r="R78" s="20">
        <f t="shared" si="40"/>
        <v>0</v>
      </c>
      <c r="S78" s="20">
        <f t="shared" si="40"/>
        <v>0</v>
      </c>
      <c r="T78" s="20">
        <f aca="true" t="shared" si="41" ref="T78:AC78">IF(ISERROR((T41*$B$52)/$B$51),0,T41*$B$52)/$B$51/1000</f>
        <v>0</v>
      </c>
      <c r="U78" s="20">
        <f t="shared" si="41"/>
        <v>0</v>
      </c>
      <c r="V78" s="20">
        <f t="shared" si="41"/>
        <v>0</v>
      </c>
      <c r="W78" s="20">
        <f t="shared" si="41"/>
        <v>0</v>
      </c>
      <c r="X78" s="20">
        <f t="shared" si="41"/>
        <v>0</v>
      </c>
      <c r="Y78" s="20">
        <f t="shared" si="41"/>
        <v>0</v>
      </c>
      <c r="Z78" s="20">
        <f t="shared" si="41"/>
        <v>0</v>
      </c>
      <c r="AA78" s="20">
        <f t="shared" si="41"/>
        <v>0</v>
      </c>
      <c r="AB78" s="20">
        <f t="shared" si="41"/>
        <v>0</v>
      </c>
      <c r="AC78" s="20">
        <f t="shared" si="41"/>
        <v>0</v>
      </c>
    </row>
    <row r="79" spans="1:29" ht="12.75">
      <c r="A79" t="str">
        <f t="shared" si="1"/>
        <v>si</v>
      </c>
      <c r="B79" t="str">
        <f t="shared" si="1"/>
        <v>Slovenia</v>
      </c>
      <c r="D79" s="20">
        <f t="shared" si="2"/>
        <v>0</v>
      </c>
      <c r="E79" s="20">
        <f aca="true" t="shared" si="42" ref="E79:S79">IF(ISERROR((E42*$B$52)/$B$51),0,E42*$B$52)/$B$51/1000</f>
        <v>0</v>
      </c>
      <c r="F79" s="20">
        <f t="shared" si="42"/>
        <v>0</v>
      </c>
      <c r="G79" s="20">
        <f t="shared" si="42"/>
        <v>0</v>
      </c>
      <c r="H79" s="20">
        <f t="shared" si="42"/>
        <v>0</v>
      </c>
      <c r="I79" s="20">
        <f t="shared" si="42"/>
        <v>0</v>
      </c>
      <c r="J79" s="20">
        <f t="shared" si="42"/>
        <v>0</v>
      </c>
      <c r="K79" s="20">
        <f t="shared" si="42"/>
        <v>0</v>
      </c>
      <c r="L79" s="20">
        <f t="shared" si="42"/>
        <v>0</v>
      </c>
      <c r="M79" s="20">
        <f t="shared" si="42"/>
        <v>0</v>
      </c>
      <c r="N79" s="20">
        <f t="shared" si="42"/>
        <v>0</v>
      </c>
      <c r="O79" s="20">
        <f t="shared" si="42"/>
        <v>0</v>
      </c>
      <c r="P79" s="20">
        <f t="shared" si="42"/>
        <v>0</v>
      </c>
      <c r="Q79" s="20">
        <f t="shared" si="42"/>
        <v>0</v>
      </c>
      <c r="R79" s="20">
        <f t="shared" si="42"/>
        <v>0</v>
      </c>
      <c r="S79" s="20">
        <f t="shared" si="42"/>
        <v>0</v>
      </c>
      <c r="T79" s="20">
        <f aca="true" t="shared" si="43" ref="T79:AC79">IF(ISERROR((T42*$B$52)/$B$51),0,T42*$B$52)/$B$51/1000</f>
        <v>0</v>
      </c>
      <c r="U79" s="20">
        <f t="shared" si="43"/>
        <v>0</v>
      </c>
      <c r="V79" s="20">
        <f t="shared" si="43"/>
        <v>0</v>
      </c>
      <c r="W79" s="20">
        <f t="shared" si="43"/>
        <v>0</v>
      </c>
      <c r="X79" s="20">
        <f t="shared" si="43"/>
        <v>0</v>
      </c>
      <c r="Y79" s="20">
        <f t="shared" si="43"/>
        <v>0</v>
      </c>
      <c r="Z79" s="20">
        <f t="shared" si="43"/>
        <v>0</v>
      </c>
      <c r="AA79" s="20">
        <f t="shared" si="43"/>
        <v>0</v>
      </c>
      <c r="AB79" s="20">
        <f t="shared" si="43"/>
        <v>0</v>
      </c>
      <c r="AC79" s="20">
        <f t="shared" si="43"/>
        <v>0</v>
      </c>
    </row>
    <row r="80" spans="1:29" ht="12.75">
      <c r="A80" t="str">
        <f t="shared" si="1"/>
        <v>sk</v>
      </c>
      <c r="B80" t="str">
        <f t="shared" si="1"/>
        <v>Slovakia</v>
      </c>
      <c r="D80" s="20">
        <f t="shared" si="2"/>
        <v>0</v>
      </c>
      <c r="E80" s="20">
        <f aca="true" t="shared" si="44" ref="E80:S80">IF(ISERROR((E43*$B$52)/$B$51),0,E43*$B$52)/$B$51/1000</f>
        <v>0</v>
      </c>
      <c r="F80" s="20">
        <f t="shared" si="44"/>
        <v>0.0006992840095465394</v>
      </c>
      <c r="G80" s="20">
        <f t="shared" si="44"/>
        <v>0</v>
      </c>
      <c r="H80" s="20">
        <f t="shared" si="44"/>
        <v>0</v>
      </c>
      <c r="I80" s="20">
        <f t="shared" si="44"/>
        <v>0</v>
      </c>
      <c r="J80" s="20">
        <f t="shared" si="44"/>
        <v>0</v>
      </c>
      <c r="K80" s="20">
        <f t="shared" si="44"/>
        <v>0</v>
      </c>
      <c r="L80" s="20">
        <f t="shared" si="44"/>
        <v>0</v>
      </c>
      <c r="M80" s="20">
        <f t="shared" si="44"/>
        <v>0</v>
      </c>
      <c r="N80" s="20">
        <f t="shared" si="44"/>
        <v>0</v>
      </c>
      <c r="O80" s="20">
        <f t="shared" si="44"/>
        <v>0</v>
      </c>
      <c r="P80" s="20">
        <f t="shared" si="44"/>
        <v>0</v>
      </c>
      <c r="Q80" s="20">
        <f t="shared" si="44"/>
        <v>0</v>
      </c>
      <c r="R80" s="20">
        <f t="shared" si="44"/>
        <v>0</v>
      </c>
      <c r="S80" s="20">
        <f t="shared" si="44"/>
        <v>0</v>
      </c>
      <c r="T80" s="20">
        <f aca="true" t="shared" si="45" ref="T80:AC80">IF(ISERROR((T43*$B$52)/$B$51),0,T43*$B$52)/$B$51/1000</f>
        <v>0</v>
      </c>
      <c r="U80" s="20">
        <f t="shared" si="45"/>
        <v>0</v>
      </c>
      <c r="V80" s="20">
        <f t="shared" si="45"/>
        <v>0</v>
      </c>
      <c r="W80" s="20">
        <f t="shared" si="45"/>
        <v>0</v>
      </c>
      <c r="X80" s="20">
        <f t="shared" si="45"/>
        <v>0</v>
      </c>
      <c r="Y80" s="20">
        <f t="shared" si="45"/>
        <v>0</v>
      </c>
      <c r="Z80" s="20">
        <f t="shared" si="45"/>
        <v>0</v>
      </c>
      <c r="AA80" s="20">
        <f t="shared" si="45"/>
        <v>0</v>
      </c>
      <c r="AB80" s="20">
        <f t="shared" si="45"/>
        <v>0</v>
      </c>
      <c r="AC80" s="20">
        <f t="shared" si="45"/>
        <v>0</v>
      </c>
    </row>
    <row r="81" spans="1:29" ht="12.75">
      <c r="A81" t="str">
        <f t="shared" si="1"/>
        <v>fi</v>
      </c>
      <c r="B81" t="str">
        <f t="shared" si="1"/>
        <v>Finland</v>
      </c>
      <c r="D81" s="20">
        <f t="shared" si="2"/>
        <v>0</v>
      </c>
      <c r="E81" s="20">
        <f aca="true" t="shared" si="46" ref="E81:S81">IF(ISERROR((E44*$B$52)/$B$51),0,E44*$B$52)/$B$51/1000</f>
        <v>0</v>
      </c>
      <c r="F81" s="20">
        <f t="shared" si="46"/>
        <v>0</v>
      </c>
      <c r="G81" s="20">
        <f t="shared" si="46"/>
        <v>0</v>
      </c>
      <c r="H81" s="20">
        <f t="shared" si="46"/>
        <v>0</v>
      </c>
      <c r="I81" s="20">
        <f t="shared" si="46"/>
        <v>0</v>
      </c>
      <c r="J81" s="20">
        <f t="shared" si="46"/>
        <v>0</v>
      </c>
      <c r="K81" s="20">
        <f t="shared" si="46"/>
        <v>0</v>
      </c>
      <c r="L81" s="20">
        <f t="shared" si="46"/>
        <v>0</v>
      </c>
      <c r="M81" s="20">
        <f t="shared" si="46"/>
        <v>0</v>
      </c>
      <c r="N81" s="20">
        <f t="shared" si="46"/>
        <v>0</v>
      </c>
      <c r="O81" s="20">
        <f t="shared" si="46"/>
        <v>0</v>
      </c>
      <c r="P81" s="20">
        <f t="shared" si="46"/>
        <v>0</v>
      </c>
      <c r="Q81" s="20">
        <f t="shared" si="46"/>
        <v>0</v>
      </c>
      <c r="R81" s="20">
        <f t="shared" si="46"/>
        <v>0</v>
      </c>
      <c r="S81" s="20">
        <f t="shared" si="46"/>
        <v>0</v>
      </c>
      <c r="T81" s="20">
        <f aca="true" t="shared" si="47" ref="T81:AC81">IF(ISERROR((T44*$B$52)/$B$51),0,T44*$B$52)/$B$51/1000</f>
        <v>0</v>
      </c>
      <c r="U81" s="20">
        <f t="shared" si="47"/>
        <v>0</v>
      </c>
      <c r="V81" s="20">
        <f t="shared" si="47"/>
        <v>0</v>
      </c>
      <c r="W81" s="20">
        <f t="shared" si="47"/>
        <v>0</v>
      </c>
      <c r="X81" s="20">
        <f t="shared" si="47"/>
        <v>0</v>
      </c>
      <c r="Y81" s="20">
        <f t="shared" si="47"/>
        <v>0</v>
      </c>
      <c r="Z81" s="20">
        <f t="shared" si="47"/>
        <v>0</v>
      </c>
      <c r="AA81" s="20">
        <f t="shared" si="47"/>
        <v>0</v>
      </c>
      <c r="AB81" s="20">
        <f t="shared" si="47"/>
        <v>0</v>
      </c>
      <c r="AC81" s="20">
        <f t="shared" si="47"/>
        <v>0</v>
      </c>
    </row>
    <row r="82" spans="1:29" ht="12.75">
      <c r="A82" t="str">
        <f t="shared" si="1"/>
        <v>se</v>
      </c>
      <c r="B82" t="str">
        <f t="shared" si="1"/>
        <v>Sweden</v>
      </c>
      <c r="D82" s="20">
        <f t="shared" si="2"/>
        <v>0</v>
      </c>
      <c r="E82" s="20">
        <f aca="true" t="shared" si="48" ref="E82:S82">IF(ISERROR((E45*$B$52)/$B$51),0,E45*$B$52)/$B$51/1000</f>
        <v>0</v>
      </c>
      <c r="F82" s="20">
        <f t="shared" si="48"/>
        <v>0</v>
      </c>
      <c r="G82" s="20">
        <f t="shared" si="48"/>
        <v>0</v>
      </c>
      <c r="H82" s="20">
        <f t="shared" si="48"/>
        <v>0</v>
      </c>
      <c r="I82" s="20">
        <f t="shared" si="48"/>
        <v>0</v>
      </c>
      <c r="J82" s="20">
        <f t="shared" si="48"/>
        <v>0</v>
      </c>
      <c r="K82" s="20">
        <f t="shared" si="48"/>
        <v>0</v>
      </c>
      <c r="L82" s="20">
        <f t="shared" si="48"/>
        <v>0</v>
      </c>
      <c r="M82" s="20">
        <f t="shared" si="48"/>
        <v>0</v>
      </c>
      <c r="N82" s="20">
        <f t="shared" si="48"/>
        <v>0</v>
      </c>
      <c r="O82" s="20">
        <f t="shared" si="48"/>
        <v>0</v>
      </c>
      <c r="P82" s="20">
        <f t="shared" si="48"/>
        <v>0</v>
      </c>
      <c r="Q82" s="20">
        <f t="shared" si="48"/>
        <v>0</v>
      </c>
      <c r="R82" s="20">
        <f t="shared" si="48"/>
        <v>0</v>
      </c>
      <c r="S82" s="20">
        <f t="shared" si="48"/>
        <v>0</v>
      </c>
      <c r="T82" s="20">
        <f aca="true" t="shared" si="49" ref="T82:AC82">IF(ISERROR((T45*$B$52)/$B$51),0,T45*$B$52)/$B$51/1000</f>
        <v>0</v>
      </c>
      <c r="U82" s="20">
        <f t="shared" si="49"/>
        <v>0</v>
      </c>
      <c r="V82" s="20">
        <f t="shared" si="49"/>
        <v>0</v>
      </c>
      <c r="W82" s="20">
        <f t="shared" si="49"/>
        <v>0</v>
      </c>
      <c r="X82" s="20">
        <f t="shared" si="49"/>
        <v>0</v>
      </c>
      <c r="Y82" s="20">
        <f t="shared" si="49"/>
        <v>0</v>
      </c>
      <c r="Z82" s="20">
        <f t="shared" si="49"/>
        <v>0</v>
      </c>
      <c r="AA82" s="20">
        <f t="shared" si="49"/>
        <v>0.0006992840095465394</v>
      </c>
      <c r="AB82" s="20">
        <f t="shared" si="49"/>
        <v>0</v>
      </c>
      <c r="AC82" s="20">
        <f t="shared" si="49"/>
        <v>0</v>
      </c>
    </row>
    <row r="83" spans="1:29" ht="12.75">
      <c r="A83" t="str">
        <f t="shared" si="1"/>
        <v>uk</v>
      </c>
      <c r="B83" t="str">
        <f t="shared" si="1"/>
        <v>United Kingdom</v>
      </c>
      <c r="D83" s="20">
        <f t="shared" si="2"/>
        <v>0.0265727923627685</v>
      </c>
      <c r="E83" s="20">
        <f aca="true" t="shared" si="50" ref="E83:S83">IF(ISERROR((E46*$B$52)/$B$51),0,E46*$B$52)/$B$51/1000</f>
        <v>0</v>
      </c>
      <c r="F83" s="20">
        <f t="shared" si="50"/>
        <v>0.0006992840095465394</v>
      </c>
      <c r="G83" s="20">
        <f t="shared" si="50"/>
        <v>0.020279236276849643</v>
      </c>
      <c r="H83" s="20">
        <f t="shared" si="50"/>
        <v>0</v>
      </c>
      <c r="I83" s="20">
        <f t="shared" si="50"/>
        <v>0</v>
      </c>
      <c r="J83" s="20">
        <f t="shared" si="50"/>
        <v>0.003496420047732697</v>
      </c>
      <c r="K83" s="20">
        <f t="shared" si="50"/>
        <v>0</v>
      </c>
      <c r="L83" s="20">
        <f t="shared" si="50"/>
        <v>0.011188544152744631</v>
      </c>
      <c r="M83" s="20">
        <f t="shared" si="50"/>
        <v>0.0230763723150358</v>
      </c>
      <c r="N83" s="20">
        <f t="shared" si="50"/>
        <v>0</v>
      </c>
      <c r="O83" s="20">
        <f t="shared" si="50"/>
        <v>0</v>
      </c>
      <c r="P83" s="20">
        <f t="shared" si="50"/>
        <v>0</v>
      </c>
      <c r="Q83" s="20">
        <f t="shared" si="50"/>
        <v>0</v>
      </c>
      <c r="R83" s="20">
        <f t="shared" si="50"/>
        <v>0</v>
      </c>
      <c r="S83" s="20">
        <f t="shared" si="50"/>
        <v>0</v>
      </c>
      <c r="T83" s="20">
        <f aca="true" t="shared" si="51" ref="T83:AC83">IF(ISERROR((T46*$B$52)/$B$51),0,T46*$B$52)/$B$51/1000</f>
        <v>0.011188544152744631</v>
      </c>
      <c r="U83" s="20">
        <f t="shared" si="51"/>
        <v>0</v>
      </c>
      <c r="V83" s="20">
        <f t="shared" si="51"/>
        <v>0</v>
      </c>
      <c r="W83" s="20">
        <f t="shared" si="51"/>
        <v>0</v>
      </c>
      <c r="X83" s="20">
        <f t="shared" si="51"/>
        <v>0</v>
      </c>
      <c r="Y83" s="20">
        <f t="shared" si="51"/>
        <v>0</v>
      </c>
      <c r="Z83" s="20">
        <f t="shared" si="51"/>
        <v>0</v>
      </c>
      <c r="AA83" s="20">
        <f t="shared" si="51"/>
        <v>0.006293556085918854</v>
      </c>
      <c r="AB83" s="20">
        <f t="shared" si="51"/>
        <v>0.006293556085918854</v>
      </c>
      <c r="AC83" s="20">
        <f t="shared" si="51"/>
        <v>0</v>
      </c>
    </row>
    <row r="84" spans="1:29" ht="12.75">
      <c r="A84" t="str">
        <f t="shared" si="1"/>
        <v>world</v>
      </c>
      <c r="B84" t="str">
        <f t="shared" si="1"/>
        <v>All countries of the world</v>
      </c>
      <c r="D84" s="20">
        <f t="shared" si="2"/>
        <v>5.633431980906922</v>
      </c>
      <c r="E84" s="20">
        <f aca="true" t="shared" si="52" ref="E84:S84">IF(ISERROR((E47*$B$52)/$B$51),0,E47*$B$52)/$B$51/1000</f>
        <v>2.7286062052505966</v>
      </c>
      <c r="F84" s="20">
        <f t="shared" si="52"/>
        <v>1.3964701670644393</v>
      </c>
      <c r="G84" s="20">
        <f t="shared" si="52"/>
        <v>6.075379474940334</v>
      </c>
      <c r="H84" s="20">
        <f t="shared" si="52"/>
        <v>29.4622338902148</v>
      </c>
      <c r="I84" s="20">
        <f t="shared" si="52"/>
        <v>0.06643198090692123</v>
      </c>
      <c r="J84" s="20">
        <f t="shared" si="52"/>
        <v>1.8090477326968977</v>
      </c>
      <c r="K84" s="20">
        <f t="shared" si="52"/>
        <v>0.2678257756563246</v>
      </c>
      <c r="L84" s="20">
        <f t="shared" si="52"/>
        <v>16.57582816229117</v>
      </c>
      <c r="M84" s="20">
        <f t="shared" si="52"/>
        <v>14.259100238663486</v>
      </c>
      <c r="N84" s="20">
        <f t="shared" si="52"/>
        <v>17.224763723150357</v>
      </c>
      <c r="O84" s="20">
        <f t="shared" si="52"/>
        <v>0.044054892601431986</v>
      </c>
      <c r="P84" s="20">
        <f t="shared" si="52"/>
        <v>0.1118854415274463</v>
      </c>
      <c r="Q84" s="20">
        <f t="shared" si="52"/>
        <v>0.27551789976133656</v>
      </c>
      <c r="R84" s="20">
        <f t="shared" si="52"/>
        <v>0.10699045346062054</v>
      </c>
      <c r="S84" s="20">
        <f t="shared" si="52"/>
        <v>1.7013579952267306</v>
      </c>
      <c r="T84" s="20">
        <f aca="true" t="shared" si="53" ref="T84:AC84">IF(ISERROR((T47*$B$52)/$B$51),0,T47*$B$52)/$B$51/1000</f>
        <v>15.974443914081148</v>
      </c>
      <c r="U84" s="20">
        <f t="shared" si="53"/>
        <v>2.9341957040572795</v>
      </c>
      <c r="V84" s="20">
        <f t="shared" si="53"/>
        <v>3.68592601431981</v>
      </c>
      <c r="W84" s="20">
        <f t="shared" si="53"/>
        <v>4.043260143198091</v>
      </c>
      <c r="X84" s="20">
        <f t="shared" si="53"/>
        <v>2.4188233890214796</v>
      </c>
      <c r="Y84" s="20">
        <f t="shared" si="53"/>
        <v>0.42306682577565635</v>
      </c>
      <c r="Z84" s="20">
        <f t="shared" si="53"/>
        <v>3.2621599045346064</v>
      </c>
      <c r="AA84" s="20">
        <f t="shared" si="53"/>
        <v>4.67401431980907</v>
      </c>
      <c r="AB84" s="20">
        <f t="shared" si="53"/>
        <v>2.134214797136038</v>
      </c>
      <c r="AC84" s="20">
        <f t="shared" si="53"/>
        <v>35.2830739856802</v>
      </c>
    </row>
    <row r="85" spans="4:29" ht="12.75">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row>
    <row r="86" spans="1:29" ht="12.75">
      <c r="A86" t="s">
        <v>467</v>
      </c>
      <c r="D86" s="20">
        <f>SUM(D59:D85)-D84</f>
        <v>0.34474701670644414</v>
      </c>
      <c r="E86" s="20">
        <f aca="true" t="shared" si="54" ref="E86:AC86">SUM(E59:E85)-E84</f>
        <v>0</v>
      </c>
      <c r="F86" s="20">
        <f t="shared" si="54"/>
        <v>0.6922911694510743</v>
      </c>
      <c r="G86" s="20">
        <f t="shared" si="54"/>
        <v>0.5069809069212408</v>
      </c>
      <c r="H86" s="20">
        <f t="shared" si="54"/>
        <v>6.492852028639621</v>
      </c>
      <c r="I86" s="20">
        <f t="shared" si="54"/>
        <v>0</v>
      </c>
      <c r="J86" s="20">
        <f t="shared" si="54"/>
        <v>0.046852028639618126</v>
      </c>
      <c r="K86" s="20">
        <f t="shared" si="54"/>
        <v>0</v>
      </c>
      <c r="L86" s="20">
        <f t="shared" si="54"/>
        <v>0.23286157517899753</v>
      </c>
      <c r="M86" s="20">
        <f t="shared" si="54"/>
        <v>1.5104534606205249</v>
      </c>
      <c r="N86" s="20">
        <f t="shared" si="54"/>
        <v>0.19999522673030867</v>
      </c>
      <c r="O86" s="20">
        <f t="shared" si="54"/>
        <v>0</v>
      </c>
      <c r="P86" s="20">
        <f t="shared" si="54"/>
        <v>0</v>
      </c>
      <c r="Q86" s="20">
        <f t="shared" si="54"/>
        <v>0.001398568019093105</v>
      </c>
      <c r="R86" s="20">
        <f t="shared" si="54"/>
        <v>0.07062768496420051</v>
      </c>
      <c r="S86" s="20">
        <f t="shared" si="54"/>
        <v>0.8608186157517901</v>
      </c>
      <c r="T86" s="20">
        <f t="shared" si="54"/>
        <v>0.3083842482100234</v>
      </c>
      <c r="U86" s="20">
        <f t="shared" si="54"/>
        <v>2.6782577565632457</v>
      </c>
      <c r="V86" s="20">
        <f t="shared" si="54"/>
        <v>1.0999737470167061</v>
      </c>
      <c r="W86" s="20">
        <f t="shared" si="54"/>
        <v>0.011887828162291392</v>
      </c>
      <c r="X86" s="20">
        <f t="shared" si="54"/>
        <v>0</v>
      </c>
      <c r="Y86" s="20">
        <f t="shared" si="54"/>
        <v>0.023076372315035787</v>
      </c>
      <c r="Z86" s="20">
        <f t="shared" si="54"/>
        <v>2.0181336515513126</v>
      </c>
      <c r="AA86" s="20">
        <f t="shared" si="54"/>
        <v>0.3790119331742243</v>
      </c>
      <c r="AB86" s="20">
        <f t="shared" si="54"/>
        <v>0.38880190930787606</v>
      </c>
      <c r="AC86" s="20">
        <f t="shared" si="54"/>
        <v>1.3978687350835344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D50"/>
  <sheetViews>
    <sheetView workbookViewId="0" topLeftCell="A1">
      <selection activeCell="I41" sqref="I41"/>
    </sheetView>
  </sheetViews>
  <sheetFormatPr defaultColWidth="9.140625" defaultRowHeight="12.75"/>
  <sheetData>
    <row r="1" ht="12.75">
      <c r="A1" t="s">
        <v>462</v>
      </c>
    </row>
    <row r="2" ht="12.75">
      <c r="A2" t="s">
        <v>423</v>
      </c>
    </row>
    <row r="4" ht="12.75">
      <c r="A4" t="s">
        <v>0</v>
      </c>
    </row>
    <row r="6" spans="1:2" ht="12.75">
      <c r="A6" t="s">
        <v>1</v>
      </c>
      <c r="B6" t="s">
        <v>149</v>
      </c>
    </row>
    <row r="7" ht="12.75">
      <c r="B7" t="s">
        <v>150</v>
      </c>
    </row>
    <row r="10" spans="1:2" ht="12.75">
      <c r="A10" t="s">
        <v>7</v>
      </c>
      <c r="B10" t="s">
        <v>8</v>
      </c>
    </row>
    <row r="11" ht="12.75">
      <c r="B11" t="s">
        <v>9</v>
      </c>
    </row>
    <row r="12" spans="1:2" ht="12.75">
      <c r="A12" t="s">
        <v>13</v>
      </c>
      <c r="B12" t="s">
        <v>14</v>
      </c>
    </row>
    <row r="13" ht="12.75">
      <c r="B13" t="s">
        <v>15</v>
      </c>
    </row>
    <row r="14" spans="1:2" ht="12.75">
      <c r="A14" t="s">
        <v>16</v>
      </c>
      <c r="B14" t="s">
        <v>421</v>
      </c>
    </row>
    <row r="16" spans="1:2" ht="12.75">
      <c r="A16" t="s">
        <v>27</v>
      </c>
      <c r="B16">
        <v>3110</v>
      </c>
    </row>
    <row r="17" ht="12.75">
      <c r="B17" t="s">
        <v>151</v>
      </c>
    </row>
    <row r="19" spans="3:30" ht="12.75">
      <c r="C19" t="s">
        <v>10</v>
      </c>
      <c r="D19" t="s">
        <v>5</v>
      </c>
      <c r="E19" t="s">
        <v>31</v>
      </c>
      <c r="F19" t="s">
        <v>33</v>
      </c>
      <c r="G19" t="s">
        <v>35</v>
      </c>
      <c r="H19" t="s">
        <v>37</v>
      </c>
      <c r="I19" t="s">
        <v>39</v>
      </c>
      <c r="J19" t="s">
        <v>41</v>
      </c>
      <c r="K19" t="s">
        <v>43</v>
      </c>
      <c r="L19" t="s">
        <v>45</v>
      </c>
      <c r="M19" t="s">
        <v>47</v>
      </c>
      <c r="N19" t="s">
        <v>49</v>
      </c>
      <c r="O19" t="s">
        <v>261</v>
      </c>
      <c r="P19" t="s">
        <v>51</v>
      </c>
      <c r="Q19" t="s">
        <v>53</v>
      </c>
      <c r="R19" t="s">
        <v>55</v>
      </c>
      <c r="S19" t="s">
        <v>57</v>
      </c>
      <c r="T19" t="s">
        <v>152</v>
      </c>
      <c r="U19" t="s">
        <v>59</v>
      </c>
      <c r="V19" t="s">
        <v>61</v>
      </c>
      <c r="W19" t="s">
        <v>63</v>
      </c>
      <c r="X19" t="s">
        <v>65</v>
      </c>
      <c r="Y19" t="s">
        <v>67</v>
      </c>
      <c r="Z19" t="s">
        <v>69</v>
      </c>
      <c r="AA19" t="s">
        <v>71</v>
      </c>
      <c r="AB19" t="s">
        <v>73</v>
      </c>
      <c r="AC19" t="s">
        <v>75</v>
      </c>
      <c r="AD19" t="s">
        <v>77</v>
      </c>
    </row>
    <row r="20" spans="4:30" ht="12.75">
      <c r="D20" t="s">
        <v>6</v>
      </c>
      <c r="E20" t="s">
        <v>32</v>
      </c>
      <c r="F20" t="s">
        <v>34</v>
      </c>
      <c r="G20" t="s">
        <v>36</v>
      </c>
      <c r="H20" t="s">
        <v>38</v>
      </c>
      <c r="I20" t="s">
        <v>40</v>
      </c>
      <c r="J20" t="s">
        <v>42</v>
      </c>
      <c r="K20" t="s">
        <v>44</v>
      </c>
      <c r="L20" t="s">
        <v>46</v>
      </c>
      <c r="M20" t="s">
        <v>48</v>
      </c>
      <c r="N20" t="s">
        <v>50</v>
      </c>
      <c r="O20" t="s">
        <v>262</v>
      </c>
      <c r="P20" t="s">
        <v>52</v>
      </c>
      <c r="Q20" t="s">
        <v>54</v>
      </c>
      <c r="R20" t="s">
        <v>56</v>
      </c>
      <c r="S20" t="s">
        <v>58</v>
      </c>
      <c r="T20" t="s">
        <v>153</v>
      </c>
      <c r="U20" t="s">
        <v>60</v>
      </c>
      <c r="V20" t="s">
        <v>62</v>
      </c>
      <c r="W20" t="s">
        <v>64</v>
      </c>
      <c r="X20" t="s">
        <v>66</v>
      </c>
      <c r="Y20" t="s">
        <v>68</v>
      </c>
      <c r="Z20" t="s">
        <v>70</v>
      </c>
      <c r="AA20" t="s">
        <v>72</v>
      </c>
      <c r="AB20" t="s">
        <v>74</v>
      </c>
      <c r="AC20" t="s">
        <v>76</v>
      </c>
      <c r="AD20" t="s">
        <v>78</v>
      </c>
    </row>
    <row r="21" ht="12.75">
      <c r="A21" t="s">
        <v>4</v>
      </c>
    </row>
    <row r="22" spans="1:30" ht="12.75">
      <c r="A22" t="s">
        <v>5</v>
      </c>
      <c r="B22" t="s">
        <v>6</v>
      </c>
      <c r="D22" t="s">
        <v>28</v>
      </c>
      <c r="E22" t="s">
        <v>28</v>
      </c>
      <c r="F22" t="s">
        <v>28</v>
      </c>
      <c r="G22" t="s">
        <v>28</v>
      </c>
      <c r="H22" t="s">
        <v>28</v>
      </c>
      <c r="I22" t="s">
        <v>28</v>
      </c>
      <c r="J22" t="s">
        <v>28</v>
      </c>
      <c r="K22" t="s">
        <v>28</v>
      </c>
      <c r="L22" t="s">
        <v>28</v>
      </c>
      <c r="M22" t="s">
        <v>28</v>
      </c>
      <c r="N22" t="s">
        <v>28</v>
      </c>
      <c r="O22" t="s">
        <v>28</v>
      </c>
      <c r="P22" t="s">
        <v>28</v>
      </c>
      <c r="Q22" t="s">
        <v>28</v>
      </c>
      <c r="R22" t="s">
        <v>28</v>
      </c>
      <c r="S22" t="s">
        <v>28</v>
      </c>
      <c r="T22" t="s">
        <v>28</v>
      </c>
      <c r="U22">
        <v>2605</v>
      </c>
      <c r="V22" t="s">
        <v>28</v>
      </c>
      <c r="W22" t="s">
        <v>28</v>
      </c>
      <c r="X22" t="s">
        <v>28</v>
      </c>
      <c r="Y22" t="s">
        <v>28</v>
      </c>
      <c r="Z22" t="s">
        <v>28</v>
      </c>
      <c r="AA22" t="s">
        <v>28</v>
      </c>
      <c r="AB22" t="s">
        <v>28</v>
      </c>
      <c r="AC22">
        <v>0</v>
      </c>
      <c r="AD22">
        <v>25</v>
      </c>
    </row>
    <row r="23" spans="1:30" ht="12.75">
      <c r="A23" t="s">
        <v>31</v>
      </c>
      <c r="B23" t="s">
        <v>32</v>
      </c>
      <c r="D23" t="s">
        <v>28</v>
      </c>
      <c r="E23" t="s">
        <v>28</v>
      </c>
      <c r="F23" t="s">
        <v>28</v>
      </c>
      <c r="G23" t="s">
        <v>28</v>
      </c>
      <c r="H23" t="s">
        <v>28</v>
      </c>
      <c r="I23" t="s">
        <v>28</v>
      </c>
      <c r="J23" t="s">
        <v>28</v>
      </c>
      <c r="K23" t="s">
        <v>28</v>
      </c>
      <c r="L23" t="s">
        <v>28</v>
      </c>
      <c r="M23" t="s">
        <v>28</v>
      </c>
      <c r="N23" t="s">
        <v>28</v>
      </c>
      <c r="O23" t="s">
        <v>28</v>
      </c>
      <c r="P23" t="s">
        <v>28</v>
      </c>
      <c r="Q23" t="s">
        <v>28</v>
      </c>
      <c r="R23" t="s">
        <v>28</v>
      </c>
      <c r="S23" t="s">
        <v>28</v>
      </c>
      <c r="T23" t="s">
        <v>28</v>
      </c>
      <c r="U23" t="s">
        <v>28</v>
      </c>
      <c r="V23" t="s">
        <v>28</v>
      </c>
      <c r="W23" t="s">
        <v>28</v>
      </c>
      <c r="X23" t="s">
        <v>28</v>
      </c>
      <c r="Y23" t="s">
        <v>28</v>
      </c>
      <c r="Z23" t="s">
        <v>28</v>
      </c>
      <c r="AA23" t="s">
        <v>28</v>
      </c>
      <c r="AB23" t="s">
        <v>28</v>
      </c>
      <c r="AC23" t="s">
        <v>28</v>
      </c>
      <c r="AD23" t="s">
        <v>28</v>
      </c>
    </row>
    <row r="24" spans="1:30" ht="12.75">
      <c r="A24" t="s">
        <v>33</v>
      </c>
      <c r="B24" t="s">
        <v>34</v>
      </c>
      <c r="D24" t="s">
        <v>28</v>
      </c>
      <c r="E24" t="s">
        <v>28</v>
      </c>
      <c r="F24" t="s">
        <v>28</v>
      </c>
      <c r="G24" t="s">
        <v>28</v>
      </c>
      <c r="H24" t="s">
        <v>28</v>
      </c>
      <c r="I24" t="s">
        <v>28</v>
      </c>
      <c r="J24" t="s">
        <v>28</v>
      </c>
      <c r="K24" t="s">
        <v>28</v>
      </c>
      <c r="L24" t="s">
        <v>28</v>
      </c>
      <c r="M24" t="s">
        <v>28</v>
      </c>
      <c r="N24" t="s">
        <v>28</v>
      </c>
      <c r="O24" t="s">
        <v>28</v>
      </c>
      <c r="P24" t="s">
        <v>28</v>
      </c>
      <c r="Q24" t="s">
        <v>28</v>
      </c>
      <c r="R24" t="s">
        <v>28</v>
      </c>
      <c r="S24">
        <v>0</v>
      </c>
      <c r="T24" t="s">
        <v>28</v>
      </c>
      <c r="U24" t="s">
        <v>28</v>
      </c>
      <c r="V24">
        <v>18</v>
      </c>
      <c r="W24">
        <v>24</v>
      </c>
      <c r="X24" t="s">
        <v>28</v>
      </c>
      <c r="Y24" t="s">
        <v>28</v>
      </c>
      <c r="Z24" t="s">
        <v>28</v>
      </c>
      <c r="AA24">
        <v>0</v>
      </c>
      <c r="AB24" t="s">
        <v>28</v>
      </c>
      <c r="AC24" t="s">
        <v>28</v>
      </c>
      <c r="AD24" t="s">
        <v>28</v>
      </c>
    </row>
    <row r="25" spans="1:30" ht="12.75">
      <c r="A25" t="s">
        <v>35</v>
      </c>
      <c r="B25" t="s">
        <v>36</v>
      </c>
      <c r="D25">
        <v>1048</v>
      </c>
      <c r="E25" t="s">
        <v>28</v>
      </c>
      <c r="F25" t="s">
        <v>28</v>
      </c>
      <c r="G25" t="s">
        <v>28</v>
      </c>
      <c r="H25">
        <v>866</v>
      </c>
      <c r="I25" t="s">
        <v>28</v>
      </c>
      <c r="J25">
        <v>0</v>
      </c>
      <c r="K25" t="s">
        <v>28</v>
      </c>
      <c r="L25">
        <v>40</v>
      </c>
      <c r="M25">
        <v>336</v>
      </c>
      <c r="N25" t="s">
        <v>28</v>
      </c>
      <c r="O25" t="s">
        <v>28</v>
      </c>
      <c r="P25" t="s">
        <v>28</v>
      </c>
      <c r="Q25" t="s">
        <v>28</v>
      </c>
      <c r="R25" t="s">
        <v>28</v>
      </c>
      <c r="S25" t="s">
        <v>28</v>
      </c>
      <c r="T25" t="s">
        <v>28</v>
      </c>
      <c r="U25">
        <v>344</v>
      </c>
      <c r="V25" t="s">
        <v>28</v>
      </c>
      <c r="W25" t="s">
        <v>28</v>
      </c>
      <c r="X25">
        <v>0</v>
      </c>
      <c r="Y25" t="s">
        <v>28</v>
      </c>
      <c r="Z25" t="s">
        <v>28</v>
      </c>
      <c r="AA25" t="s">
        <v>28</v>
      </c>
      <c r="AB25">
        <v>1357</v>
      </c>
      <c r="AC25">
        <v>5144</v>
      </c>
      <c r="AD25">
        <v>2623</v>
      </c>
    </row>
    <row r="26" spans="1:30" ht="12.75">
      <c r="A26" t="s">
        <v>37</v>
      </c>
      <c r="B26" t="s">
        <v>38</v>
      </c>
      <c r="D26">
        <v>6</v>
      </c>
      <c r="E26" t="s">
        <v>28</v>
      </c>
      <c r="F26" t="s">
        <v>28</v>
      </c>
      <c r="G26" t="s">
        <v>28</v>
      </c>
      <c r="H26" t="s">
        <v>28</v>
      </c>
      <c r="I26" t="s">
        <v>28</v>
      </c>
      <c r="J26" t="s">
        <v>28</v>
      </c>
      <c r="K26" t="s">
        <v>28</v>
      </c>
      <c r="L26">
        <v>0</v>
      </c>
      <c r="M26">
        <v>0</v>
      </c>
      <c r="N26" t="s">
        <v>28</v>
      </c>
      <c r="O26" t="s">
        <v>28</v>
      </c>
      <c r="P26" t="s">
        <v>28</v>
      </c>
      <c r="Q26" t="s">
        <v>28</v>
      </c>
      <c r="R26" t="s">
        <v>28</v>
      </c>
      <c r="S26">
        <v>0</v>
      </c>
      <c r="T26" t="s">
        <v>28</v>
      </c>
      <c r="U26">
        <v>56</v>
      </c>
      <c r="V26" t="s">
        <v>28</v>
      </c>
      <c r="W26">
        <v>0</v>
      </c>
      <c r="X26" t="s">
        <v>28</v>
      </c>
      <c r="Y26" t="s">
        <v>28</v>
      </c>
      <c r="Z26" t="s">
        <v>28</v>
      </c>
      <c r="AA26" t="s">
        <v>28</v>
      </c>
      <c r="AB26">
        <v>0</v>
      </c>
      <c r="AC26">
        <v>0</v>
      </c>
      <c r="AD26">
        <v>137</v>
      </c>
    </row>
    <row r="27" spans="1:30" ht="12.75">
      <c r="A27" t="s">
        <v>39</v>
      </c>
      <c r="B27" t="s">
        <v>40</v>
      </c>
      <c r="D27">
        <v>0</v>
      </c>
      <c r="E27" t="s">
        <v>28</v>
      </c>
      <c r="F27" t="s">
        <v>28</v>
      </c>
      <c r="G27">
        <v>0</v>
      </c>
      <c r="H27" t="s">
        <v>28</v>
      </c>
      <c r="I27" t="s">
        <v>28</v>
      </c>
      <c r="J27" t="s">
        <v>28</v>
      </c>
      <c r="K27" t="s">
        <v>28</v>
      </c>
      <c r="L27">
        <v>872</v>
      </c>
      <c r="M27" t="s">
        <v>28</v>
      </c>
      <c r="N27" t="s">
        <v>28</v>
      </c>
      <c r="O27" t="s">
        <v>28</v>
      </c>
      <c r="P27" t="s">
        <v>28</v>
      </c>
      <c r="Q27" t="s">
        <v>28</v>
      </c>
      <c r="R27" t="s">
        <v>28</v>
      </c>
      <c r="S27" t="s">
        <v>28</v>
      </c>
      <c r="T27" t="s">
        <v>28</v>
      </c>
      <c r="U27">
        <v>60</v>
      </c>
      <c r="V27">
        <v>0</v>
      </c>
      <c r="W27">
        <v>0</v>
      </c>
      <c r="X27" t="s">
        <v>28</v>
      </c>
      <c r="Y27" t="s">
        <v>28</v>
      </c>
      <c r="Z27" t="s">
        <v>28</v>
      </c>
      <c r="AA27" t="s">
        <v>28</v>
      </c>
      <c r="AB27" t="s">
        <v>28</v>
      </c>
      <c r="AC27">
        <v>0</v>
      </c>
      <c r="AD27">
        <v>51</v>
      </c>
    </row>
    <row r="28" spans="1:30" ht="12.75">
      <c r="A28" t="s">
        <v>41</v>
      </c>
      <c r="B28" t="s">
        <v>42</v>
      </c>
      <c r="D28" t="s">
        <v>28</v>
      </c>
      <c r="E28" t="s">
        <v>28</v>
      </c>
      <c r="F28" t="s">
        <v>28</v>
      </c>
      <c r="G28" t="s">
        <v>28</v>
      </c>
      <c r="H28" t="s">
        <v>28</v>
      </c>
      <c r="I28" t="s">
        <v>28</v>
      </c>
      <c r="J28" t="s">
        <v>28</v>
      </c>
      <c r="K28" t="s">
        <v>28</v>
      </c>
      <c r="L28" t="s">
        <v>28</v>
      </c>
      <c r="M28" t="s">
        <v>28</v>
      </c>
      <c r="N28" t="s">
        <v>28</v>
      </c>
      <c r="O28" t="s">
        <v>28</v>
      </c>
      <c r="P28" t="s">
        <v>28</v>
      </c>
      <c r="Q28" t="s">
        <v>28</v>
      </c>
      <c r="R28" t="s">
        <v>28</v>
      </c>
      <c r="S28" t="s">
        <v>28</v>
      </c>
      <c r="T28" t="s">
        <v>28</v>
      </c>
      <c r="U28" t="s">
        <v>28</v>
      </c>
      <c r="V28" t="s">
        <v>28</v>
      </c>
      <c r="W28" t="s">
        <v>28</v>
      </c>
      <c r="X28" t="s">
        <v>28</v>
      </c>
      <c r="Y28" t="s">
        <v>28</v>
      </c>
      <c r="Z28" t="s">
        <v>28</v>
      </c>
      <c r="AA28" t="s">
        <v>28</v>
      </c>
      <c r="AB28" t="s">
        <v>28</v>
      </c>
      <c r="AC28" t="s">
        <v>28</v>
      </c>
      <c r="AD28">
        <v>33</v>
      </c>
    </row>
    <row r="29" spans="1:30" ht="12.75">
      <c r="A29" t="s">
        <v>43</v>
      </c>
      <c r="B29" t="s">
        <v>44</v>
      </c>
      <c r="D29" t="s">
        <v>28</v>
      </c>
      <c r="E29" t="s">
        <v>28</v>
      </c>
      <c r="F29" t="s">
        <v>28</v>
      </c>
      <c r="G29" t="s">
        <v>28</v>
      </c>
      <c r="H29" t="s">
        <v>28</v>
      </c>
      <c r="I29" t="s">
        <v>28</v>
      </c>
      <c r="J29" t="s">
        <v>28</v>
      </c>
      <c r="K29" t="s">
        <v>28</v>
      </c>
      <c r="L29" t="s">
        <v>28</v>
      </c>
      <c r="M29">
        <v>0</v>
      </c>
      <c r="N29" t="s">
        <v>28</v>
      </c>
      <c r="O29" t="s">
        <v>28</v>
      </c>
      <c r="P29" t="s">
        <v>28</v>
      </c>
      <c r="Q29" t="s">
        <v>28</v>
      </c>
      <c r="R29" t="s">
        <v>28</v>
      </c>
      <c r="S29" t="s">
        <v>28</v>
      </c>
      <c r="T29" t="s">
        <v>28</v>
      </c>
      <c r="U29" t="s">
        <v>28</v>
      </c>
      <c r="V29" t="s">
        <v>28</v>
      </c>
      <c r="W29" t="s">
        <v>28</v>
      </c>
      <c r="X29" t="s">
        <v>28</v>
      </c>
      <c r="Y29" t="s">
        <v>28</v>
      </c>
      <c r="Z29" t="s">
        <v>28</v>
      </c>
      <c r="AA29" t="s">
        <v>28</v>
      </c>
      <c r="AB29" t="s">
        <v>28</v>
      </c>
      <c r="AC29" t="s">
        <v>28</v>
      </c>
      <c r="AD29" t="s">
        <v>28</v>
      </c>
    </row>
    <row r="30" spans="1:30" ht="12.75">
      <c r="A30" t="s">
        <v>45</v>
      </c>
      <c r="B30" t="s">
        <v>46</v>
      </c>
      <c r="D30" t="s">
        <v>28</v>
      </c>
      <c r="E30" t="s">
        <v>28</v>
      </c>
      <c r="F30" t="s">
        <v>28</v>
      </c>
      <c r="G30" t="s">
        <v>28</v>
      </c>
      <c r="H30" t="s">
        <v>28</v>
      </c>
      <c r="I30" t="s">
        <v>28</v>
      </c>
      <c r="J30" t="s">
        <v>28</v>
      </c>
      <c r="K30" t="s">
        <v>28</v>
      </c>
      <c r="L30" t="s">
        <v>28</v>
      </c>
      <c r="M30" t="s">
        <v>28</v>
      </c>
      <c r="N30" t="s">
        <v>28</v>
      </c>
      <c r="O30" t="s">
        <v>28</v>
      </c>
      <c r="P30" t="s">
        <v>28</v>
      </c>
      <c r="Q30" t="s">
        <v>28</v>
      </c>
      <c r="R30" t="s">
        <v>28</v>
      </c>
      <c r="S30">
        <v>0</v>
      </c>
      <c r="T30" t="s">
        <v>28</v>
      </c>
      <c r="U30" t="s">
        <v>28</v>
      </c>
      <c r="V30" t="s">
        <v>28</v>
      </c>
      <c r="W30" t="s">
        <v>28</v>
      </c>
      <c r="X30" t="s">
        <v>28</v>
      </c>
      <c r="Y30" t="s">
        <v>28</v>
      </c>
      <c r="Z30" t="s">
        <v>28</v>
      </c>
      <c r="AA30" t="s">
        <v>28</v>
      </c>
      <c r="AB30" t="s">
        <v>28</v>
      </c>
      <c r="AC30">
        <v>0</v>
      </c>
      <c r="AD30">
        <v>155</v>
      </c>
    </row>
    <row r="31" spans="1:30" ht="12.75">
      <c r="A31" t="s">
        <v>47</v>
      </c>
      <c r="B31" t="s">
        <v>48</v>
      </c>
      <c r="D31">
        <v>0</v>
      </c>
      <c r="E31" t="s">
        <v>28</v>
      </c>
      <c r="F31" t="s">
        <v>28</v>
      </c>
      <c r="G31" t="s">
        <v>28</v>
      </c>
      <c r="H31" t="s">
        <v>28</v>
      </c>
      <c r="I31" t="s">
        <v>28</v>
      </c>
      <c r="J31" t="s">
        <v>28</v>
      </c>
      <c r="K31" t="s">
        <v>28</v>
      </c>
      <c r="L31" t="s">
        <v>28</v>
      </c>
      <c r="M31" t="s">
        <v>28</v>
      </c>
      <c r="N31" t="s">
        <v>28</v>
      </c>
      <c r="O31" t="s">
        <v>28</v>
      </c>
      <c r="P31" t="s">
        <v>28</v>
      </c>
      <c r="Q31" t="s">
        <v>28</v>
      </c>
      <c r="R31" t="s">
        <v>28</v>
      </c>
      <c r="S31" t="s">
        <v>28</v>
      </c>
      <c r="T31" t="s">
        <v>28</v>
      </c>
      <c r="U31" t="s">
        <v>28</v>
      </c>
      <c r="V31" t="s">
        <v>28</v>
      </c>
      <c r="W31" t="s">
        <v>28</v>
      </c>
      <c r="X31" t="s">
        <v>28</v>
      </c>
      <c r="Y31" t="s">
        <v>28</v>
      </c>
      <c r="Z31" t="s">
        <v>28</v>
      </c>
      <c r="AA31" t="s">
        <v>28</v>
      </c>
      <c r="AB31" t="s">
        <v>28</v>
      </c>
      <c r="AC31">
        <v>0</v>
      </c>
      <c r="AD31">
        <v>0</v>
      </c>
    </row>
    <row r="32" spans="1:30" ht="12.75">
      <c r="A32" t="s">
        <v>49</v>
      </c>
      <c r="B32" t="s">
        <v>50</v>
      </c>
      <c r="D32" t="s">
        <v>28</v>
      </c>
      <c r="E32" t="s">
        <v>28</v>
      </c>
      <c r="F32" t="s">
        <v>28</v>
      </c>
      <c r="G32" t="s">
        <v>28</v>
      </c>
      <c r="H32">
        <v>154</v>
      </c>
      <c r="I32" t="s">
        <v>28</v>
      </c>
      <c r="J32" t="s">
        <v>28</v>
      </c>
      <c r="K32">
        <v>0</v>
      </c>
      <c r="L32">
        <v>60</v>
      </c>
      <c r="M32">
        <v>321</v>
      </c>
      <c r="N32" t="s">
        <v>28</v>
      </c>
      <c r="O32" t="s">
        <v>28</v>
      </c>
      <c r="P32" t="s">
        <v>28</v>
      </c>
      <c r="Q32" t="s">
        <v>28</v>
      </c>
      <c r="R32" t="s">
        <v>28</v>
      </c>
      <c r="S32" t="s">
        <v>28</v>
      </c>
      <c r="T32" t="s">
        <v>28</v>
      </c>
      <c r="U32">
        <v>120</v>
      </c>
      <c r="V32" t="s">
        <v>28</v>
      </c>
      <c r="W32" t="s">
        <v>28</v>
      </c>
      <c r="X32" t="s">
        <v>28</v>
      </c>
      <c r="Y32" t="s">
        <v>28</v>
      </c>
      <c r="Z32" t="s">
        <v>28</v>
      </c>
      <c r="AA32" t="s">
        <v>28</v>
      </c>
      <c r="AB32" t="s">
        <v>28</v>
      </c>
      <c r="AC32">
        <v>0</v>
      </c>
      <c r="AD32">
        <v>0</v>
      </c>
    </row>
    <row r="33" spans="1:30" ht="12.75">
      <c r="A33" t="s">
        <v>51</v>
      </c>
      <c r="B33" t="s">
        <v>52</v>
      </c>
      <c r="D33">
        <v>0</v>
      </c>
      <c r="E33" t="s">
        <v>28</v>
      </c>
      <c r="F33" t="s">
        <v>28</v>
      </c>
      <c r="G33">
        <v>0</v>
      </c>
      <c r="H33" t="s">
        <v>28</v>
      </c>
      <c r="I33" t="s">
        <v>28</v>
      </c>
      <c r="J33" t="s">
        <v>28</v>
      </c>
      <c r="K33" t="s">
        <v>28</v>
      </c>
      <c r="L33" t="s">
        <v>28</v>
      </c>
      <c r="M33" t="s">
        <v>28</v>
      </c>
      <c r="N33" t="s">
        <v>28</v>
      </c>
      <c r="O33" t="s">
        <v>28</v>
      </c>
      <c r="P33" t="s">
        <v>28</v>
      </c>
      <c r="Q33">
        <v>0</v>
      </c>
      <c r="R33" t="s">
        <v>28</v>
      </c>
      <c r="S33" t="s">
        <v>28</v>
      </c>
      <c r="T33" t="s">
        <v>28</v>
      </c>
      <c r="U33" t="s">
        <v>28</v>
      </c>
      <c r="V33" t="s">
        <v>28</v>
      </c>
      <c r="W33" t="s">
        <v>28</v>
      </c>
      <c r="X33" t="s">
        <v>28</v>
      </c>
      <c r="Y33" t="s">
        <v>28</v>
      </c>
      <c r="Z33" t="s">
        <v>28</v>
      </c>
      <c r="AA33" t="s">
        <v>28</v>
      </c>
      <c r="AB33">
        <v>0</v>
      </c>
      <c r="AC33">
        <v>0</v>
      </c>
      <c r="AD33">
        <v>0</v>
      </c>
    </row>
    <row r="34" spans="1:30" ht="12.75">
      <c r="A34" t="s">
        <v>53</v>
      </c>
      <c r="B34" t="s">
        <v>54</v>
      </c>
      <c r="D34" t="s">
        <v>28</v>
      </c>
      <c r="E34" t="s">
        <v>28</v>
      </c>
      <c r="F34" t="s">
        <v>28</v>
      </c>
      <c r="G34" t="s">
        <v>28</v>
      </c>
      <c r="H34">
        <v>35</v>
      </c>
      <c r="I34" t="s">
        <v>28</v>
      </c>
      <c r="J34" t="s">
        <v>28</v>
      </c>
      <c r="K34" t="s">
        <v>28</v>
      </c>
      <c r="L34">
        <v>100</v>
      </c>
      <c r="M34" t="s">
        <v>28</v>
      </c>
      <c r="N34" t="s">
        <v>28</v>
      </c>
      <c r="O34" t="s">
        <v>28</v>
      </c>
      <c r="P34" t="s">
        <v>28</v>
      </c>
      <c r="Q34" t="s">
        <v>28</v>
      </c>
      <c r="R34" t="s">
        <v>28</v>
      </c>
      <c r="S34" t="s">
        <v>28</v>
      </c>
      <c r="T34" t="s">
        <v>28</v>
      </c>
      <c r="U34" t="s">
        <v>28</v>
      </c>
      <c r="V34" t="s">
        <v>28</v>
      </c>
      <c r="W34">
        <v>0</v>
      </c>
      <c r="X34" t="s">
        <v>28</v>
      </c>
      <c r="Y34" t="s">
        <v>28</v>
      </c>
      <c r="Z34" t="s">
        <v>28</v>
      </c>
      <c r="AA34" t="s">
        <v>28</v>
      </c>
      <c r="AB34">
        <v>0</v>
      </c>
      <c r="AC34">
        <v>86</v>
      </c>
      <c r="AD34">
        <v>15</v>
      </c>
    </row>
    <row r="35" spans="1:30" ht="12.75">
      <c r="A35" t="s">
        <v>55</v>
      </c>
      <c r="B35" t="s">
        <v>56</v>
      </c>
      <c r="D35" t="s">
        <v>28</v>
      </c>
      <c r="E35" t="s">
        <v>28</v>
      </c>
      <c r="F35" t="s">
        <v>28</v>
      </c>
      <c r="G35" t="s">
        <v>28</v>
      </c>
      <c r="H35" t="s">
        <v>28</v>
      </c>
      <c r="I35" t="s">
        <v>28</v>
      </c>
      <c r="J35" t="s">
        <v>28</v>
      </c>
      <c r="K35" t="s">
        <v>28</v>
      </c>
      <c r="L35" t="s">
        <v>28</v>
      </c>
      <c r="M35" t="s">
        <v>28</v>
      </c>
      <c r="N35" t="s">
        <v>28</v>
      </c>
      <c r="O35" t="s">
        <v>28</v>
      </c>
      <c r="P35" t="s">
        <v>28</v>
      </c>
      <c r="Q35" t="s">
        <v>28</v>
      </c>
      <c r="R35" t="s">
        <v>28</v>
      </c>
      <c r="S35" t="s">
        <v>28</v>
      </c>
      <c r="T35" t="s">
        <v>28</v>
      </c>
      <c r="U35" t="s">
        <v>28</v>
      </c>
      <c r="V35" t="s">
        <v>28</v>
      </c>
      <c r="W35" t="s">
        <v>28</v>
      </c>
      <c r="X35" t="s">
        <v>28</v>
      </c>
      <c r="Y35" t="s">
        <v>28</v>
      </c>
      <c r="Z35" t="s">
        <v>28</v>
      </c>
      <c r="AA35" t="s">
        <v>28</v>
      </c>
      <c r="AB35" t="s">
        <v>28</v>
      </c>
      <c r="AC35" t="s">
        <v>28</v>
      </c>
      <c r="AD35" t="s">
        <v>28</v>
      </c>
    </row>
    <row r="36" spans="1:30" ht="12.75">
      <c r="A36" t="s">
        <v>57</v>
      </c>
      <c r="B36" t="s">
        <v>58</v>
      </c>
      <c r="D36" t="s">
        <v>28</v>
      </c>
      <c r="E36" t="s">
        <v>28</v>
      </c>
      <c r="F36" t="s">
        <v>28</v>
      </c>
      <c r="G36" t="s">
        <v>28</v>
      </c>
      <c r="H36" t="s">
        <v>28</v>
      </c>
      <c r="I36" t="s">
        <v>28</v>
      </c>
      <c r="J36" t="s">
        <v>28</v>
      </c>
      <c r="K36" t="s">
        <v>28</v>
      </c>
      <c r="L36" t="s">
        <v>28</v>
      </c>
      <c r="M36" t="s">
        <v>28</v>
      </c>
      <c r="N36" t="s">
        <v>28</v>
      </c>
      <c r="O36" t="s">
        <v>28</v>
      </c>
      <c r="P36" t="s">
        <v>28</v>
      </c>
      <c r="Q36" t="s">
        <v>28</v>
      </c>
      <c r="R36" t="s">
        <v>28</v>
      </c>
      <c r="S36" t="s">
        <v>28</v>
      </c>
      <c r="T36" t="s">
        <v>28</v>
      </c>
      <c r="U36" t="s">
        <v>28</v>
      </c>
      <c r="V36" t="s">
        <v>28</v>
      </c>
      <c r="W36">
        <v>0</v>
      </c>
      <c r="X36" t="s">
        <v>28</v>
      </c>
      <c r="Y36" t="s">
        <v>28</v>
      </c>
      <c r="Z36" t="s">
        <v>28</v>
      </c>
      <c r="AA36" t="s">
        <v>28</v>
      </c>
      <c r="AB36" t="s">
        <v>28</v>
      </c>
      <c r="AC36" t="s">
        <v>28</v>
      </c>
      <c r="AD36" t="s">
        <v>28</v>
      </c>
    </row>
    <row r="37" spans="1:30" ht="12.75">
      <c r="A37" t="s">
        <v>152</v>
      </c>
      <c r="B37" t="s">
        <v>153</v>
      </c>
      <c r="D37" t="s">
        <v>28</v>
      </c>
      <c r="E37" t="s">
        <v>28</v>
      </c>
      <c r="F37" t="s">
        <v>28</v>
      </c>
      <c r="G37" t="s">
        <v>28</v>
      </c>
      <c r="H37" t="s">
        <v>28</v>
      </c>
      <c r="I37" t="s">
        <v>28</v>
      </c>
      <c r="J37" t="s">
        <v>28</v>
      </c>
      <c r="K37" t="s">
        <v>28</v>
      </c>
      <c r="L37" t="s">
        <v>28</v>
      </c>
      <c r="M37" t="s">
        <v>28</v>
      </c>
      <c r="N37" t="s">
        <v>28</v>
      </c>
      <c r="O37" t="s">
        <v>28</v>
      </c>
      <c r="P37" t="s">
        <v>28</v>
      </c>
      <c r="Q37" t="s">
        <v>28</v>
      </c>
      <c r="R37" t="s">
        <v>28</v>
      </c>
      <c r="S37" t="s">
        <v>28</v>
      </c>
      <c r="T37" t="s">
        <v>28</v>
      </c>
      <c r="U37" t="s">
        <v>28</v>
      </c>
      <c r="V37" t="s">
        <v>28</v>
      </c>
      <c r="W37" t="s">
        <v>28</v>
      </c>
      <c r="X37" t="s">
        <v>28</v>
      </c>
      <c r="Y37" t="s">
        <v>28</v>
      </c>
      <c r="Z37" t="s">
        <v>28</v>
      </c>
      <c r="AA37" t="s">
        <v>28</v>
      </c>
      <c r="AB37" t="s">
        <v>28</v>
      </c>
      <c r="AC37" t="s">
        <v>28</v>
      </c>
      <c r="AD37" t="s">
        <v>28</v>
      </c>
    </row>
    <row r="38" spans="1:30" ht="12.75">
      <c r="A38" t="s">
        <v>59</v>
      </c>
      <c r="B38" t="s">
        <v>60</v>
      </c>
      <c r="D38">
        <v>43</v>
      </c>
      <c r="E38" t="s">
        <v>28</v>
      </c>
      <c r="F38" t="s">
        <v>28</v>
      </c>
      <c r="G38" t="s">
        <v>28</v>
      </c>
      <c r="H38">
        <v>388</v>
      </c>
      <c r="I38" t="s">
        <v>28</v>
      </c>
      <c r="J38" t="s">
        <v>28</v>
      </c>
      <c r="K38" t="s">
        <v>28</v>
      </c>
      <c r="L38" t="s">
        <v>28</v>
      </c>
      <c r="M38">
        <v>140</v>
      </c>
      <c r="N38" t="s">
        <v>28</v>
      </c>
      <c r="O38" t="s">
        <v>28</v>
      </c>
      <c r="P38" t="s">
        <v>28</v>
      </c>
      <c r="Q38" t="s">
        <v>28</v>
      </c>
      <c r="R38" t="s">
        <v>28</v>
      </c>
      <c r="S38" t="s">
        <v>28</v>
      </c>
      <c r="T38" t="s">
        <v>28</v>
      </c>
      <c r="U38" t="s">
        <v>28</v>
      </c>
      <c r="V38" t="s">
        <v>28</v>
      </c>
      <c r="W38">
        <v>0</v>
      </c>
      <c r="X38" t="s">
        <v>28</v>
      </c>
      <c r="Y38" t="s">
        <v>28</v>
      </c>
      <c r="Z38" t="s">
        <v>28</v>
      </c>
      <c r="AA38" t="s">
        <v>28</v>
      </c>
      <c r="AB38" t="s">
        <v>28</v>
      </c>
      <c r="AC38">
        <v>108</v>
      </c>
      <c r="AD38">
        <v>86</v>
      </c>
    </row>
    <row r="39" spans="1:30" ht="12.75">
      <c r="A39" t="s">
        <v>61</v>
      </c>
      <c r="B39" t="s">
        <v>62</v>
      </c>
      <c r="D39" t="s">
        <v>28</v>
      </c>
      <c r="E39" t="s">
        <v>28</v>
      </c>
      <c r="F39" t="s">
        <v>28</v>
      </c>
      <c r="G39" t="s">
        <v>28</v>
      </c>
      <c r="H39">
        <v>0</v>
      </c>
      <c r="I39" t="s">
        <v>28</v>
      </c>
      <c r="J39" t="s">
        <v>28</v>
      </c>
      <c r="K39" t="s">
        <v>28</v>
      </c>
      <c r="L39" t="s">
        <v>28</v>
      </c>
      <c r="M39" t="s">
        <v>28</v>
      </c>
      <c r="N39" t="s">
        <v>28</v>
      </c>
      <c r="O39" t="s">
        <v>28</v>
      </c>
      <c r="P39" t="s">
        <v>28</v>
      </c>
      <c r="Q39" t="s">
        <v>28</v>
      </c>
      <c r="R39" t="s">
        <v>28</v>
      </c>
      <c r="S39" t="s">
        <v>28</v>
      </c>
      <c r="T39" t="s">
        <v>28</v>
      </c>
      <c r="U39" t="s">
        <v>28</v>
      </c>
      <c r="V39" t="s">
        <v>28</v>
      </c>
      <c r="W39" t="s">
        <v>28</v>
      </c>
      <c r="X39" t="s">
        <v>28</v>
      </c>
      <c r="Y39" t="s">
        <v>28</v>
      </c>
      <c r="Z39" t="s">
        <v>28</v>
      </c>
      <c r="AA39" t="s">
        <v>28</v>
      </c>
      <c r="AB39" t="s">
        <v>28</v>
      </c>
      <c r="AC39" t="s">
        <v>28</v>
      </c>
      <c r="AD39" t="s">
        <v>28</v>
      </c>
    </row>
    <row r="40" spans="1:30" ht="12.75">
      <c r="A40" t="s">
        <v>63</v>
      </c>
      <c r="B40" t="s">
        <v>64</v>
      </c>
      <c r="D40" t="s">
        <v>28</v>
      </c>
      <c r="E40" t="s">
        <v>28</v>
      </c>
      <c r="F40" t="s">
        <v>28</v>
      </c>
      <c r="G40">
        <v>0</v>
      </c>
      <c r="H40">
        <v>398</v>
      </c>
      <c r="I40" t="s">
        <v>28</v>
      </c>
      <c r="J40" t="s">
        <v>28</v>
      </c>
      <c r="K40" t="s">
        <v>28</v>
      </c>
      <c r="L40" t="s">
        <v>28</v>
      </c>
      <c r="M40">
        <v>16</v>
      </c>
      <c r="N40" t="s">
        <v>28</v>
      </c>
      <c r="O40" t="s">
        <v>28</v>
      </c>
      <c r="P40" t="s">
        <v>28</v>
      </c>
      <c r="Q40" t="s">
        <v>28</v>
      </c>
      <c r="R40" t="s">
        <v>28</v>
      </c>
      <c r="S40">
        <v>0</v>
      </c>
      <c r="T40" t="s">
        <v>28</v>
      </c>
      <c r="U40" t="s">
        <v>28</v>
      </c>
      <c r="V40" t="s">
        <v>28</v>
      </c>
      <c r="W40" t="s">
        <v>28</v>
      </c>
      <c r="X40" t="s">
        <v>28</v>
      </c>
      <c r="Y40" t="s">
        <v>28</v>
      </c>
      <c r="Z40" t="s">
        <v>28</v>
      </c>
      <c r="AA40" t="s">
        <v>28</v>
      </c>
      <c r="AB40">
        <v>0</v>
      </c>
      <c r="AC40">
        <v>16</v>
      </c>
      <c r="AD40">
        <v>0</v>
      </c>
    </row>
    <row r="41" spans="1:30" ht="12.75">
      <c r="A41" t="s">
        <v>65</v>
      </c>
      <c r="B41" t="s">
        <v>66</v>
      </c>
      <c r="D41" t="s">
        <v>28</v>
      </c>
      <c r="E41" t="s">
        <v>28</v>
      </c>
      <c r="F41" t="s">
        <v>28</v>
      </c>
      <c r="G41" t="s">
        <v>28</v>
      </c>
      <c r="H41" t="s">
        <v>28</v>
      </c>
      <c r="I41" t="s">
        <v>28</v>
      </c>
      <c r="J41" t="s">
        <v>28</v>
      </c>
      <c r="K41" t="s">
        <v>28</v>
      </c>
      <c r="L41" t="s">
        <v>28</v>
      </c>
      <c r="M41" t="s">
        <v>28</v>
      </c>
      <c r="N41" t="s">
        <v>28</v>
      </c>
      <c r="O41" t="s">
        <v>28</v>
      </c>
      <c r="P41" t="s">
        <v>28</v>
      </c>
      <c r="Q41" t="s">
        <v>28</v>
      </c>
      <c r="R41" t="s">
        <v>28</v>
      </c>
      <c r="S41" t="s">
        <v>28</v>
      </c>
      <c r="T41" t="s">
        <v>28</v>
      </c>
      <c r="U41" t="s">
        <v>28</v>
      </c>
      <c r="V41" t="s">
        <v>28</v>
      </c>
      <c r="W41" t="s">
        <v>28</v>
      </c>
      <c r="X41" t="s">
        <v>28</v>
      </c>
      <c r="Y41" t="s">
        <v>28</v>
      </c>
      <c r="Z41" t="s">
        <v>28</v>
      </c>
      <c r="AA41" t="s">
        <v>28</v>
      </c>
      <c r="AB41" t="s">
        <v>28</v>
      </c>
      <c r="AC41" t="s">
        <v>28</v>
      </c>
      <c r="AD41" t="s">
        <v>28</v>
      </c>
    </row>
    <row r="42" spans="1:30" ht="12.75">
      <c r="A42" t="s">
        <v>67</v>
      </c>
      <c r="B42" t="s">
        <v>68</v>
      </c>
      <c r="D42">
        <v>0</v>
      </c>
      <c r="E42">
        <v>0</v>
      </c>
      <c r="F42" t="s">
        <v>28</v>
      </c>
      <c r="G42" t="s">
        <v>28</v>
      </c>
      <c r="H42" t="s">
        <v>28</v>
      </c>
      <c r="I42" t="s">
        <v>28</v>
      </c>
      <c r="J42" t="s">
        <v>28</v>
      </c>
      <c r="K42" t="s">
        <v>28</v>
      </c>
      <c r="L42" t="s">
        <v>28</v>
      </c>
      <c r="M42" t="s">
        <v>28</v>
      </c>
      <c r="N42" t="s">
        <v>28</v>
      </c>
      <c r="O42" t="s">
        <v>28</v>
      </c>
      <c r="P42" t="s">
        <v>28</v>
      </c>
      <c r="Q42" t="s">
        <v>28</v>
      </c>
      <c r="R42" t="s">
        <v>28</v>
      </c>
      <c r="S42" t="s">
        <v>30</v>
      </c>
      <c r="T42" t="s">
        <v>28</v>
      </c>
      <c r="U42" t="s">
        <v>28</v>
      </c>
      <c r="V42">
        <v>0</v>
      </c>
      <c r="W42" t="s">
        <v>28</v>
      </c>
      <c r="X42" t="s">
        <v>28</v>
      </c>
      <c r="Y42" t="s">
        <v>28</v>
      </c>
      <c r="Z42" t="s">
        <v>28</v>
      </c>
      <c r="AA42" t="s">
        <v>28</v>
      </c>
      <c r="AB42" t="s">
        <v>28</v>
      </c>
      <c r="AC42" t="s">
        <v>28</v>
      </c>
      <c r="AD42" t="s">
        <v>28</v>
      </c>
    </row>
    <row r="43" spans="1:30" ht="12.75">
      <c r="A43" t="s">
        <v>69</v>
      </c>
      <c r="B43" t="s">
        <v>70</v>
      </c>
      <c r="D43" t="s">
        <v>28</v>
      </c>
      <c r="E43" t="s">
        <v>28</v>
      </c>
      <c r="F43" t="s">
        <v>28</v>
      </c>
      <c r="G43" t="s">
        <v>28</v>
      </c>
      <c r="H43" t="s">
        <v>28</v>
      </c>
      <c r="I43" t="s">
        <v>28</v>
      </c>
      <c r="J43" t="s">
        <v>28</v>
      </c>
      <c r="K43" t="s">
        <v>28</v>
      </c>
      <c r="L43" t="s">
        <v>28</v>
      </c>
      <c r="M43" t="s">
        <v>28</v>
      </c>
      <c r="N43" t="s">
        <v>28</v>
      </c>
      <c r="O43" t="s">
        <v>28</v>
      </c>
      <c r="P43" t="s">
        <v>28</v>
      </c>
      <c r="Q43" t="s">
        <v>28</v>
      </c>
      <c r="R43" t="s">
        <v>28</v>
      </c>
      <c r="S43" t="s">
        <v>30</v>
      </c>
      <c r="T43" t="s">
        <v>28</v>
      </c>
      <c r="U43" t="s">
        <v>28</v>
      </c>
      <c r="V43" t="s">
        <v>28</v>
      </c>
      <c r="W43" t="s">
        <v>28</v>
      </c>
      <c r="X43" t="s">
        <v>28</v>
      </c>
      <c r="Y43" t="s">
        <v>28</v>
      </c>
      <c r="Z43" t="s">
        <v>28</v>
      </c>
      <c r="AA43" t="s">
        <v>28</v>
      </c>
      <c r="AB43" t="s">
        <v>28</v>
      </c>
      <c r="AC43" t="s">
        <v>28</v>
      </c>
      <c r="AD43" t="s">
        <v>28</v>
      </c>
    </row>
    <row r="44" spans="1:30" ht="12.75">
      <c r="A44" t="s">
        <v>71</v>
      </c>
      <c r="B44" t="s">
        <v>72</v>
      </c>
      <c r="D44" t="s">
        <v>28</v>
      </c>
      <c r="E44" t="s">
        <v>28</v>
      </c>
      <c r="F44" t="s">
        <v>28</v>
      </c>
      <c r="G44" t="s">
        <v>28</v>
      </c>
      <c r="H44" t="s">
        <v>28</v>
      </c>
      <c r="I44" t="s">
        <v>28</v>
      </c>
      <c r="J44" t="s">
        <v>28</v>
      </c>
      <c r="K44" t="s">
        <v>28</v>
      </c>
      <c r="L44" t="s">
        <v>28</v>
      </c>
      <c r="M44" t="s">
        <v>28</v>
      </c>
      <c r="N44" t="s">
        <v>28</v>
      </c>
      <c r="O44" t="s">
        <v>28</v>
      </c>
      <c r="P44" t="s">
        <v>28</v>
      </c>
      <c r="Q44" t="s">
        <v>28</v>
      </c>
      <c r="R44" t="s">
        <v>28</v>
      </c>
      <c r="S44" t="s">
        <v>30</v>
      </c>
      <c r="T44" t="s">
        <v>28</v>
      </c>
      <c r="U44" t="s">
        <v>28</v>
      </c>
      <c r="V44">
        <v>28</v>
      </c>
      <c r="W44">
        <v>0</v>
      </c>
      <c r="X44" t="s">
        <v>28</v>
      </c>
      <c r="Y44" t="s">
        <v>28</v>
      </c>
      <c r="Z44" t="s">
        <v>28</v>
      </c>
      <c r="AA44" t="s">
        <v>28</v>
      </c>
      <c r="AB44" t="s">
        <v>28</v>
      </c>
      <c r="AC44" t="s">
        <v>28</v>
      </c>
      <c r="AD44" t="s">
        <v>28</v>
      </c>
    </row>
    <row r="45" spans="1:30" ht="12.75">
      <c r="A45" t="s">
        <v>73</v>
      </c>
      <c r="B45" t="s">
        <v>74</v>
      </c>
      <c r="D45" t="s">
        <v>28</v>
      </c>
      <c r="E45" t="s">
        <v>28</v>
      </c>
      <c r="F45" t="s">
        <v>28</v>
      </c>
      <c r="G45" t="s">
        <v>28</v>
      </c>
      <c r="H45" t="s">
        <v>28</v>
      </c>
      <c r="I45" t="s">
        <v>28</v>
      </c>
      <c r="J45" t="s">
        <v>28</v>
      </c>
      <c r="K45" t="s">
        <v>28</v>
      </c>
      <c r="L45" t="s">
        <v>28</v>
      </c>
      <c r="M45" t="s">
        <v>28</v>
      </c>
      <c r="N45" t="s">
        <v>28</v>
      </c>
      <c r="O45" t="s">
        <v>28</v>
      </c>
      <c r="P45" t="s">
        <v>28</v>
      </c>
      <c r="Q45" t="s">
        <v>28</v>
      </c>
      <c r="R45" t="s">
        <v>28</v>
      </c>
      <c r="S45" t="s">
        <v>28</v>
      </c>
      <c r="T45" t="s">
        <v>28</v>
      </c>
      <c r="U45">
        <v>0</v>
      </c>
      <c r="V45" t="s">
        <v>28</v>
      </c>
      <c r="W45" t="s">
        <v>28</v>
      </c>
      <c r="X45" t="s">
        <v>28</v>
      </c>
      <c r="Y45" t="s">
        <v>28</v>
      </c>
      <c r="Z45" t="s">
        <v>28</v>
      </c>
      <c r="AA45" t="s">
        <v>28</v>
      </c>
      <c r="AB45" t="s">
        <v>28</v>
      </c>
      <c r="AC45">
        <v>0</v>
      </c>
      <c r="AD45" t="s">
        <v>28</v>
      </c>
    </row>
    <row r="46" spans="1:30" ht="12.75">
      <c r="A46" t="s">
        <v>75</v>
      </c>
      <c r="B46" t="s">
        <v>76</v>
      </c>
      <c r="D46" t="s">
        <v>28</v>
      </c>
      <c r="E46" t="s">
        <v>28</v>
      </c>
      <c r="F46" t="s">
        <v>28</v>
      </c>
      <c r="G46">
        <v>0</v>
      </c>
      <c r="H46" t="s">
        <v>28</v>
      </c>
      <c r="I46" t="s">
        <v>28</v>
      </c>
      <c r="J46" t="s">
        <v>28</v>
      </c>
      <c r="K46" t="s">
        <v>28</v>
      </c>
      <c r="L46" t="s">
        <v>28</v>
      </c>
      <c r="M46" t="s">
        <v>28</v>
      </c>
      <c r="N46" t="s">
        <v>28</v>
      </c>
      <c r="O46" t="s">
        <v>28</v>
      </c>
      <c r="P46" t="s">
        <v>28</v>
      </c>
      <c r="Q46" t="s">
        <v>28</v>
      </c>
      <c r="R46" t="s">
        <v>28</v>
      </c>
      <c r="S46" t="s">
        <v>28</v>
      </c>
      <c r="T46" t="s">
        <v>28</v>
      </c>
      <c r="U46" t="s">
        <v>28</v>
      </c>
      <c r="V46" t="s">
        <v>28</v>
      </c>
      <c r="W46">
        <v>0</v>
      </c>
      <c r="X46" t="s">
        <v>28</v>
      </c>
      <c r="Y46" t="s">
        <v>28</v>
      </c>
      <c r="Z46" t="s">
        <v>28</v>
      </c>
      <c r="AA46" t="s">
        <v>28</v>
      </c>
      <c r="AB46">
        <v>0</v>
      </c>
      <c r="AC46" t="s">
        <v>28</v>
      </c>
      <c r="AD46">
        <v>404</v>
      </c>
    </row>
    <row r="47" spans="1:30" ht="12.75">
      <c r="A47" t="s">
        <v>77</v>
      </c>
      <c r="B47" t="s">
        <v>78</v>
      </c>
      <c r="D47">
        <v>2373</v>
      </c>
      <c r="E47" t="s">
        <v>28</v>
      </c>
      <c r="F47" t="s">
        <v>28</v>
      </c>
      <c r="G47">
        <v>0</v>
      </c>
      <c r="H47">
        <v>13451</v>
      </c>
      <c r="I47" t="s">
        <v>28</v>
      </c>
      <c r="J47">
        <v>491</v>
      </c>
      <c r="K47">
        <v>0</v>
      </c>
      <c r="L47">
        <v>232</v>
      </c>
      <c r="M47">
        <v>6483</v>
      </c>
      <c r="N47">
        <v>191</v>
      </c>
      <c r="O47" t="s">
        <v>28</v>
      </c>
      <c r="P47" t="s">
        <v>28</v>
      </c>
      <c r="Q47">
        <v>0</v>
      </c>
      <c r="R47" t="s">
        <v>28</v>
      </c>
      <c r="S47" t="s">
        <v>28</v>
      </c>
      <c r="T47" t="s">
        <v>28</v>
      </c>
      <c r="U47">
        <v>5624</v>
      </c>
      <c r="V47">
        <v>0</v>
      </c>
      <c r="W47">
        <v>159</v>
      </c>
      <c r="X47">
        <v>774</v>
      </c>
      <c r="Y47" t="s">
        <v>28</v>
      </c>
      <c r="Z47" t="s">
        <v>28</v>
      </c>
      <c r="AA47" t="s">
        <v>28</v>
      </c>
      <c r="AB47">
        <v>1150</v>
      </c>
      <c r="AC47">
        <v>642</v>
      </c>
      <c r="AD47" t="s">
        <v>28</v>
      </c>
    </row>
    <row r="48" spans="1:30" ht="12.75">
      <c r="A48" t="s">
        <v>141</v>
      </c>
      <c r="B48" t="s">
        <v>142</v>
      </c>
      <c r="D48">
        <v>31552</v>
      </c>
      <c r="E48">
        <v>7096</v>
      </c>
      <c r="F48">
        <v>7767</v>
      </c>
      <c r="G48">
        <v>2708</v>
      </c>
      <c r="H48">
        <v>109649</v>
      </c>
      <c r="I48">
        <v>0</v>
      </c>
      <c r="J48">
        <v>3183</v>
      </c>
      <c r="K48">
        <v>19836</v>
      </c>
      <c r="L48">
        <v>60468</v>
      </c>
      <c r="M48">
        <v>82002</v>
      </c>
      <c r="N48">
        <v>87006</v>
      </c>
      <c r="O48">
        <v>0</v>
      </c>
      <c r="P48">
        <v>22</v>
      </c>
      <c r="Q48">
        <v>8201</v>
      </c>
      <c r="R48" s="140">
        <v>0</v>
      </c>
      <c r="S48">
        <v>7007</v>
      </c>
      <c r="T48" t="s">
        <v>28</v>
      </c>
      <c r="U48">
        <v>59210</v>
      </c>
      <c r="V48">
        <v>7699</v>
      </c>
      <c r="W48">
        <v>19813</v>
      </c>
      <c r="X48">
        <v>13366</v>
      </c>
      <c r="Y48">
        <v>8678</v>
      </c>
      <c r="Z48">
        <v>0</v>
      </c>
      <c r="AA48">
        <v>5721</v>
      </c>
      <c r="AB48">
        <v>12178</v>
      </c>
      <c r="AC48">
        <v>19341</v>
      </c>
      <c r="AD48">
        <v>51447</v>
      </c>
    </row>
    <row r="50" spans="2:30" ht="12.75">
      <c r="B50" t="s">
        <v>467</v>
      </c>
      <c r="D50">
        <f>SUM(D22:D48)-D48</f>
        <v>3470</v>
      </c>
      <c r="E50">
        <f aca="true" t="shared" si="0" ref="E50:AD50">SUM(E22:E48)-E48</f>
        <v>0</v>
      </c>
      <c r="F50">
        <f t="shared" si="0"/>
        <v>0</v>
      </c>
      <c r="G50">
        <f t="shared" si="0"/>
        <v>0</v>
      </c>
      <c r="H50">
        <f t="shared" si="0"/>
        <v>15292</v>
      </c>
      <c r="I50">
        <f t="shared" si="0"/>
        <v>0</v>
      </c>
      <c r="J50">
        <f t="shared" si="0"/>
        <v>491</v>
      </c>
      <c r="K50">
        <f t="shared" si="0"/>
        <v>0</v>
      </c>
      <c r="L50">
        <f t="shared" si="0"/>
        <v>1304</v>
      </c>
      <c r="M50">
        <f t="shared" si="0"/>
        <v>7296</v>
      </c>
      <c r="N50">
        <f t="shared" si="0"/>
        <v>191</v>
      </c>
      <c r="O50">
        <f t="shared" si="0"/>
        <v>0</v>
      </c>
      <c r="P50">
        <f t="shared" si="0"/>
        <v>0</v>
      </c>
      <c r="Q50">
        <f t="shared" si="0"/>
        <v>0</v>
      </c>
      <c r="R50">
        <f t="shared" si="0"/>
        <v>0</v>
      </c>
      <c r="S50">
        <f t="shared" si="0"/>
        <v>0</v>
      </c>
      <c r="T50" t="e">
        <f t="shared" si="0"/>
        <v>#VALUE!</v>
      </c>
      <c r="U50">
        <f t="shared" si="0"/>
        <v>8809</v>
      </c>
      <c r="V50">
        <f t="shared" si="0"/>
        <v>46</v>
      </c>
      <c r="W50">
        <f t="shared" si="0"/>
        <v>183</v>
      </c>
      <c r="X50">
        <f t="shared" si="0"/>
        <v>774</v>
      </c>
      <c r="Y50">
        <f t="shared" si="0"/>
        <v>0</v>
      </c>
      <c r="Z50">
        <f t="shared" si="0"/>
        <v>0</v>
      </c>
      <c r="AA50">
        <f t="shared" si="0"/>
        <v>0</v>
      </c>
      <c r="AB50">
        <f t="shared" si="0"/>
        <v>2507</v>
      </c>
      <c r="AC50">
        <f t="shared" si="0"/>
        <v>5996</v>
      </c>
      <c r="AD50">
        <f t="shared" si="0"/>
        <v>3529</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B60"/>
  <sheetViews>
    <sheetView workbookViewId="0" topLeftCell="B16">
      <selection activeCell="D43" sqref="D43:D60"/>
    </sheetView>
  </sheetViews>
  <sheetFormatPr defaultColWidth="9.140625" defaultRowHeight="12.75"/>
  <cols>
    <col min="2" max="2" width="12.8515625" style="0" customWidth="1"/>
  </cols>
  <sheetData>
    <row r="1" ht="12.75">
      <c r="A1" t="s">
        <v>463</v>
      </c>
    </row>
    <row r="2" ht="12.75">
      <c r="A2" t="s">
        <v>425</v>
      </c>
    </row>
    <row r="4" ht="12.75">
      <c r="A4" t="s">
        <v>0</v>
      </c>
    </row>
    <row r="6" spans="1:2" ht="12.75">
      <c r="A6" t="s">
        <v>1</v>
      </c>
      <c r="B6" t="s">
        <v>220</v>
      </c>
    </row>
    <row r="7" ht="12.75">
      <c r="B7" t="s">
        <v>221</v>
      </c>
    </row>
    <row r="10" spans="1:2" ht="12.75">
      <c r="A10" t="s">
        <v>7</v>
      </c>
      <c r="B10" t="s">
        <v>222</v>
      </c>
    </row>
    <row r="11" ht="12.75">
      <c r="B11" t="s">
        <v>223</v>
      </c>
    </row>
    <row r="12" spans="1:2" ht="12.75">
      <c r="A12" t="s">
        <v>13</v>
      </c>
      <c r="B12" t="s">
        <v>14</v>
      </c>
    </row>
    <row r="13" ht="12.75">
      <c r="B13" t="s">
        <v>15</v>
      </c>
    </row>
    <row r="14" spans="1:2" ht="12.75">
      <c r="A14" t="s">
        <v>16</v>
      </c>
      <c r="B14" t="s">
        <v>421</v>
      </c>
    </row>
    <row r="16" spans="1:2" ht="12.75">
      <c r="A16" t="s">
        <v>27</v>
      </c>
      <c r="B16">
        <v>4100</v>
      </c>
    </row>
    <row r="17" ht="12.75">
      <c r="B17" t="s">
        <v>225</v>
      </c>
    </row>
    <row r="19" spans="3:28" ht="12.75">
      <c r="C19" t="s">
        <v>10</v>
      </c>
      <c r="D19" t="s">
        <v>5</v>
      </c>
      <c r="E19" t="s">
        <v>31</v>
      </c>
      <c r="F19" t="s">
        <v>33</v>
      </c>
      <c r="G19" t="s">
        <v>35</v>
      </c>
      <c r="H19" t="s">
        <v>37</v>
      </c>
      <c r="I19" t="s">
        <v>39</v>
      </c>
      <c r="J19" t="s">
        <v>41</v>
      </c>
      <c r="K19" t="s">
        <v>43</v>
      </c>
      <c r="L19" t="s">
        <v>45</v>
      </c>
      <c r="M19" t="s">
        <v>47</v>
      </c>
      <c r="N19" t="s">
        <v>49</v>
      </c>
      <c r="O19" t="s">
        <v>51</v>
      </c>
      <c r="P19" t="s">
        <v>53</v>
      </c>
      <c r="Q19" t="s">
        <v>55</v>
      </c>
      <c r="R19" t="s">
        <v>57</v>
      </c>
      <c r="S19" t="s">
        <v>59</v>
      </c>
      <c r="T19" t="s">
        <v>61</v>
      </c>
      <c r="U19" t="s">
        <v>63</v>
      </c>
      <c r="V19" t="s">
        <v>65</v>
      </c>
      <c r="W19" t="s">
        <v>67</v>
      </c>
      <c r="X19" t="s">
        <v>69</v>
      </c>
      <c r="Y19" t="s">
        <v>71</v>
      </c>
      <c r="Z19" t="s">
        <v>73</v>
      </c>
      <c r="AA19" t="s">
        <v>75</v>
      </c>
      <c r="AB19" t="s">
        <v>77</v>
      </c>
    </row>
    <row r="20" spans="4:28" ht="12.75">
      <c r="D20" t="s">
        <v>6</v>
      </c>
      <c r="E20" t="s">
        <v>32</v>
      </c>
      <c r="F20" t="s">
        <v>34</v>
      </c>
      <c r="G20" t="s">
        <v>36</v>
      </c>
      <c r="H20" t="s">
        <v>38</v>
      </c>
      <c r="I20" t="s">
        <v>40</v>
      </c>
      <c r="J20" t="s">
        <v>42</v>
      </c>
      <c r="K20" t="s">
        <v>44</v>
      </c>
      <c r="L20" t="s">
        <v>46</v>
      </c>
      <c r="M20" t="s">
        <v>48</v>
      </c>
      <c r="N20" t="s">
        <v>50</v>
      </c>
      <c r="O20" t="s">
        <v>52</v>
      </c>
      <c r="P20" t="s">
        <v>54</v>
      </c>
      <c r="Q20" t="s">
        <v>56</v>
      </c>
      <c r="R20" t="s">
        <v>58</v>
      </c>
      <c r="S20" t="s">
        <v>60</v>
      </c>
      <c r="T20" t="s">
        <v>62</v>
      </c>
      <c r="U20" t="s">
        <v>64</v>
      </c>
      <c r="V20" t="s">
        <v>66</v>
      </c>
      <c r="W20" t="s">
        <v>68</v>
      </c>
      <c r="X20" t="s">
        <v>70</v>
      </c>
      <c r="Y20" t="s">
        <v>72</v>
      </c>
      <c r="Z20" t="s">
        <v>74</v>
      </c>
      <c r="AA20" t="s">
        <v>76</v>
      </c>
      <c r="AB20" t="s">
        <v>78</v>
      </c>
    </row>
    <row r="21" ht="12.75">
      <c r="A21" t="s">
        <v>4</v>
      </c>
    </row>
    <row r="22" spans="1:28" ht="12.75">
      <c r="A22" t="s">
        <v>5</v>
      </c>
      <c r="B22" t="s">
        <v>6</v>
      </c>
      <c r="D22" t="s">
        <v>28</v>
      </c>
      <c r="E22" t="s">
        <v>28</v>
      </c>
      <c r="F22" t="s">
        <v>28</v>
      </c>
      <c r="G22" t="s">
        <v>28</v>
      </c>
      <c r="H22">
        <v>0</v>
      </c>
      <c r="I22" t="s">
        <v>28</v>
      </c>
      <c r="J22" t="s">
        <v>28</v>
      </c>
      <c r="K22" t="s">
        <v>28</v>
      </c>
      <c r="L22" t="s">
        <v>28</v>
      </c>
      <c r="M22" t="s">
        <v>28</v>
      </c>
      <c r="N22" t="s">
        <v>28</v>
      </c>
      <c r="O22" t="s">
        <v>28</v>
      </c>
      <c r="P22" t="s">
        <v>28</v>
      </c>
      <c r="Q22">
        <v>0</v>
      </c>
      <c r="R22" t="s">
        <v>28</v>
      </c>
      <c r="S22">
        <v>157360</v>
      </c>
      <c r="T22" t="s">
        <v>28</v>
      </c>
      <c r="U22" t="s">
        <v>28</v>
      </c>
      <c r="V22" t="s">
        <v>28</v>
      </c>
      <c r="W22" t="s">
        <v>28</v>
      </c>
      <c r="X22" t="s">
        <v>28</v>
      </c>
      <c r="Y22" t="s">
        <v>28</v>
      </c>
      <c r="Z22" t="s">
        <v>28</v>
      </c>
      <c r="AA22" t="s">
        <v>28</v>
      </c>
      <c r="AB22">
        <v>145014</v>
      </c>
    </row>
    <row r="23" spans="1:28" ht="12.75">
      <c r="A23" t="s">
        <v>33</v>
      </c>
      <c r="B23" t="s">
        <v>34</v>
      </c>
      <c r="D23" t="s">
        <v>28</v>
      </c>
      <c r="E23" t="s">
        <v>28</v>
      </c>
      <c r="F23" t="s">
        <v>28</v>
      </c>
      <c r="G23" t="s">
        <v>28</v>
      </c>
      <c r="H23" t="s">
        <v>28</v>
      </c>
      <c r="I23" t="s">
        <v>28</v>
      </c>
      <c r="J23" t="s">
        <v>28</v>
      </c>
      <c r="K23" t="s">
        <v>28</v>
      </c>
      <c r="L23" t="s">
        <v>28</v>
      </c>
      <c r="M23" t="s">
        <v>28</v>
      </c>
      <c r="N23" t="s">
        <v>28</v>
      </c>
      <c r="O23" t="s">
        <v>28</v>
      </c>
      <c r="P23" t="s">
        <v>28</v>
      </c>
      <c r="Q23" t="s">
        <v>28</v>
      </c>
      <c r="R23" t="s">
        <v>28</v>
      </c>
      <c r="S23" t="s">
        <v>28</v>
      </c>
      <c r="T23" t="s">
        <v>28</v>
      </c>
      <c r="U23">
        <v>0</v>
      </c>
      <c r="V23" t="s">
        <v>28</v>
      </c>
      <c r="W23" t="s">
        <v>28</v>
      </c>
      <c r="X23" t="s">
        <v>28</v>
      </c>
      <c r="Y23" t="s">
        <v>28</v>
      </c>
      <c r="Z23" t="s">
        <v>28</v>
      </c>
      <c r="AA23" t="s">
        <v>28</v>
      </c>
      <c r="AB23" t="s">
        <v>28</v>
      </c>
    </row>
    <row r="24" spans="1:28" ht="12.75">
      <c r="A24" t="s">
        <v>35</v>
      </c>
      <c r="B24" t="s">
        <v>36</v>
      </c>
      <c r="D24" t="s">
        <v>28</v>
      </c>
      <c r="E24" t="s">
        <v>28</v>
      </c>
      <c r="F24" t="s">
        <v>28</v>
      </c>
      <c r="G24" t="s">
        <v>28</v>
      </c>
      <c r="H24">
        <v>0</v>
      </c>
      <c r="I24" t="s">
        <v>28</v>
      </c>
      <c r="J24" t="s">
        <v>28</v>
      </c>
      <c r="K24" t="s">
        <v>28</v>
      </c>
      <c r="L24" t="s">
        <v>28</v>
      </c>
      <c r="M24" t="s">
        <v>28</v>
      </c>
      <c r="N24" t="s">
        <v>28</v>
      </c>
      <c r="O24" t="s">
        <v>28</v>
      </c>
      <c r="P24" t="s">
        <v>28</v>
      </c>
      <c r="Q24" t="s">
        <v>28</v>
      </c>
      <c r="R24" t="s">
        <v>28</v>
      </c>
      <c r="S24" t="s">
        <v>28</v>
      </c>
      <c r="T24" t="s">
        <v>28</v>
      </c>
      <c r="U24" t="s">
        <v>28</v>
      </c>
      <c r="V24" t="s">
        <v>28</v>
      </c>
      <c r="W24" t="s">
        <v>28</v>
      </c>
      <c r="X24" t="s">
        <v>28</v>
      </c>
      <c r="Y24" t="s">
        <v>28</v>
      </c>
      <c r="Z24" t="s">
        <v>28</v>
      </c>
      <c r="AA24">
        <v>41024</v>
      </c>
      <c r="AB24" t="s">
        <v>28</v>
      </c>
    </row>
    <row r="25" spans="1:28" ht="12.75">
      <c r="A25" t="s">
        <v>37</v>
      </c>
      <c r="B25" t="s">
        <v>38</v>
      </c>
      <c r="D25" t="s">
        <v>28</v>
      </c>
      <c r="E25" t="s">
        <v>28</v>
      </c>
      <c r="F25">
        <v>1332</v>
      </c>
      <c r="G25">
        <v>0</v>
      </c>
      <c r="H25" t="s">
        <v>28</v>
      </c>
      <c r="I25" t="s">
        <v>28</v>
      </c>
      <c r="J25" t="s">
        <v>28</v>
      </c>
      <c r="K25" t="s">
        <v>28</v>
      </c>
      <c r="L25" t="s">
        <v>28</v>
      </c>
      <c r="M25" t="s">
        <v>28</v>
      </c>
      <c r="N25">
        <v>39929</v>
      </c>
      <c r="O25" t="s">
        <v>28</v>
      </c>
      <c r="P25" t="s">
        <v>28</v>
      </c>
      <c r="Q25">
        <v>0</v>
      </c>
      <c r="R25">
        <v>26605</v>
      </c>
      <c r="S25">
        <v>681938</v>
      </c>
      <c r="T25">
        <v>0</v>
      </c>
      <c r="U25">
        <v>20360</v>
      </c>
      <c r="V25" t="s">
        <v>28</v>
      </c>
      <c r="W25" t="s">
        <v>28</v>
      </c>
      <c r="X25" t="s">
        <v>28</v>
      </c>
      <c r="Y25" t="s">
        <v>28</v>
      </c>
      <c r="Z25" t="s">
        <v>28</v>
      </c>
      <c r="AA25" t="s">
        <v>28</v>
      </c>
      <c r="AB25" t="s">
        <v>28</v>
      </c>
    </row>
    <row r="26" spans="1:28" ht="12.75">
      <c r="A26" t="s">
        <v>47</v>
      </c>
      <c r="B26" t="s">
        <v>48</v>
      </c>
      <c r="D26" t="s">
        <v>28</v>
      </c>
      <c r="E26" t="s">
        <v>28</v>
      </c>
      <c r="F26" t="s">
        <v>28</v>
      </c>
      <c r="G26" t="s">
        <v>28</v>
      </c>
      <c r="H26">
        <v>0</v>
      </c>
      <c r="I26" t="s">
        <v>28</v>
      </c>
      <c r="J26" t="s">
        <v>28</v>
      </c>
      <c r="K26" t="s">
        <v>28</v>
      </c>
      <c r="L26" t="s">
        <v>28</v>
      </c>
      <c r="M26" t="s">
        <v>28</v>
      </c>
      <c r="N26" t="s">
        <v>28</v>
      </c>
      <c r="O26" t="s">
        <v>28</v>
      </c>
      <c r="P26" t="s">
        <v>28</v>
      </c>
      <c r="Q26">
        <v>0</v>
      </c>
      <c r="R26">
        <v>15380</v>
      </c>
      <c r="S26" t="s">
        <v>28</v>
      </c>
      <c r="T26" t="s">
        <v>28</v>
      </c>
      <c r="U26" t="s">
        <v>28</v>
      </c>
      <c r="V26" t="s">
        <v>28</v>
      </c>
      <c r="W26" t="s">
        <v>28</v>
      </c>
      <c r="X26" t="s">
        <v>28</v>
      </c>
      <c r="Y26" t="s">
        <v>28</v>
      </c>
      <c r="Z26" t="s">
        <v>28</v>
      </c>
      <c r="AA26" t="s">
        <v>28</v>
      </c>
      <c r="AB26" t="s">
        <v>28</v>
      </c>
    </row>
    <row r="27" spans="1:28" ht="12.75">
      <c r="A27" t="s">
        <v>49</v>
      </c>
      <c r="B27" t="s">
        <v>50</v>
      </c>
      <c r="D27" t="s">
        <v>28</v>
      </c>
      <c r="E27" t="s">
        <v>28</v>
      </c>
      <c r="F27" t="s">
        <v>28</v>
      </c>
      <c r="G27" t="s">
        <v>28</v>
      </c>
      <c r="H27" t="s">
        <v>28</v>
      </c>
      <c r="I27" t="s">
        <v>28</v>
      </c>
      <c r="J27" t="s">
        <v>28</v>
      </c>
      <c r="K27" t="s">
        <v>28</v>
      </c>
      <c r="L27" t="s">
        <v>28</v>
      </c>
      <c r="M27" t="s">
        <v>28</v>
      </c>
      <c r="N27" t="s">
        <v>28</v>
      </c>
      <c r="O27" t="s">
        <v>28</v>
      </c>
      <c r="P27" t="s">
        <v>28</v>
      </c>
      <c r="Q27" t="s">
        <v>28</v>
      </c>
      <c r="R27" t="s">
        <v>28</v>
      </c>
      <c r="S27" t="s">
        <v>28</v>
      </c>
      <c r="T27" t="s">
        <v>28</v>
      </c>
      <c r="U27" t="s">
        <v>28</v>
      </c>
      <c r="V27" t="s">
        <v>28</v>
      </c>
      <c r="W27" t="s">
        <v>28</v>
      </c>
      <c r="X27">
        <v>0</v>
      </c>
      <c r="Y27" t="s">
        <v>28</v>
      </c>
      <c r="Z27" t="s">
        <v>28</v>
      </c>
      <c r="AA27" t="s">
        <v>28</v>
      </c>
      <c r="AB27" t="s">
        <v>28</v>
      </c>
    </row>
    <row r="28" spans="1:28" ht="12.75">
      <c r="A28" t="s">
        <v>59</v>
      </c>
      <c r="B28" t="s">
        <v>60</v>
      </c>
      <c r="D28">
        <v>254183</v>
      </c>
      <c r="E28" t="s">
        <v>28</v>
      </c>
      <c r="F28" t="s">
        <v>28</v>
      </c>
      <c r="G28" t="s">
        <v>28</v>
      </c>
      <c r="H28">
        <v>824318</v>
      </c>
      <c r="I28" t="s">
        <v>28</v>
      </c>
      <c r="J28" t="s">
        <v>28</v>
      </c>
      <c r="K28" t="s">
        <v>28</v>
      </c>
      <c r="L28" t="s">
        <v>28</v>
      </c>
      <c r="M28">
        <v>346253</v>
      </c>
      <c r="N28">
        <v>357073</v>
      </c>
      <c r="O28" t="s">
        <v>28</v>
      </c>
      <c r="P28" t="s">
        <v>28</v>
      </c>
      <c r="Q28">
        <v>0</v>
      </c>
      <c r="R28" t="s">
        <v>28</v>
      </c>
      <c r="S28" t="s">
        <v>28</v>
      </c>
      <c r="T28" t="s">
        <v>28</v>
      </c>
      <c r="U28" t="s">
        <v>28</v>
      </c>
      <c r="V28" t="s">
        <v>28</v>
      </c>
      <c r="W28" t="s">
        <v>28</v>
      </c>
      <c r="X28" t="s">
        <v>28</v>
      </c>
      <c r="Y28" t="s">
        <v>28</v>
      </c>
      <c r="Z28" t="s">
        <v>28</v>
      </c>
      <c r="AA28" t="s">
        <v>28</v>
      </c>
      <c r="AB28">
        <v>32886</v>
      </c>
    </row>
    <row r="29" spans="1:28" ht="12.75">
      <c r="A29" t="s">
        <v>61</v>
      </c>
      <c r="B29" t="s">
        <v>62</v>
      </c>
      <c r="D29" t="s">
        <v>28</v>
      </c>
      <c r="E29" t="s">
        <v>28</v>
      </c>
      <c r="F29" t="s">
        <v>28</v>
      </c>
      <c r="G29" t="s">
        <v>28</v>
      </c>
      <c r="H29" t="s">
        <v>28</v>
      </c>
      <c r="I29" t="s">
        <v>28</v>
      </c>
      <c r="J29" t="s">
        <v>28</v>
      </c>
      <c r="K29" t="s">
        <v>28</v>
      </c>
      <c r="L29" t="s">
        <v>28</v>
      </c>
      <c r="M29" t="s">
        <v>28</v>
      </c>
      <c r="N29" t="s">
        <v>28</v>
      </c>
      <c r="O29" t="s">
        <v>28</v>
      </c>
      <c r="P29" t="s">
        <v>28</v>
      </c>
      <c r="Q29" t="s">
        <v>28</v>
      </c>
      <c r="R29" t="s">
        <v>28</v>
      </c>
      <c r="S29" t="s">
        <v>28</v>
      </c>
      <c r="T29" t="s">
        <v>28</v>
      </c>
      <c r="U29" t="s">
        <v>28</v>
      </c>
      <c r="V29" t="s">
        <v>28</v>
      </c>
      <c r="W29" t="s">
        <v>28</v>
      </c>
      <c r="X29">
        <v>6876</v>
      </c>
      <c r="Y29" t="s">
        <v>28</v>
      </c>
      <c r="Z29" t="s">
        <v>28</v>
      </c>
      <c r="AA29" t="s">
        <v>28</v>
      </c>
      <c r="AB29" t="s">
        <v>28</v>
      </c>
    </row>
    <row r="30" spans="1:28" ht="12.75">
      <c r="A30" t="s">
        <v>65</v>
      </c>
      <c r="B30" t="s">
        <v>66</v>
      </c>
      <c r="D30" t="s">
        <v>28</v>
      </c>
      <c r="E30" t="s">
        <v>28</v>
      </c>
      <c r="F30" t="s">
        <v>28</v>
      </c>
      <c r="G30" t="s">
        <v>28</v>
      </c>
      <c r="H30" t="s">
        <v>28</v>
      </c>
      <c r="I30" t="s">
        <v>28</v>
      </c>
      <c r="J30" t="s">
        <v>28</v>
      </c>
      <c r="K30" t="s">
        <v>28</v>
      </c>
      <c r="L30">
        <v>540</v>
      </c>
      <c r="M30" t="s">
        <v>28</v>
      </c>
      <c r="N30" t="s">
        <v>28</v>
      </c>
      <c r="O30" t="s">
        <v>28</v>
      </c>
      <c r="P30" t="s">
        <v>28</v>
      </c>
      <c r="Q30" t="s">
        <v>28</v>
      </c>
      <c r="R30" t="s">
        <v>28</v>
      </c>
      <c r="S30" t="s">
        <v>28</v>
      </c>
      <c r="T30" t="s">
        <v>28</v>
      </c>
      <c r="U30" t="s">
        <v>28</v>
      </c>
      <c r="V30" t="s">
        <v>28</v>
      </c>
      <c r="W30" t="s">
        <v>28</v>
      </c>
      <c r="X30" t="s">
        <v>28</v>
      </c>
      <c r="Y30" t="s">
        <v>28</v>
      </c>
      <c r="Z30" t="s">
        <v>28</v>
      </c>
      <c r="AA30" t="s">
        <v>28</v>
      </c>
      <c r="AB30" t="s">
        <v>28</v>
      </c>
    </row>
    <row r="31" spans="1:28" ht="12.75">
      <c r="A31" t="s">
        <v>71</v>
      </c>
      <c r="B31" t="s">
        <v>72</v>
      </c>
      <c r="D31" t="s">
        <v>28</v>
      </c>
      <c r="E31" t="s">
        <v>28</v>
      </c>
      <c r="F31">
        <v>0</v>
      </c>
      <c r="G31" t="s">
        <v>28</v>
      </c>
      <c r="H31" t="s">
        <v>28</v>
      </c>
      <c r="I31" t="s">
        <v>28</v>
      </c>
      <c r="J31" t="s">
        <v>28</v>
      </c>
      <c r="K31" t="s">
        <v>28</v>
      </c>
      <c r="L31" t="s">
        <v>28</v>
      </c>
      <c r="M31" t="s">
        <v>28</v>
      </c>
      <c r="N31" t="s">
        <v>28</v>
      </c>
      <c r="O31" t="s">
        <v>28</v>
      </c>
      <c r="P31" t="s">
        <v>28</v>
      </c>
      <c r="Q31" t="s">
        <v>28</v>
      </c>
      <c r="R31" t="s">
        <v>28</v>
      </c>
      <c r="S31" t="s">
        <v>28</v>
      </c>
      <c r="T31" t="s">
        <v>28</v>
      </c>
      <c r="U31" t="s">
        <v>28</v>
      </c>
      <c r="V31" t="s">
        <v>28</v>
      </c>
      <c r="W31" t="s">
        <v>28</v>
      </c>
      <c r="X31" t="s">
        <v>28</v>
      </c>
      <c r="Y31" t="s">
        <v>28</v>
      </c>
      <c r="Z31" t="s">
        <v>28</v>
      </c>
      <c r="AA31" t="s">
        <v>28</v>
      </c>
      <c r="AB31" t="s">
        <v>28</v>
      </c>
    </row>
    <row r="32" spans="1:28" ht="12.75">
      <c r="A32" t="s">
        <v>77</v>
      </c>
      <c r="B32" t="s">
        <v>78</v>
      </c>
      <c r="D32">
        <v>22460</v>
      </c>
      <c r="E32" t="s">
        <v>28</v>
      </c>
      <c r="F32" t="s">
        <v>28</v>
      </c>
      <c r="G32" t="s">
        <v>28</v>
      </c>
      <c r="H32">
        <v>0</v>
      </c>
      <c r="I32" t="s">
        <v>28</v>
      </c>
      <c r="J32">
        <v>167581</v>
      </c>
      <c r="K32" t="s">
        <v>28</v>
      </c>
      <c r="L32" t="s">
        <v>28</v>
      </c>
      <c r="M32" t="s">
        <v>28</v>
      </c>
      <c r="N32">
        <v>0</v>
      </c>
      <c r="O32" t="s">
        <v>28</v>
      </c>
      <c r="P32" t="s">
        <v>28</v>
      </c>
      <c r="Q32" t="s">
        <v>28</v>
      </c>
      <c r="R32" t="s">
        <v>28</v>
      </c>
      <c r="S32">
        <v>0</v>
      </c>
      <c r="T32" t="s">
        <v>28</v>
      </c>
      <c r="U32" t="s">
        <v>28</v>
      </c>
      <c r="V32" t="s">
        <v>28</v>
      </c>
      <c r="W32" t="s">
        <v>28</v>
      </c>
      <c r="X32" t="s">
        <v>28</v>
      </c>
      <c r="Y32" t="s">
        <v>28</v>
      </c>
      <c r="Z32" t="s">
        <v>28</v>
      </c>
      <c r="AA32" t="s">
        <v>28</v>
      </c>
      <c r="AB32" t="s">
        <v>28</v>
      </c>
    </row>
    <row r="33" spans="1:28" ht="12.75">
      <c r="A33" t="s">
        <v>141</v>
      </c>
      <c r="B33" t="s">
        <v>142</v>
      </c>
      <c r="D33">
        <v>699213</v>
      </c>
      <c r="E33">
        <v>121355</v>
      </c>
      <c r="F33">
        <v>372903</v>
      </c>
      <c r="G33">
        <v>0</v>
      </c>
      <c r="H33">
        <v>3519141</v>
      </c>
      <c r="I33">
        <v>37595</v>
      </c>
      <c r="J33">
        <v>167581</v>
      </c>
      <c r="K33">
        <v>126604</v>
      </c>
      <c r="L33">
        <v>1462006</v>
      </c>
      <c r="M33">
        <v>1867698</v>
      </c>
      <c r="N33">
        <v>2948903</v>
      </c>
      <c r="O33">
        <v>71174</v>
      </c>
      <c r="P33">
        <v>115354</v>
      </c>
      <c r="Q33">
        <v>57404</v>
      </c>
      <c r="R33">
        <v>443423</v>
      </c>
      <c r="S33">
        <v>839298</v>
      </c>
      <c r="T33">
        <v>409720</v>
      </c>
      <c r="U33">
        <v>415736</v>
      </c>
      <c r="V33">
        <v>170340</v>
      </c>
      <c r="W33">
        <v>222880</v>
      </c>
      <c r="X33">
        <v>41673</v>
      </c>
      <c r="Y33">
        <v>264567</v>
      </c>
      <c r="Z33">
        <v>180308</v>
      </c>
      <c r="AA33">
        <v>41024</v>
      </c>
      <c r="AB33">
        <v>878505</v>
      </c>
    </row>
    <row r="34" spans="1:27" ht="12.75">
      <c r="A34" t="s">
        <v>226</v>
      </c>
      <c r="B34" t="s">
        <v>227</v>
      </c>
      <c r="D34" t="s">
        <v>28</v>
      </c>
      <c r="E34" t="s">
        <v>28</v>
      </c>
      <c r="F34" t="s">
        <v>28</v>
      </c>
      <c r="G34" t="s">
        <v>28</v>
      </c>
      <c r="H34" t="s">
        <v>28</v>
      </c>
      <c r="I34" t="s">
        <v>28</v>
      </c>
      <c r="J34" t="s">
        <v>28</v>
      </c>
      <c r="K34" t="s">
        <v>28</v>
      </c>
      <c r="L34" t="s">
        <v>28</v>
      </c>
      <c r="M34">
        <v>144324</v>
      </c>
      <c r="N34" t="s">
        <v>28</v>
      </c>
      <c r="O34" t="s">
        <v>28</v>
      </c>
      <c r="P34" t="s">
        <v>28</v>
      </c>
      <c r="Q34" t="s">
        <v>28</v>
      </c>
      <c r="R34" t="s">
        <v>28</v>
      </c>
      <c r="S34" t="s">
        <v>28</v>
      </c>
      <c r="T34" t="s">
        <v>28</v>
      </c>
      <c r="U34" t="s">
        <v>28</v>
      </c>
      <c r="V34" t="s">
        <v>28</v>
      </c>
      <c r="W34" t="s">
        <v>28</v>
      </c>
      <c r="X34" t="s">
        <v>28</v>
      </c>
      <c r="Y34" t="s">
        <v>28</v>
      </c>
      <c r="Z34" t="s">
        <v>28</v>
      </c>
      <c r="AA34" t="s">
        <v>28</v>
      </c>
    </row>
    <row r="38" spans="1:2" ht="12.75">
      <c r="A38" s="8" t="s">
        <v>244</v>
      </c>
      <c r="B38" s="8"/>
    </row>
    <row r="39" spans="1:2" ht="12.75">
      <c r="A39" s="8" t="s">
        <v>248</v>
      </c>
      <c r="B39" s="8">
        <v>0.9</v>
      </c>
    </row>
    <row r="40" spans="1:3" ht="12.75">
      <c r="A40" s="12" t="s">
        <v>249</v>
      </c>
      <c r="B40" s="13">
        <f>23.884589/1000000</f>
        <v>2.3884588999999998E-05</v>
      </c>
      <c r="C40" s="8" t="s">
        <v>242</v>
      </c>
    </row>
    <row r="43" spans="3:28" ht="12.75">
      <c r="C43" t="str">
        <f>C19</f>
        <v>geo</v>
      </c>
      <c r="D43" t="str">
        <f aca="true" t="shared" si="0" ref="D43:AA43">D19</f>
        <v>be</v>
      </c>
      <c r="E43" t="str">
        <f t="shared" si="0"/>
        <v>bg</v>
      </c>
      <c r="F43" t="str">
        <f t="shared" si="0"/>
        <v>cz</v>
      </c>
      <c r="G43" t="str">
        <f t="shared" si="0"/>
        <v>dk</v>
      </c>
      <c r="H43" t="str">
        <f t="shared" si="0"/>
        <v>de</v>
      </c>
      <c r="I43" t="str">
        <f t="shared" si="0"/>
        <v>ee</v>
      </c>
      <c r="J43" t="str">
        <f t="shared" si="0"/>
        <v>ie</v>
      </c>
      <c r="K43" t="str">
        <f t="shared" si="0"/>
        <v>gr</v>
      </c>
      <c r="L43" t="str">
        <f t="shared" si="0"/>
        <v>es</v>
      </c>
      <c r="M43" t="str">
        <f t="shared" si="0"/>
        <v>fr</v>
      </c>
      <c r="N43" t="str">
        <f t="shared" si="0"/>
        <v>it</v>
      </c>
      <c r="O43" t="str">
        <f t="shared" si="0"/>
        <v>lv</v>
      </c>
      <c r="P43" t="str">
        <f t="shared" si="0"/>
        <v>lt</v>
      </c>
      <c r="Q43" t="str">
        <f t="shared" si="0"/>
        <v>lu</v>
      </c>
      <c r="R43" t="str">
        <f t="shared" si="0"/>
        <v>hu</v>
      </c>
      <c r="S43" t="str">
        <f t="shared" si="0"/>
        <v>nl</v>
      </c>
      <c r="T43" t="str">
        <f t="shared" si="0"/>
        <v>at</v>
      </c>
      <c r="U43" t="str">
        <f t="shared" si="0"/>
        <v>pl</v>
      </c>
      <c r="V43" t="str">
        <f t="shared" si="0"/>
        <v>pt</v>
      </c>
      <c r="W43" t="str">
        <f t="shared" si="0"/>
        <v>ro</v>
      </c>
      <c r="X43" t="str">
        <f t="shared" si="0"/>
        <v>si</v>
      </c>
      <c r="Y43" t="str">
        <f t="shared" si="0"/>
        <v>sk</v>
      </c>
      <c r="Z43" t="str">
        <f t="shared" si="0"/>
        <v>fi</v>
      </c>
      <c r="AA43" t="str">
        <f t="shared" si="0"/>
        <v>se</v>
      </c>
      <c r="AB43" t="s">
        <v>77</v>
      </c>
    </row>
    <row r="44" spans="4:28" ht="12.75">
      <c r="D44" t="str">
        <f aca="true" t="shared" si="1" ref="D44:AA44">D20</f>
        <v>Belgium</v>
      </c>
      <c r="E44" t="str">
        <f t="shared" si="1"/>
        <v>Bulgaria</v>
      </c>
      <c r="F44" t="str">
        <f t="shared" si="1"/>
        <v>Czech Republic</v>
      </c>
      <c r="G44" t="str">
        <f t="shared" si="1"/>
        <v>Denmark</v>
      </c>
      <c r="H44" t="str">
        <f t="shared" si="1"/>
        <v>Germany (including ex-GDR from 1991)</v>
      </c>
      <c r="I44" t="str">
        <f t="shared" si="1"/>
        <v>Estonia</v>
      </c>
      <c r="J44" t="str">
        <f t="shared" si="1"/>
        <v>Ireland</v>
      </c>
      <c r="K44" t="str">
        <f t="shared" si="1"/>
        <v>Greece</v>
      </c>
      <c r="L44" t="str">
        <f t="shared" si="1"/>
        <v>Spain</v>
      </c>
      <c r="M44" t="str">
        <f t="shared" si="1"/>
        <v>France</v>
      </c>
      <c r="N44" t="str">
        <f t="shared" si="1"/>
        <v>Italy</v>
      </c>
      <c r="O44" t="str">
        <f t="shared" si="1"/>
        <v>Latvia</v>
      </c>
      <c r="P44" t="str">
        <f t="shared" si="1"/>
        <v>Lithuania</v>
      </c>
      <c r="Q44" t="str">
        <f t="shared" si="1"/>
        <v>Luxembourg (Grand-Duché)</v>
      </c>
      <c r="R44" t="str">
        <f t="shared" si="1"/>
        <v>Hungary</v>
      </c>
      <c r="S44" t="str">
        <f t="shared" si="1"/>
        <v>Netherlands</v>
      </c>
      <c r="T44" t="str">
        <f t="shared" si="1"/>
        <v>Austria</v>
      </c>
      <c r="U44" t="str">
        <f t="shared" si="1"/>
        <v>Poland</v>
      </c>
      <c r="V44" t="str">
        <f t="shared" si="1"/>
        <v>Portugal</v>
      </c>
      <c r="W44" t="str">
        <f t="shared" si="1"/>
        <v>Romania</v>
      </c>
      <c r="X44" t="str">
        <f t="shared" si="1"/>
        <v>Slovenia</v>
      </c>
      <c r="Y44" t="str">
        <f t="shared" si="1"/>
        <v>Slovakia</v>
      </c>
      <c r="Z44" t="str">
        <f t="shared" si="1"/>
        <v>Finland</v>
      </c>
      <c r="AA44" t="str">
        <f t="shared" si="1"/>
        <v>Sweden</v>
      </c>
      <c r="AB44" t="s">
        <v>78</v>
      </c>
    </row>
    <row r="45" ht="12.75">
      <c r="A45" t="s">
        <v>4</v>
      </c>
    </row>
    <row r="46" spans="1:28" ht="12.75">
      <c r="A46" t="str">
        <f aca="true" t="shared" si="2" ref="A46:B58">A22</f>
        <v>be</v>
      </c>
      <c r="B46" t="str">
        <f t="shared" si="2"/>
        <v>Belgium</v>
      </c>
      <c r="D46" s="10">
        <f aca="true" t="shared" si="3" ref="D46:D57">IF(ISERROR(D22*$B$39*$B$40),0,D22*$B$39*$B$40)</f>
        <v>0</v>
      </c>
      <c r="E46" s="10">
        <f aca="true" t="shared" si="4" ref="E46:AB46">IF(ISERROR(E22*$B$39*$B$40),0,E22*$B$39*$B$40)</f>
        <v>0</v>
      </c>
      <c r="F46" s="10">
        <f t="shared" si="4"/>
        <v>0</v>
      </c>
      <c r="G46" s="10">
        <f t="shared" si="4"/>
        <v>0</v>
      </c>
      <c r="H46" s="10">
        <f t="shared" si="4"/>
        <v>0</v>
      </c>
      <c r="I46" s="10">
        <f t="shared" si="4"/>
        <v>0</v>
      </c>
      <c r="J46" s="10">
        <f t="shared" si="4"/>
        <v>0</v>
      </c>
      <c r="K46" s="10">
        <f t="shared" si="4"/>
        <v>0</v>
      </c>
      <c r="L46" s="10">
        <f t="shared" si="4"/>
        <v>0</v>
      </c>
      <c r="M46" s="10">
        <f t="shared" si="4"/>
        <v>0</v>
      </c>
      <c r="N46" s="10">
        <f t="shared" si="4"/>
        <v>0</v>
      </c>
      <c r="O46" s="10">
        <f t="shared" si="4"/>
        <v>0</v>
      </c>
      <c r="P46" s="10">
        <f t="shared" si="4"/>
        <v>0</v>
      </c>
      <c r="Q46" s="10">
        <f t="shared" si="4"/>
        <v>0</v>
      </c>
      <c r="R46" s="10">
        <f t="shared" si="4"/>
        <v>0</v>
      </c>
      <c r="S46" s="10">
        <f t="shared" si="4"/>
        <v>3.3826310325359996</v>
      </c>
      <c r="T46" s="10">
        <f t="shared" si="4"/>
        <v>0</v>
      </c>
      <c r="U46" s="10">
        <f t="shared" si="4"/>
        <v>0</v>
      </c>
      <c r="V46" s="10">
        <f t="shared" si="4"/>
        <v>0</v>
      </c>
      <c r="W46" s="10">
        <f t="shared" si="4"/>
        <v>0</v>
      </c>
      <c r="X46" s="10">
        <f t="shared" si="4"/>
        <v>0</v>
      </c>
      <c r="Y46" s="10">
        <f t="shared" si="4"/>
        <v>0</v>
      </c>
      <c r="Z46" s="10">
        <f t="shared" si="4"/>
        <v>0</v>
      </c>
      <c r="AA46" s="10">
        <f t="shared" si="4"/>
        <v>0</v>
      </c>
      <c r="AB46" s="10">
        <f t="shared" si="4"/>
        <v>3.1172398103214</v>
      </c>
    </row>
    <row r="47" spans="1:28" ht="12.75">
      <c r="A47" t="str">
        <f t="shared" si="2"/>
        <v>cz</v>
      </c>
      <c r="B47" t="str">
        <f t="shared" si="2"/>
        <v>Czech Republic</v>
      </c>
      <c r="D47" s="10">
        <f t="shared" si="3"/>
        <v>0</v>
      </c>
      <c r="E47" s="10">
        <f aca="true" t="shared" si="5" ref="E47:R47">IF(ISERROR(E23*$B$39*$B$40),0,E23*$B$39*$B$40)</f>
        <v>0</v>
      </c>
      <c r="F47" s="10">
        <f t="shared" si="5"/>
        <v>0</v>
      </c>
      <c r="G47" s="10">
        <f t="shared" si="5"/>
        <v>0</v>
      </c>
      <c r="H47" s="10">
        <f t="shared" si="5"/>
        <v>0</v>
      </c>
      <c r="I47" s="10">
        <f t="shared" si="5"/>
        <v>0</v>
      </c>
      <c r="J47" s="10">
        <f t="shared" si="5"/>
        <v>0</v>
      </c>
      <c r="K47" s="10">
        <f t="shared" si="5"/>
        <v>0</v>
      </c>
      <c r="L47" s="10">
        <f t="shared" si="5"/>
        <v>0</v>
      </c>
      <c r="M47" s="10">
        <f t="shared" si="5"/>
        <v>0</v>
      </c>
      <c r="N47" s="10">
        <f t="shared" si="5"/>
        <v>0</v>
      </c>
      <c r="O47" s="10">
        <f t="shared" si="5"/>
        <v>0</v>
      </c>
      <c r="P47" s="10">
        <f t="shared" si="5"/>
        <v>0</v>
      </c>
      <c r="Q47" s="10">
        <f t="shared" si="5"/>
        <v>0</v>
      </c>
      <c r="R47" s="10">
        <f t="shared" si="5"/>
        <v>0</v>
      </c>
      <c r="S47" s="10">
        <f aca="true" t="shared" si="6" ref="S47:AB47">IF(ISERROR(S23*$B$39*$B$40),0,S23*$B$39*$B$40)</f>
        <v>0</v>
      </c>
      <c r="T47" s="10">
        <f t="shared" si="6"/>
        <v>0</v>
      </c>
      <c r="U47" s="10">
        <f t="shared" si="6"/>
        <v>0</v>
      </c>
      <c r="V47" s="10">
        <f t="shared" si="6"/>
        <v>0</v>
      </c>
      <c r="W47" s="10">
        <f t="shared" si="6"/>
        <v>0</v>
      </c>
      <c r="X47" s="10">
        <f t="shared" si="6"/>
        <v>0</v>
      </c>
      <c r="Y47" s="10">
        <f t="shared" si="6"/>
        <v>0</v>
      </c>
      <c r="Z47" s="10">
        <f t="shared" si="6"/>
        <v>0</v>
      </c>
      <c r="AA47" s="10">
        <f t="shared" si="6"/>
        <v>0</v>
      </c>
      <c r="AB47" s="10">
        <f t="shared" si="6"/>
        <v>0</v>
      </c>
    </row>
    <row r="48" spans="1:28" ht="12.75">
      <c r="A48" t="str">
        <f t="shared" si="2"/>
        <v>dk</v>
      </c>
      <c r="B48" t="str">
        <f t="shared" si="2"/>
        <v>Denmark</v>
      </c>
      <c r="D48" s="10">
        <f t="shared" si="3"/>
        <v>0</v>
      </c>
      <c r="E48" s="10">
        <f aca="true" t="shared" si="7" ref="E48:R48">IF(ISERROR(E24*$B$39*$B$40),0,E24*$B$39*$B$40)</f>
        <v>0</v>
      </c>
      <c r="F48" s="10">
        <f t="shared" si="7"/>
        <v>0</v>
      </c>
      <c r="G48" s="10">
        <f t="shared" si="7"/>
        <v>0</v>
      </c>
      <c r="H48" s="10">
        <f t="shared" si="7"/>
        <v>0</v>
      </c>
      <c r="I48" s="10">
        <f t="shared" si="7"/>
        <v>0</v>
      </c>
      <c r="J48" s="10">
        <f t="shared" si="7"/>
        <v>0</v>
      </c>
      <c r="K48" s="10">
        <f t="shared" si="7"/>
        <v>0</v>
      </c>
      <c r="L48" s="10">
        <f t="shared" si="7"/>
        <v>0</v>
      </c>
      <c r="M48" s="10">
        <f t="shared" si="7"/>
        <v>0</v>
      </c>
      <c r="N48" s="10">
        <f t="shared" si="7"/>
        <v>0</v>
      </c>
      <c r="O48" s="10">
        <f t="shared" si="7"/>
        <v>0</v>
      </c>
      <c r="P48" s="10">
        <f t="shared" si="7"/>
        <v>0</v>
      </c>
      <c r="Q48" s="10">
        <f t="shared" si="7"/>
        <v>0</v>
      </c>
      <c r="R48" s="10">
        <f t="shared" si="7"/>
        <v>0</v>
      </c>
      <c r="S48" s="10">
        <f aca="true" t="shared" si="8" ref="S48:AB48">IF(ISERROR(S24*$B$39*$B$40),0,S24*$B$39*$B$40)</f>
        <v>0</v>
      </c>
      <c r="T48" s="10">
        <f t="shared" si="8"/>
        <v>0</v>
      </c>
      <c r="U48" s="10">
        <f t="shared" si="8"/>
        <v>0</v>
      </c>
      <c r="V48" s="10">
        <f t="shared" si="8"/>
        <v>0</v>
      </c>
      <c r="W48" s="10">
        <f t="shared" si="8"/>
        <v>0</v>
      </c>
      <c r="X48" s="10">
        <f t="shared" si="8"/>
        <v>0</v>
      </c>
      <c r="Y48" s="10">
        <f t="shared" si="8"/>
        <v>0</v>
      </c>
      <c r="Z48" s="10">
        <f t="shared" si="8"/>
        <v>0</v>
      </c>
      <c r="AA48" s="10">
        <f t="shared" si="8"/>
        <v>0.8818572412224</v>
      </c>
      <c r="AB48" s="10">
        <f t="shared" si="8"/>
        <v>0</v>
      </c>
    </row>
    <row r="49" spans="1:28" ht="12.75">
      <c r="A49" t="str">
        <f t="shared" si="2"/>
        <v>de</v>
      </c>
      <c r="B49" t="str">
        <f t="shared" si="2"/>
        <v>Germany (including ex-GDR from 1991)</v>
      </c>
      <c r="D49" s="10">
        <f t="shared" si="3"/>
        <v>0</v>
      </c>
      <c r="E49" s="10">
        <f aca="true" t="shared" si="9" ref="E49:R49">IF(ISERROR(E25*$B$39*$B$40),0,E25*$B$39*$B$40)</f>
        <v>0</v>
      </c>
      <c r="F49" s="10">
        <f t="shared" si="9"/>
        <v>0.028632845293199996</v>
      </c>
      <c r="G49" s="10">
        <f t="shared" si="9"/>
        <v>0</v>
      </c>
      <c r="H49" s="10">
        <f t="shared" si="9"/>
        <v>0</v>
      </c>
      <c r="I49" s="10">
        <f t="shared" si="9"/>
        <v>0</v>
      </c>
      <c r="J49" s="10">
        <f t="shared" si="9"/>
        <v>0</v>
      </c>
      <c r="K49" s="10">
        <f t="shared" si="9"/>
        <v>0</v>
      </c>
      <c r="L49" s="10">
        <f t="shared" si="9"/>
        <v>0</v>
      </c>
      <c r="M49" s="10">
        <f t="shared" si="9"/>
        <v>0</v>
      </c>
      <c r="N49" s="10">
        <f t="shared" si="9"/>
        <v>0.8583189787628999</v>
      </c>
      <c r="O49" s="10">
        <f t="shared" si="9"/>
        <v>0</v>
      </c>
      <c r="P49" s="10">
        <f t="shared" si="9"/>
        <v>0</v>
      </c>
      <c r="Q49" s="10">
        <f t="shared" si="9"/>
        <v>0</v>
      </c>
      <c r="R49" s="10">
        <f t="shared" si="9"/>
        <v>0.5719045413105</v>
      </c>
      <c r="S49" s="10">
        <f aca="true" t="shared" si="10" ref="S49:AB49">IF(ISERROR(S25*$B$39*$B$40),0,S25*$B$39*$B$40)</f>
        <v>14.6590279681338</v>
      </c>
      <c r="T49" s="10">
        <f t="shared" si="10"/>
        <v>0</v>
      </c>
      <c r="U49" s="10">
        <f t="shared" si="10"/>
        <v>0.43766120883599996</v>
      </c>
      <c r="V49" s="10">
        <f t="shared" si="10"/>
        <v>0</v>
      </c>
      <c r="W49" s="10">
        <f t="shared" si="10"/>
        <v>0</v>
      </c>
      <c r="X49" s="10">
        <f t="shared" si="10"/>
        <v>0</v>
      </c>
      <c r="Y49" s="10">
        <f t="shared" si="10"/>
        <v>0</v>
      </c>
      <c r="Z49" s="10">
        <f t="shared" si="10"/>
        <v>0</v>
      </c>
      <c r="AA49" s="10">
        <f t="shared" si="10"/>
        <v>0</v>
      </c>
      <c r="AB49" s="10">
        <f t="shared" si="10"/>
        <v>0</v>
      </c>
    </row>
    <row r="50" spans="1:28" ht="12.75">
      <c r="A50" t="str">
        <f t="shared" si="2"/>
        <v>fr</v>
      </c>
      <c r="B50" t="str">
        <f t="shared" si="2"/>
        <v>France</v>
      </c>
      <c r="D50" s="10">
        <f t="shared" si="3"/>
        <v>0</v>
      </c>
      <c r="E50" s="10">
        <f aca="true" t="shared" si="11" ref="E50:R50">IF(ISERROR(E26*$B$39*$B$40),0,E26*$B$39*$B$40)</f>
        <v>0</v>
      </c>
      <c r="F50" s="10">
        <f t="shared" si="11"/>
        <v>0</v>
      </c>
      <c r="G50" s="10">
        <f t="shared" si="11"/>
        <v>0</v>
      </c>
      <c r="H50" s="10">
        <f t="shared" si="11"/>
        <v>0</v>
      </c>
      <c r="I50" s="10">
        <f t="shared" si="11"/>
        <v>0</v>
      </c>
      <c r="J50" s="10">
        <f t="shared" si="11"/>
        <v>0</v>
      </c>
      <c r="K50" s="10">
        <f t="shared" si="11"/>
        <v>0</v>
      </c>
      <c r="L50" s="10">
        <f t="shared" si="11"/>
        <v>0</v>
      </c>
      <c r="M50" s="10">
        <f t="shared" si="11"/>
        <v>0</v>
      </c>
      <c r="N50" s="10">
        <f t="shared" si="11"/>
        <v>0</v>
      </c>
      <c r="O50" s="10">
        <f t="shared" si="11"/>
        <v>0</v>
      </c>
      <c r="P50" s="10">
        <f t="shared" si="11"/>
        <v>0</v>
      </c>
      <c r="Q50" s="10">
        <f t="shared" si="11"/>
        <v>0</v>
      </c>
      <c r="R50" s="10">
        <f t="shared" si="11"/>
        <v>0.330610480938</v>
      </c>
      <c r="S50" s="10">
        <f aca="true" t="shared" si="12" ref="S50:AB50">IF(ISERROR(S26*$B$39*$B$40),0,S26*$B$39*$B$40)</f>
        <v>0</v>
      </c>
      <c r="T50" s="10">
        <f t="shared" si="12"/>
        <v>0</v>
      </c>
      <c r="U50" s="10">
        <f t="shared" si="12"/>
        <v>0</v>
      </c>
      <c r="V50" s="10">
        <f t="shared" si="12"/>
        <v>0</v>
      </c>
      <c r="W50" s="10">
        <f t="shared" si="12"/>
        <v>0</v>
      </c>
      <c r="X50" s="10">
        <f t="shared" si="12"/>
        <v>0</v>
      </c>
      <c r="Y50" s="10">
        <f t="shared" si="12"/>
        <v>0</v>
      </c>
      <c r="Z50" s="10">
        <f t="shared" si="12"/>
        <v>0</v>
      </c>
      <c r="AA50" s="10">
        <f t="shared" si="12"/>
        <v>0</v>
      </c>
      <c r="AB50" s="10">
        <f t="shared" si="12"/>
        <v>0</v>
      </c>
    </row>
    <row r="51" spans="1:28" ht="12.75">
      <c r="A51" t="str">
        <f t="shared" si="2"/>
        <v>it</v>
      </c>
      <c r="B51" t="str">
        <f t="shared" si="2"/>
        <v>Italy</v>
      </c>
      <c r="D51" s="10">
        <f t="shared" si="3"/>
        <v>0</v>
      </c>
      <c r="E51" s="10">
        <f aca="true" t="shared" si="13" ref="E51:R51">IF(ISERROR(E27*$B$39*$B$40),0,E27*$B$39*$B$40)</f>
        <v>0</v>
      </c>
      <c r="F51" s="10">
        <f t="shared" si="13"/>
        <v>0</v>
      </c>
      <c r="G51" s="10">
        <f t="shared" si="13"/>
        <v>0</v>
      </c>
      <c r="H51" s="10">
        <f t="shared" si="13"/>
        <v>0</v>
      </c>
      <c r="I51" s="10">
        <f t="shared" si="13"/>
        <v>0</v>
      </c>
      <c r="J51" s="10">
        <f t="shared" si="13"/>
        <v>0</v>
      </c>
      <c r="K51" s="10">
        <f t="shared" si="13"/>
        <v>0</v>
      </c>
      <c r="L51" s="10">
        <f t="shared" si="13"/>
        <v>0</v>
      </c>
      <c r="M51" s="10">
        <f t="shared" si="13"/>
        <v>0</v>
      </c>
      <c r="N51" s="10">
        <f t="shared" si="13"/>
        <v>0</v>
      </c>
      <c r="O51" s="10">
        <f t="shared" si="13"/>
        <v>0</v>
      </c>
      <c r="P51" s="10">
        <f t="shared" si="13"/>
        <v>0</v>
      </c>
      <c r="Q51" s="10">
        <f t="shared" si="13"/>
        <v>0</v>
      </c>
      <c r="R51" s="10">
        <f t="shared" si="13"/>
        <v>0</v>
      </c>
      <c r="S51" s="10">
        <f aca="true" t="shared" si="14" ref="S51:AB51">IF(ISERROR(S27*$B$39*$B$40),0,S27*$B$39*$B$40)</f>
        <v>0</v>
      </c>
      <c r="T51" s="10">
        <f t="shared" si="14"/>
        <v>0</v>
      </c>
      <c r="U51" s="10">
        <f t="shared" si="14"/>
        <v>0</v>
      </c>
      <c r="V51" s="10">
        <f t="shared" si="14"/>
        <v>0</v>
      </c>
      <c r="W51" s="10">
        <f t="shared" si="14"/>
        <v>0</v>
      </c>
      <c r="X51" s="10">
        <f t="shared" si="14"/>
        <v>0</v>
      </c>
      <c r="Y51" s="10">
        <f t="shared" si="14"/>
        <v>0</v>
      </c>
      <c r="Z51" s="10">
        <f t="shared" si="14"/>
        <v>0</v>
      </c>
      <c r="AA51" s="10">
        <f t="shared" si="14"/>
        <v>0</v>
      </c>
      <c r="AB51" s="10">
        <f t="shared" si="14"/>
        <v>0</v>
      </c>
    </row>
    <row r="52" spans="1:28" ht="12.75">
      <c r="A52" t="str">
        <f t="shared" si="2"/>
        <v>nl</v>
      </c>
      <c r="B52" t="str">
        <f t="shared" si="2"/>
        <v>Netherlands</v>
      </c>
      <c r="D52" s="10">
        <f t="shared" si="3"/>
        <v>5.4639508372083</v>
      </c>
      <c r="E52" s="10">
        <f aca="true" t="shared" si="15" ref="E52:R52">IF(ISERROR(E28*$B$39*$B$40),0,E28*$B$39*$B$40)</f>
        <v>0</v>
      </c>
      <c r="F52" s="10">
        <f t="shared" si="15"/>
        <v>0</v>
      </c>
      <c r="G52" s="10">
        <f t="shared" si="15"/>
        <v>0</v>
      </c>
      <c r="H52" s="10">
        <f t="shared" si="15"/>
        <v>17.7196469717718</v>
      </c>
      <c r="I52" s="10">
        <f t="shared" si="15"/>
        <v>0</v>
      </c>
      <c r="J52" s="10">
        <f t="shared" si="15"/>
        <v>0</v>
      </c>
      <c r="K52" s="10">
        <f t="shared" si="15"/>
        <v>0</v>
      </c>
      <c r="L52" s="10">
        <f t="shared" si="15"/>
        <v>0</v>
      </c>
      <c r="M52" s="10">
        <f t="shared" si="15"/>
        <v>7.4430995355153</v>
      </c>
      <c r="N52" s="10">
        <f t="shared" si="15"/>
        <v>7.6756876631973</v>
      </c>
      <c r="O52" s="10">
        <f t="shared" si="15"/>
        <v>0</v>
      </c>
      <c r="P52" s="10">
        <f t="shared" si="15"/>
        <v>0</v>
      </c>
      <c r="Q52" s="10">
        <f t="shared" si="15"/>
        <v>0</v>
      </c>
      <c r="R52" s="10">
        <f t="shared" si="15"/>
        <v>0</v>
      </c>
      <c r="S52" s="10">
        <f aca="true" t="shared" si="16" ref="S52:AB52">IF(ISERROR(S28*$B$39*$B$40),0,S28*$B$39*$B$40)</f>
        <v>0</v>
      </c>
      <c r="T52" s="10">
        <f t="shared" si="16"/>
        <v>0</v>
      </c>
      <c r="U52" s="10">
        <f t="shared" si="16"/>
        <v>0</v>
      </c>
      <c r="V52" s="10">
        <f t="shared" si="16"/>
        <v>0</v>
      </c>
      <c r="W52" s="10">
        <f t="shared" si="16"/>
        <v>0</v>
      </c>
      <c r="X52" s="10">
        <f t="shared" si="16"/>
        <v>0</v>
      </c>
      <c r="Y52" s="10">
        <f t="shared" si="16"/>
        <v>0</v>
      </c>
      <c r="Z52" s="10">
        <f t="shared" si="16"/>
        <v>0</v>
      </c>
      <c r="AA52" s="10">
        <f t="shared" si="16"/>
        <v>0</v>
      </c>
      <c r="AB52" s="10">
        <f t="shared" si="16"/>
        <v>0.7069217344686</v>
      </c>
    </row>
    <row r="53" spans="1:28" ht="12.75">
      <c r="A53" t="str">
        <f t="shared" si="2"/>
        <v>at</v>
      </c>
      <c r="B53" t="str">
        <f t="shared" si="2"/>
        <v>Austria</v>
      </c>
      <c r="D53" s="10">
        <f t="shared" si="3"/>
        <v>0</v>
      </c>
      <c r="E53" s="10">
        <f aca="true" t="shared" si="17" ref="E53:R53">IF(ISERROR(E29*$B$39*$B$40),0,E29*$B$39*$B$40)</f>
        <v>0</v>
      </c>
      <c r="F53" s="10">
        <f t="shared" si="17"/>
        <v>0</v>
      </c>
      <c r="G53" s="10">
        <f t="shared" si="17"/>
        <v>0</v>
      </c>
      <c r="H53" s="10">
        <f t="shared" si="17"/>
        <v>0</v>
      </c>
      <c r="I53" s="10">
        <f t="shared" si="17"/>
        <v>0</v>
      </c>
      <c r="J53" s="10">
        <f t="shared" si="17"/>
        <v>0</v>
      </c>
      <c r="K53" s="10">
        <f t="shared" si="17"/>
        <v>0</v>
      </c>
      <c r="L53" s="10">
        <f t="shared" si="17"/>
        <v>0</v>
      </c>
      <c r="M53" s="10">
        <f t="shared" si="17"/>
        <v>0</v>
      </c>
      <c r="N53" s="10">
        <f t="shared" si="17"/>
        <v>0</v>
      </c>
      <c r="O53" s="10">
        <f t="shared" si="17"/>
        <v>0</v>
      </c>
      <c r="P53" s="10">
        <f t="shared" si="17"/>
        <v>0</v>
      </c>
      <c r="Q53" s="10">
        <f t="shared" si="17"/>
        <v>0</v>
      </c>
      <c r="R53" s="10">
        <f t="shared" si="17"/>
        <v>0</v>
      </c>
      <c r="S53" s="10">
        <f aca="true" t="shared" si="18" ref="S53:AB53">IF(ISERROR(S29*$B$39*$B$40),0,S29*$B$39*$B$40)</f>
        <v>0</v>
      </c>
      <c r="T53" s="10">
        <f t="shared" si="18"/>
        <v>0</v>
      </c>
      <c r="U53" s="10">
        <f t="shared" si="18"/>
        <v>0</v>
      </c>
      <c r="V53" s="10">
        <f t="shared" si="18"/>
        <v>0</v>
      </c>
      <c r="W53" s="10">
        <f t="shared" si="18"/>
        <v>0</v>
      </c>
      <c r="X53" s="10">
        <f t="shared" si="18"/>
        <v>0.1478073905676</v>
      </c>
      <c r="Y53" s="10">
        <f t="shared" si="18"/>
        <v>0</v>
      </c>
      <c r="Z53" s="10">
        <f t="shared" si="18"/>
        <v>0</v>
      </c>
      <c r="AA53" s="10">
        <f t="shared" si="18"/>
        <v>0</v>
      </c>
      <c r="AB53" s="10">
        <f t="shared" si="18"/>
        <v>0</v>
      </c>
    </row>
    <row r="54" spans="1:28" ht="12.75">
      <c r="A54" t="str">
        <f t="shared" si="2"/>
        <v>pt</v>
      </c>
      <c r="B54" t="str">
        <f t="shared" si="2"/>
        <v>Portugal</v>
      </c>
      <c r="D54" s="10">
        <f t="shared" si="3"/>
        <v>0</v>
      </c>
      <c r="E54" s="10">
        <f aca="true" t="shared" si="19" ref="E54:R54">IF(ISERROR(E30*$B$39*$B$40),0,E30*$B$39*$B$40)</f>
        <v>0</v>
      </c>
      <c r="F54" s="10">
        <f t="shared" si="19"/>
        <v>0</v>
      </c>
      <c r="G54" s="10">
        <f t="shared" si="19"/>
        <v>0</v>
      </c>
      <c r="H54" s="10">
        <f t="shared" si="19"/>
        <v>0</v>
      </c>
      <c r="I54" s="10">
        <f t="shared" si="19"/>
        <v>0</v>
      </c>
      <c r="J54" s="10">
        <f t="shared" si="19"/>
        <v>0</v>
      </c>
      <c r="K54" s="10">
        <f t="shared" si="19"/>
        <v>0</v>
      </c>
      <c r="L54" s="10">
        <f t="shared" si="19"/>
        <v>0.011607910253999999</v>
      </c>
      <c r="M54" s="10">
        <f t="shared" si="19"/>
        <v>0</v>
      </c>
      <c r="N54" s="10">
        <f t="shared" si="19"/>
        <v>0</v>
      </c>
      <c r="O54" s="10">
        <f t="shared" si="19"/>
        <v>0</v>
      </c>
      <c r="P54" s="10">
        <f t="shared" si="19"/>
        <v>0</v>
      </c>
      <c r="Q54" s="10">
        <f t="shared" si="19"/>
        <v>0</v>
      </c>
      <c r="R54" s="10">
        <f t="shared" si="19"/>
        <v>0</v>
      </c>
      <c r="S54" s="10">
        <f aca="true" t="shared" si="20" ref="S54:AB54">IF(ISERROR(S30*$B$39*$B$40),0,S30*$B$39*$B$40)</f>
        <v>0</v>
      </c>
      <c r="T54" s="10">
        <f t="shared" si="20"/>
        <v>0</v>
      </c>
      <c r="U54" s="10">
        <f t="shared" si="20"/>
        <v>0</v>
      </c>
      <c r="V54" s="10">
        <f t="shared" si="20"/>
        <v>0</v>
      </c>
      <c r="W54" s="10">
        <f t="shared" si="20"/>
        <v>0</v>
      </c>
      <c r="X54" s="10">
        <f t="shared" si="20"/>
        <v>0</v>
      </c>
      <c r="Y54" s="10">
        <f t="shared" si="20"/>
        <v>0</v>
      </c>
      <c r="Z54" s="10">
        <f t="shared" si="20"/>
        <v>0</v>
      </c>
      <c r="AA54" s="10">
        <f t="shared" si="20"/>
        <v>0</v>
      </c>
      <c r="AB54" s="10">
        <f t="shared" si="20"/>
        <v>0</v>
      </c>
    </row>
    <row r="55" spans="1:28" ht="12.75">
      <c r="A55" t="str">
        <f t="shared" si="2"/>
        <v>sk</v>
      </c>
      <c r="B55" t="str">
        <f t="shared" si="2"/>
        <v>Slovakia</v>
      </c>
      <c r="D55" s="10">
        <f t="shared" si="3"/>
        <v>0</v>
      </c>
      <c r="E55" s="10">
        <f aca="true" t="shared" si="21" ref="E55:R55">IF(ISERROR(E31*$B$39*$B$40),0,E31*$B$39*$B$40)</f>
        <v>0</v>
      </c>
      <c r="F55" s="10">
        <f t="shared" si="21"/>
        <v>0</v>
      </c>
      <c r="G55" s="10">
        <f t="shared" si="21"/>
        <v>0</v>
      </c>
      <c r="H55" s="10">
        <f t="shared" si="21"/>
        <v>0</v>
      </c>
      <c r="I55" s="10">
        <f t="shared" si="21"/>
        <v>0</v>
      </c>
      <c r="J55" s="10">
        <f t="shared" si="21"/>
        <v>0</v>
      </c>
      <c r="K55" s="10">
        <f t="shared" si="21"/>
        <v>0</v>
      </c>
      <c r="L55" s="10">
        <f t="shared" si="21"/>
        <v>0</v>
      </c>
      <c r="M55" s="10">
        <f t="shared" si="21"/>
        <v>0</v>
      </c>
      <c r="N55" s="10">
        <f t="shared" si="21"/>
        <v>0</v>
      </c>
      <c r="O55" s="10">
        <f t="shared" si="21"/>
        <v>0</v>
      </c>
      <c r="P55" s="10">
        <f t="shared" si="21"/>
        <v>0</v>
      </c>
      <c r="Q55" s="10">
        <f t="shared" si="21"/>
        <v>0</v>
      </c>
      <c r="R55" s="10">
        <f t="shared" si="21"/>
        <v>0</v>
      </c>
      <c r="S55" s="10">
        <f aca="true" t="shared" si="22" ref="S55:AB55">IF(ISERROR(S31*$B$39*$B$40),0,S31*$B$39*$B$40)</f>
        <v>0</v>
      </c>
      <c r="T55" s="10">
        <f t="shared" si="22"/>
        <v>0</v>
      </c>
      <c r="U55" s="10">
        <f t="shared" si="22"/>
        <v>0</v>
      </c>
      <c r="V55" s="10">
        <f t="shared" si="22"/>
        <v>0</v>
      </c>
      <c r="W55" s="10">
        <f t="shared" si="22"/>
        <v>0</v>
      </c>
      <c r="X55" s="10">
        <f t="shared" si="22"/>
        <v>0</v>
      </c>
      <c r="Y55" s="10">
        <f t="shared" si="22"/>
        <v>0</v>
      </c>
      <c r="Z55" s="10">
        <f t="shared" si="22"/>
        <v>0</v>
      </c>
      <c r="AA55" s="10">
        <f t="shared" si="22"/>
        <v>0</v>
      </c>
      <c r="AB55" s="10">
        <f t="shared" si="22"/>
        <v>0</v>
      </c>
    </row>
    <row r="56" spans="1:28" ht="12.75">
      <c r="A56" t="str">
        <f t="shared" si="2"/>
        <v>uk</v>
      </c>
      <c r="B56" t="str">
        <f t="shared" si="2"/>
        <v>United Kingdom</v>
      </c>
      <c r="D56" s="10">
        <f t="shared" si="3"/>
        <v>0.482803082046</v>
      </c>
      <c r="E56" s="10">
        <f aca="true" t="shared" si="23" ref="E56:R56">IF(ISERROR(E32*$B$39*$B$40),0,E32*$B$39*$B$40)</f>
        <v>0</v>
      </c>
      <c r="F56" s="10">
        <f t="shared" si="23"/>
        <v>0</v>
      </c>
      <c r="G56" s="10">
        <f t="shared" si="23"/>
        <v>0</v>
      </c>
      <c r="H56" s="10">
        <f t="shared" si="23"/>
        <v>0</v>
      </c>
      <c r="I56" s="10">
        <f t="shared" si="23"/>
        <v>0</v>
      </c>
      <c r="J56" s="10">
        <f t="shared" si="23"/>
        <v>3.6023429782880996</v>
      </c>
      <c r="K56" s="10">
        <f t="shared" si="23"/>
        <v>0</v>
      </c>
      <c r="L56" s="10">
        <f t="shared" si="23"/>
        <v>0</v>
      </c>
      <c r="M56" s="10">
        <f t="shared" si="23"/>
        <v>0</v>
      </c>
      <c r="N56" s="10">
        <f t="shared" si="23"/>
        <v>0</v>
      </c>
      <c r="O56" s="10">
        <f t="shared" si="23"/>
        <v>0</v>
      </c>
      <c r="P56" s="10">
        <f t="shared" si="23"/>
        <v>0</v>
      </c>
      <c r="Q56" s="10">
        <f t="shared" si="23"/>
        <v>0</v>
      </c>
      <c r="R56" s="10">
        <f t="shared" si="23"/>
        <v>0</v>
      </c>
      <c r="S56" s="10">
        <f aca="true" t="shared" si="24" ref="S56:AB56">IF(ISERROR(S32*$B$39*$B$40),0,S32*$B$39*$B$40)</f>
        <v>0</v>
      </c>
      <c r="T56" s="10">
        <f t="shared" si="24"/>
        <v>0</v>
      </c>
      <c r="U56" s="10">
        <f t="shared" si="24"/>
        <v>0</v>
      </c>
      <c r="V56" s="10">
        <f t="shared" si="24"/>
        <v>0</v>
      </c>
      <c r="W56" s="10">
        <f t="shared" si="24"/>
        <v>0</v>
      </c>
      <c r="X56" s="10">
        <f t="shared" si="24"/>
        <v>0</v>
      </c>
      <c r="Y56" s="10">
        <f t="shared" si="24"/>
        <v>0</v>
      </c>
      <c r="Z56" s="10">
        <f t="shared" si="24"/>
        <v>0</v>
      </c>
      <c r="AA56" s="10">
        <f t="shared" si="24"/>
        <v>0</v>
      </c>
      <c r="AB56" s="10">
        <f t="shared" si="24"/>
        <v>0</v>
      </c>
    </row>
    <row r="57" spans="1:28" ht="12.75">
      <c r="A57" t="str">
        <f t="shared" si="2"/>
        <v>world</v>
      </c>
      <c r="B57" t="str">
        <f t="shared" si="2"/>
        <v>All countries of the world</v>
      </c>
      <c r="D57" s="10">
        <f t="shared" si="3"/>
        <v>15.0303736156113</v>
      </c>
      <c r="E57" s="10">
        <f aca="true" t="shared" si="25" ref="E57:R57">IF(ISERROR(E33*$B$39*$B$40),0,E33*$B$39*$B$40)</f>
        <v>2.6086628682854998</v>
      </c>
      <c r="F57" s="10">
        <f t="shared" si="25"/>
        <v>8.0159714026803</v>
      </c>
      <c r="G57" s="10">
        <f t="shared" si="25"/>
        <v>0</v>
      </c>
      <c r="H57" s="10">
        <f t="shared" si="25"/>
        <v>75.6479127762441</v>
      </c>
      <c r="I57" s="10">
        <f t="shared" si="25"/>
        <v>0.8081470111094999</v>
      </c>
      <c r="J57" s="10">
        <f t="shared" si="25"/>
        <v>3.6023429782880996</v>
      </c>
      <c r="K57" s="10">
        <f t="shared" si="25"/>
        <v>2.7214960551804</v>
      </c>
      <c r="L57" s="10">
        <f t="shared" si="25"/>
        <v>31.4274711829806</v>
      </c>
      <c r="M57" s="10">
        <f t="shared" si="25"/>
        <v>40.148279195509794</v>
      </c>
      <c r="N57" s="10">
        <f t="shared" si="25"/>
        <v>63.3900025402803</v>
      </c>
      <c r="O57" s="10">
        <f t="shared" si="25"/>
        <v>1.5299655637374</v>
      </c>
      <c r="P57" s="10">
        <f t="shared" si="25"/>
        <v>2.4796645915554</v>
      </c>
      <c r="Q57" s="10">
        <f t="shared" si="25"/>
        <v>1.2339638522604</v>
      </c>
      <c r="R57" s="10">
        <f t="shared" si="25"/>
        <v>9.531878497332299</v>
      </c>
      <c r="S57" s="10">
        <f aca="true" t="shared" si="26" ref="S57:AA57">IF(ISERROR(S33*$B$39*$B$40),0,S33*$B$39*$B$40)</f>
        <v>18.0416590006698</v>
      </c>
      <c r="T57" s="10">
        <f t="shared" si="26"/>
        <v>8.807394424572</v>
      </c>
      <c r="U57" s="10">
        <f t="shared" si="26"/>
        <v>8.9367151432536</v>
      </c>
      <c r="V57" s="10">
        <f t="shared" si="26"/>
        <v>3.661650801234</v>
      </c>
      <c r="W57" s="10">
        <f t="shared" si="26"/>
        <v>4.791057476688</v>
      </c>
      <c r="X57" s="10">
        <f t="shared" si="26"/>
        <v>0.8958082296573</v>
      </c>
      <c r="Y57" s="10">
        <f t="shared" si="26"/>
        <v>5.6871666521667</v>
      </c>
      <c r="Z57" s="10">
        <f t="shared" si="26"/>
        <v>3.8759242260708</v>
      </c>
      <c r="AA57" s="10">
        <f t="shared" si="26"/>
        <v>0.8818572412224</v>
      </c>
      <c r="AB57" s="139">
        <f>SUM(AB46:AB56)</f>
        <v>3.82416154479</v>
      </c>
    </row>
    <row r="58" spans="1:28" ht="12.75">
      <c r="A58" t="str">
        <f t="shared" si="2"/>
        <v>other</v>
      </c>
      <c r="B58" t="str">
        <f t="shared" si="2"/>
        <v>Others</v>
      </c>
      <c r="D58" s="10">
        <f aca="true" t="shared" si="27" ref="D58:R58">IF(ISERROR(D34*$B$39*$B$40),0,D34*$B$39*$B$40)</f>
        <v>0</v>
      </c>
      <c r="E58" s="10">
        <f t="shared" si="27"/>
        <v>0</v>
      </c>
      <c r="F58" s="10">
        <f t="shared" si="27"/>
        <v>0</v>
      </c>
      <c r="G58" s="10">
        <f t="shared" si="27"/>
        <v>0</v>
      </c>
      <c r="H58" s="10">
        <f t="shared" si="27"/>
        <v>0</v>
      </c>
      <c r="I58" s="10">
        <f t="shared" si="27"/>
        <v>0</v>
      </c>
      <c r="J58" s="10">
        <f t="shared" si="27"/>
        <v>0</v>
      </c>
      <c r="K58" s="10">
        <f t="shared" si="27"/>
        <v>0</v>
      </c>
      <c r="L58" s="10">
        <f t="shared" si="27"/>
        <v>0</v>
      </c>
      <c r="M58" s="10">
        <f t="shared" si="27"/>
        <v>3.1024074805524</v>
      </c>
      <c r="N58" s="10">
        <f t="shared" si="27"/>
        <v>0</v>
      </c>
      <c r="O58" s="10">
        <f t="shared" si="27"/>
        <v>0</v>
      </c>
      <c r="P58" s="10">
        <f t="shared" si="27"/>
        <v>0</v>
      </c>
      <c r="Q58" s="10">
        <f t="shared" si="27"/>
        <v>0</v>
      </c>
      <c r="R58" s="10">
        <f t="shared" si="27"/>
        <v>0</v>
      </c>
      <c r="S58" s="10">
        <f aca="true" t="shared" si="28" ref="S58:AB58">IF(ISERROR(S34*$B$39*$B$40),0,S34*$B$39*$B$40)</f>
        <v>0</v>
      </c>
      <c r="T58" s="10">
        <f t="shared" si="28"/>
        <v>0</v>
      </c>
      <c r="U58" s="10">
        <f t="shared" si="28"/>
        <v>0</v>
      </c>
      <c r="V58" s="10">
        <f t="shared" si="28"/>
        <v>0</v>
      </c>
      <c r="W58" s="10">
        <f t="shared" si="28"/>
        <v>0</v>
      </c>
      <c r="X58" s="10">
        <f t="shared" si="28"/>
        <v>0</v>
      </c>
      <c r="Y58" s="10">
        <f t="shared" si="28"/>
        <v>0</v>
      </c>
      <c r="Z58" s="10">
        <f t="shared" si="28"/>
        <v>0</v>
      </c>
      <c r="AA58" s="10">
        <f t="shared" si="28"/>
        <v>0</v>
      </c>
      <c r="AB58" s="10">
        <f t="shared" si="28"/>
        <v>0</v>
      </c>
    </row>
    <row r="59" spans="4:28" ht="12.75">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2:28" ht="12.75">
      <c r="B60" t="s">
        <v>467</v>
      </c>
      <c r="D60" s="10">
        <f>SUM(D46:D59)-D57-D58</f>
        <v>5.946753919254299</v>
      </c>
      <c r="E60" s="10">
        <f aca="true" t="shared" si="29" ref="E60:AB60">SUM(E46:E59)-E57-E58</f>
        <v>0</v>
      </c>
      <c r="F60" s="10">
        <f t="shared" si="29"/>
        <v>0.02863284529320076</v>
      </c>
      <c r="G60" s="10">
        <f t="shared" si="29"/>
        <v>0</v>
      </c>
      <c r="H60" s="10">
        <f t="shared" si="29"/>
        <v>17.71964697177181</v>
      </c>
      <c r="I60" s="10">
        <f t="shared" si="29"/>
        <v>0</v>
      </c>
      <c r="J60" s="10">
        <f t="shared" si="29"/>
        <v>3.6023429782880996</v>
      </c>
      <c r="K60" s="10">
        <f t="shared" si="29"/>
        <v>0</v>
      </c>
      <c r="L60" s="10">
        <f t="shared" si="29"/>
        <v>0.011607910253999876</v>
      </c>
      <c r="M60" s="10">
        <f t="shared" si="29"/>
        <v>7.4430995355153025</v>
      </c>
      <c r="N60" s="10">
        <f t="shared" si="29"/>
        <v>8.534006641960197</v>
      </c>
      <c r="O60" s="10">
        <f t="shared" si="29"/>
        <v>0</v>
      </c>
      <c r="P60" s="10">
        <f t="shared" si="29"/>
        <v>0</v>
      </c>
      <c r="Q60" s="10">
        <f t="shared" si="29"/>
        <v>0</v>
      </c>
      <c r="R60" s="10">
        <f t="shared" si="29"/>
        <v>0.9025150222484992</v>
      </c>
      <c r="S60" s="10">
        <f t="shared" si="29"/>
        <v>18.0416590006698</v>
      </c>
      <c r="T60" s="10">
        <f t="shared" si="29"/>
        <v>0</v>
      </c>
      <c r="U60" s="10">
        <f t="shared" si="29"/>
        <v>0.43766120883599946</v>
      </c>
      <c r="V60" s="10">
        <f t="shared" si="29"/>
        <v>0</v>
      </c>
      <c r="W60" s="10">
        <f t="shared" si="29"/>
        <v>0</v>
      </c>
      <c r="X60" s="10">
        <f t="shared" si="29"/>
        <v>0.14780739056760006</v>
      </c>
      <c r="Y60" s="10">
        <f t="shared" si="29"/>
        <v>0</v>
      </c>
      <c r="Z60" s="10">
        <f t="shared" si="29"/>
        <v>0</v>
      </c>
      <c r="AA60" s="10">
        <f t="shared" si="29"/>
        <v>0.8818572412224</v>
      </c>
      <c r="AB60" s="10">
        <f t="shared" si="29"/>
        <v>3.82416154479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C86"/>
  <sheetViews>
    <sheetView workbookViewId="0" topLeftCell="A52">
      <selection activeCell="D86" sqref="D86"/>
    </sheetView>
  </sheetViews>
  <sheetFormatPr defaultColWidth="9.140625" defaultRowHeight="12.75"/>
  <cols>
    <col min="1" max="1" width="20.57421875" style="0" customWidth="1"/>
  </cols>
  <sheetData>
    <row r="1" ht="12.75">
      <c r="A1" t="s">
        <v>464</v>
      </c>
    </row>
    <row r="2" ht="12.75">
      <c r="A2" t="s">
        <v>427</v>
      </c>
    </row>
    <row r="4" ht="12.75">
      <c r="A4" t="s">
        <v>0</v>
      </c>
    </row>
    <row r="6" spans="1:2" ht="12.75">
      <c r="A6" t="s">
        <v>1</v>
      </c>
      <c r="B6" t="s">
        <v>428</v>
      </c>
    </row>
    <row r="7" ht="12.75">
      <c r="B7" t="s">
        <v>429</v>
      </c>
    </row>
    <row r="10" spans="1:2" ht="12.75">
      <c r="A10" t="s">
        <v>7</v>
      </c>
      <c r="B10" t="s">
        <v>8</v>
      </c>
    </row>
    <row r="11" ht="12.75">
      <c r="B11" t="s">
        <v>9</v>
      </c>
    </row>
    <row r="12" spans="1:2" ht="12.75">
      <c r="A12" t="s">
        <v>13</v>
      </c>
      <c r="B12" t="s">
        <v>430</v>
      </c>
    </row>
    <row r="13" ht="12.75">
      <c r="B13" t="s">
        <v>431</v>
      </c>
    </row>
    <row r="14" spans="1:2" ht="12.75">
      <c r="A14" t="s">
        <v>16</v>
      </c>
      <c r="B14" t="s">
        <v>421</v>
      </c>
    </row>
    <row r="16" spans="1:2" ht="12.75">
      <c r="A16" t="s">
        <v>27</v>
      </c>
      <c r="B16">
        <v>2111</v>
      </c>
    </row>
    <row r="17" ht="12.75">
      <c r="B17" t="s">
        <v>29</v>
      </c>
    </row>
    <row r="19" spans="3:27" ht="12.75">
      <c r="C19" t="s">
        <v>10</v>
      </c>
      <c r="D19" t="s">
        <v>5</v>
      </c>
      <c r="E19" t="s">
        <v>31</v>
      </c>
      <c r="F19" t="s">
        <v>33</v>
      </c>
      <c r="G19" t="s">
        <v>35</v>
      </c>
      <c r="H19" t="s">
        <v>37</v>
      </c>
      <c r="I19" t="s">
        <v>39</v>
      </c>
      <c r="J19" t="s">
        <v>41</v>
      </c>
      <c r="K19" t="s">
        <v>43</v>
      </c>
      <c r="L19" t="s">
        <v>45</v>
      </c>
      <c r="M19" t="s">
        <v>47</v>
      </c>
      <c r="N19" t="s">
        <v>49</v>
      </c>
      <c r="O19" t="s">
        <v>51</v>
      </c>
      <c r="P19" t="s">
        <v>53</v>
      </c>
      <c r="Q19" t="s">
        <v>57</v>
      </c>
      <c r="R19" t="s">
        <v>59</v>
      </c>
      <c r="S19" t="s">
        <v>61</v>
      </c>
      <c r="T19" t="s">
        <v>63</v>
      </c>
      <c r="U19" t="s">
        <v>65</v>
      </c>
      <c r="V19" t="s">
        <v>67</v>
      </c>
      <c r="W19" t="s">
        <v>69</v>
      </c>
      <c r="X19" t="s">
        <v>71</v>
      </c>
      <c r="Y19" t="s">
        <v>73</v>
      </c>
      <c r="Z19" t="s">
        <v>75</v>
      </c>
      <c r="AA19" t="s">
        <v>77</v>
      </c>
    </row>
    <row r="20" spans="4:27" ht="12.75">
      <c r="D20" t="s">
        <v>6</v>
      </c>
      <c r="E20" t="s">
        <v>32</v>
      </c>
      <c r="F20" t="s">
        <v>34</v>
      </c>
      <c r="G20" t="s">
        <v>36</v>
      </c>
      <c r="H20" t="s">
        <v>38</v>
      </c>
      <c r="I20" t="s">
        <v>40</v>
      </c>
      <c r="J20" t="s">
        <v>42</v>
      </c>
      <c r="K20" t="s">
        <v>44</v>
      </c>
      <c r="L20" t="s">
        <v>46</v>
      </c>
      <c r="M20" t="s">
        <v>48</v>
      </c>
      <c r="N20" t="s">
        <v>50</v>
      </c>
      <c r="O20" t="s">
        <v>52</v>
      </c>
      <c r="P20" t="s">
        <v>54</v>
      </c>
      <c r="Q20" t="s">
        <v>58</v>
      </c>
      <c r="R20" t="s">
        <v>60</v>
      </c>
      <c r="S20" t="s">
        <v>62</v>
      </c>
      <c r="T20" t="s">
        <v>64</v>
      </c>
      <c r="U20" t="s">
        <v>66</v>
      </c>
      <c r="V20" t="s">
        <v>68</v>
      </c>
      <c r="W20" t="s">
        <v>70</v>
      </c>
      <c r="X20" t="s">
        <v>72</v>
      </c>
      <c r="Y20" t="s">
        <v>74</v>
      </c>
      <c r="Z20" t="s">
        <v>76</v>
      </c>
      <c r="AA20" t="s">
        <v>78</v>
      </c>
    </row>
    <row r="21" ht="12.75">
      <c r="A21" t="s">
        <v>4</v>
      </c>
    </row>
    <row r="22" spans="1:27" ht="12.75">
      <c r="A22" t="s">
        <v>5</v>
      </c>
      <c r="B22" t="s">
        <v>6</v>
      </c>
      <c r="D22" t="s">
        <v>28</v>
      </c>
      <c r="E22" t="s">
        <v>28</v>
      </c>
      <c r="F22" t="s">
        <v>28</v>
      </c>
      <c r="G22" t="s">
        <v>28</v>
      </c>
      <c r="H22">
        <v>71</v>
      </c>
      <c r="I22" t="s">
        <v>28</v>
      </c>
      <c r="J22" t="s">
        <v>28</v>
      </c>
      <c r="K22" t="s">
        <v>28</v>
      </c>
      <c r="L22">
        <v>0</v>
      </c>
      <c r="M22">
        <v>36</v>
      </c>
      <c r="N22" t="s">
        <v>28</v>
      </c>
      <c r="O22" t="s">
        <v>28</v>
      </c>
      <c r="P22" t="s">
        <v>28</v>
      </c>
      <c r="Q22" t="s">
        <v>28</v>
      </c>
      <c r="R22">
        <v>40</v>
      </c>
      <c r="S22" t="s">
        <v>28</v>
      </c>
      <c r="T22">
        <v>291</v>
      </c>
      <c r="U22" t="s">
        <v>28</v>
      </c>
      <c r="V22" t="s">
        <v>28</v>
      </c>
      <c r="W22" t="s">
        <v>28</v>
      </c>
      <c r="X22" t="s">
        <v>28</v>
      </c>
      <c r="Y22" t="s">
        <v>28</v>
      </c>
      <c r="Z22" t="s">
        <v>28</v>
      </c>
      <c r="AA22">
        <v>68</v>
      </c>
    </row>
    <row r="23" spans="1:27" ht="12.75">
      <c r="A23" t="s">
        <v>31</v>
      </c>
      <c r="B23" t="s">
        <v>32</v>
      </c>
      <c r="D23" t="s">
        <v>28</v>
      </c>
      <c r="E23" t="s">
        <v>28</v>
      </c>
      <c r="F23" t="s">
        <v>28</v>
      </c>
      <c r="G23" t="s">
        <v>28</v>
      </c>
      <c r="H23" t="s">
        <v>28</v>
      </c>
      <c r="I23" t="s">
        <v>28</v>
      </c>
      <c r="J23" t="s">
        <v>28</v>
      </c>
      <c r="K23" t="s">
        <v>28</v>
      </c>
      <c r="L23" t="s">
        <v>28</v>
      </c>
      <c r="M23" t="s">
        <v>28</v>
      </c>
      <c r="N23" t="s">
        <v>28</v>
      </c>
      <c r="O23" t="s">
        <v>28</v>
      </c>
      <c r="P23" t="s">
        <v>28</v>
      </c>
      <c r="Q23" t="s">
        <v>28</v>
      </c>
      <c r="R23" t="s">
        <v>28</v>
      </c>
      <c r="S23" t="s">
        <v>28</v>
      </c>
      <c r="T23">
        <v>0</v>
      </c>
      <c r="U23" t="s">
        <v>28</v>
      </c>
      <c r="V23">
        <v>3</v>
      </c>
      <c r="W23">
        <v>1</v>
      </c>
      <c r="X23" t="s">
        <v>28</v>
      </c>
      <c r="Y23" t="s">
        <v>28</v>
      </c>
      <c r="Z23" t="s">
        <v>28</v>
      </c>
      <c r="AA23">
        <v>0</v>
      </c>
    </row>
    <row r="24" spans="1:27" ht="12.75">
      <c r="A24" t="s">
        <v>33</v>
      </c>
      <c r="B24" t="s">
        <v>34</v>
      </c>
      <c r="D24" t="s">
        <v>28</v>
      </c>
      <c r="E24" t="s">
        <v>28</v>
      </c>
      <c r="F24" t="s">
        <v>28</v>
      </c>
      <c r="G24" t="s">
        <v>28</v>
      </c>
      <c r="H24" t="s">
        <v>28</v>
      </c>
      <c r="I24" t="s">
        <v>28</v>
      </c>
      <c r="J24" t="s">
        <v>28</v>
      </c>
      <c r="K24" t="s">
        <v>28</v>
      </c>
      <c r="L24" t="s">
        <v>28</v>
      </c>
      <c r="M24" t="s">
        <v>28</v>
      </c>
      <c r="N24" t="s">
        <v>28</v>
      </c>
      <c r="O24" t="s">
        <v>28</v>
      </c>
      <c r="P24" t="s">
        <v>28</v>
      </c>
      <c r="Q24" t="s">
        <v>28</v>
      </c>
      <c r="R24" t="s">
        <v>28</v>
      </c>
      <c r="S24" t="s">
        <v>28</v>
      </c>
      <c r="T24">
        <v>1889</v>
      </c>
      <c r="U24" t="s">
        <v>28</v>
      </c>
      <c r="V24" t="s">
        <v>28</v>
      </c>
      <c r="W24" t="s">
        <v>28</v>
      </c>
      <c r="X24" t="s">
        <v>28</v>
      </c>
      <c r="Y24" t="s">
        <v>28</v>
      </c>
      <c r="Z24" t="s">
        <v>28</v>
      </c>
      <c r="AA24" t="s">
        <v>28</v>
      </c>
    </row>
    <row r="25" spans="1:27" ht="12.75">
      <c r="A25" t="s">
        <v>35</v>
      </c>
      <c r="B25" t="s">
        <v>36</v>
      </c>
      <c r="D25">
        <v>0</v>
      </c>
      <c r="E25" t="s">
        <v>28</v>
      </c>
      <c r="F25" t="s">
        <v>28</v>
      </c>
      <c r="G25" t="s">
        <v>28</v>
      </c>
      <c r="H25">
        <v>0</v>
      </c>
      <c r="I25" t="s">
        <v>28</v>
      </c>
      <c r="J25" t="s">
        <v>28</v>
      </c>
      <c r="K25" t="s">
        <v>28</v>
      </c>
      <c r="L25" t="s">
        <v>28</v>
      </c>
      <c r="M25">
        <v>0</v>
      </c>
      <c r="N25" t="s">
        <v>28</v>
      </c>
      <c r="O25" t="s">
        <v>28</v>
      </c>
      <c r="P25" t="s">
        <v>28</v>
      </c>
      <c r="Q25" t="s">
        <v>28</v>
      </c>
      <c r="R25">
        <v>95</v>
      </c>
      <c r="S25" t="s">
        <v>28</v>
      </c>
      <c r="T25">
        <v>516</v>
      </c>
      <c r="U25" t="s">
        <v>28</v>
      </c>
      <c r="V25" t="s">
        <v>28</v>
      </c>
      <c r="W25" t="s">
        <v>28</v>
      </c>
      <c r="X25" t="s">
        <v>28</v>
      </c>
      <c r="Y25" t="s">
        <v>28</v>
      </c>
      <c r="Z25">
        <v>0</v>
      </c>
      <c r="AA25">
        <v>5</v>
      </c>
    </row>
    <row r="26" spans="1:27" ht="12.75">
      <c r="A26" t="s">
        <v>37</v>
      </c>
      <c r="B26" t="s">
        <v>38</v>
      </c>
      <c r="D26">
        <v>365</v>
      </c>
      <c r="E26" t="s">
        <v>28</v>
      </c>
      <c r="F26">
        <v>566</v>
      </c>
      <c r="G26">
        <v>29</v>
      </c>
      <c r="H26" t="s">
        <v>28</v>
      </c>
      <c r="I26" t="s">
        <v>28</v>
      </c>
      <c r="J26" t="s">
        <v>28</v>
      </c>
      <c r="K26" t="s">
        <v>28</v>
      </c>
      <c r="L26" t="s">
        <v>28</v>
      </c>
      <c r="M26">
        <v>18</v>
      </c>
      <c r="N26" t="s">
        <v>28</v>
      </c>
      <c r="O26" t="s">
        <v>28</v>
      </c>
      <c r="P26" t="s">
        <v>28</v>
      </c>
      <c r="Q26" t="s">
        <v>28</v>
      </c>
      <c r="R26">
        <v>7338</v>
      </c>
      <c r="S26">
        <v>0</v>
      </c>
      <c r="T26">
        <v>6466</v>
      </c>
      <c r="U26" t="s">
        <v>28</v>
      </c>
      <c r="V26" t="s">
        <v>28</v>
      </c>
      <c r="W26" t="s">
        <v>28</v>
      </c>
      <c r="X26" t="s">
        <v>28</v>
      </c>
      <c r="Y26" t="s">
        <v>28</v>
      </c>
      <c r="Z26" t="s">
        <v>28</v>
      </c>
      <c r="AA26">
        <v>4</v>
      </c>
    </row>
    <row r="27" spans="1:27" ht="12.75">
      <c r="A27" t="s">
        <v>39</v>
      </c>
      <c r="B27" t="s">
        <v>40</v>
      </c>
      <c r="D27" t="s">
        <v>28</v>
      </c>
      <c r="E27" t="s">
        <v>28</v>
      </c>
      <c r="F27" t="s">
        <v>28</v>
      </c>
      <c r="G27" t="s">
        <v>28</v>
      </c>
      <c r="H27" t="s">
        <v>28</v>
      </c>
      <c r="I27" t="s">
        <v>28</v>
      </c>
      <c r="J27" t="s">
        <v>28</v>
      </c>
      <c r="K27" t="s">
        <v>28</v>
      </c>
      <c r="L27" t="s">
        <v>28</v>
      </c>
      <c r="M27" t="s">
        <v>28</v>
      </c>
      <c r="N27" t="s">
        <v>28</v>
      </c>
      <c r="O27" t="s">
        <v>28</v>
      </c>
      <c r="P27" t="s">
        <v>28</v>
      </c>
      <c r="Q27" t="s">
        <v>28</v>
      </c>
      <c r="R27">
        <v>0</v>
      </c>
      <c r="S27" t="s">
        <v>28</v>
      </c>
      <c r="T27" t="s">
        <v>28</v>
      </c>
      <c r="U27" t="s">
        <v>28</v>
      </c>
      <c r="V27" t="s">
        <v>28</v>
      </c>
      <c r="W27" t="s">
        <v>28</v>
      </c>
      <c r="X27" t="s">
        <v>28</v>
      </c>
      <c r="Y27" t="s">
        <v>28</v>
      </c>
      <c r="Z27" t="s">
        <v>28</v>
      </c>
      <c r="AA27" t="s">
        <v>28</v>
      </c>
    </row>
    <row r="28" spans="1:27" ht="12.75">
      <c r="A28" t="s">
        <v>41</v>
      </c>
      <c r="B28" t="s">
        <v>42</v>
      </c>
      <c r="D28">
        <v>0</v>
      </c>
      <c r="E28" t="s">
        <v>28</v>
      </c>
      <c r="F28" t="s">
        <v>28</v>
      </c>
      <c r="G28">
        <v>0</v>
      </c>
      <c r="H28">
        <v>0</v>
      </c>
      <c r="I28" t="s">
        <v>28</v>
      </c>
      <c r="J28" t="s">
        <v>28</v>
      </c>
      <c r="K28" t="s">
        <v>28</v>
      </c>
      <c r="L28" t="s">
        <v>28</v>
      </c>
      <c r="M28">
        <v>0</v>
      </c>
      <c r="N28" t="s">
        <v>28</v>
      </c>
      <c r="O28" t="s">
        <v>28</v>
      </c>
      <c r="P28" t="s">
        <v>28</v>
      </c>
      <c r="Q28" t="s">
        <v>28</v>
      </c>
      <c r="R28">
        <v>0</v>
      </c>
      <c r="S28" t="s">
        <v>28</v>
      </c>
      <c r="T28">
        <v>235</v>
      </c>
      <c r="U28" t="s">
        <v>28</v>
      </c>
      <c r="V28" t="s">
        <v>28</v>
      </c>
      <c r="W28" t="s">
        <v>28</v>
      </c>
      <c r="X28" t="s">
        <v>28</v>
      </c>
      <c r="Y28" t="s">
        <v>28</v>
      </c>
      <c r="Z28" t="s">
        <v>28</v>
      </c>
      <c r="AA28">
        <v>273</v>
      </c>
    </row>
    <row r="29" spans="1:27" ht="12.75">
      <c r="A29" t="s">
        <v>43</v>
      </c>
      <c r="B29" t="s">
        <v>44</v>
      </c>
      <c r="D29">
        <v>0</v>
      </c>
      <c r="E29" t="s">
        <v>28</v>
      </c>
      <c r="F29" t="s">
        <v>28</v>
      </c>
      <c r="G29" t="s">
        <v>28</v>
      </c>
      <c r="H29" t="s">
        <v>28</v>
      </c>
      <c r="I29" t="s">
        <v>28</v>
      </c>
      <c r="J29" t="s">
        <v>28</v>
      </c>
      <c r="K29" t="s">
        <v>28</v>
      </c>
      <c r="L29" t="s">
        <v>28</v>
      </c>
      <c r="M29" t="s">
        <v>28</v>
      </c>
      <c r="N29" t="s">
        <v>28</v>
      </c>
      <c r="O29" t="s">
        <v>28</v>
      </c>
      <c r="P29" t="s">
        <v>28</v>
      </c>
      <c r="Q29" t="s">
        <v>28</v>
      </c>
      <c r="R29" t="s">
        <v>28</v>
      </c>
      <c r="S29" t="s">
        <v>28</v>
      </c>
      <c r="T29" t="s">
        <v>28</v>
      </c>
      <c r="U29" t="s">
        <v>28</v>
      </c>
      <c r="V29" t="s">
        <v>28</v>
      </c>
      <c r="W29" t="s">
        <v>28</v>
      </c>
      <c r="X29" t="s">
        <v>28</v>
      </c>
      <c r="Y29" t="s">
        <v>28</v>
      </c>
      <c r="Z29" t="s">
        <v>28</v>
      </c>
      <c r="AA29">
        <v>0</v>
      </c>
    </row>
    <row r="30" spans="1:27" ht="12.75">
      <c r="A30" t="s">
        <v>45</v>
      </c>
      <c r="B30" t="s">
        <v>46</v>
      </c>
      <c r="D30">
        <v>2</v>
      </c>
      <c r="E30" t="s">
        <v>28</v>
      </c>
      <c r="F30" t="s">
        <v>28</v>
      </c>
      <c r="G30" t="s">
        <v>28</v>
      </c>
      <c r="H30" t="s">
        <v>28</v>
      </c>
      <c r="I30" t="s">
        <v>28</v>
      </c>
      <c r="J30" t="s">
        <v>28</v>
      </c>
      <c r="K30" t="s">
        <v>28</v>
      </c>
      <c r="L30" t="s">
        <v>28</v>
      </c>
      <c r="M30">
        <v>0</v>
      </c>
      <c r="N30" t="s">
        <v>28</v>
      </c>
      <c r="O30" t="s">
        <v>28</v>
      </c>
      <c r="P30" t="s">
        <v>28</v>
      </c>
      <c r="Q30" t="s">
        <v>28</v>
      </c>
      <c r="R30">
        <v>39</v>
      </c>
      <c r="S30" t="s">
        <v>28</v>
      </c>
      <c r="T30">
        <v>179</v>
      </c>
      <c r="U30" t="s">
        <v>28</v>
      </c>
      <c r="V30" t="s">
        <v>28</v>
      </c>
      <c r="W30" t="s">
        <v>28</v>
      </c>
      <c r="X30" t="s">
        <v>28</v>
      </c>
      <c r="Y30" t="s">
        <v>28</v>
      </c>
      <c r="Z30" t="s">
        <v>28</v>
      </c>
      <c r="AA30">
        <v>29</v>
      </c>
    </row>
    <row r="31" spans="1:27" ht="12.75">
      <c r="A31" t="s">
        <v>47</v>
      </c>
      <c r="B31" t="s">
        <v>48</v>
      </c>
      <c r="D31">
        <v>279</v>
      </c>
      <c r="E31" t="s">
        <v>28</v>
      </c>
      <c r="F31" t="s">
        <v>28</v>
      </c>
      <c r="G31" t="s">
        <v>28</v>
      </c>
      <c r="H31">
        <v>87</v>
      </c>
      <c r="I31" t="s">
        <v>28</v>
      </c>
      <c r="J31" t="s">
        <v>28</v>
      </c>
      <c r="K31" t="s">
        <v>28</v>
      </c>
      <c r="L31">
        <v>0</v>
      </c>
      <c r="M31" t="s">
        <v>28</v>
      </c>
      <c r="N31" t="s">
        <v>28</v>
      </c>
      <c r="O31" t="s">
        <v>28</v>
      </c>
      <c r="P31" t="s">
        <v>28</v>
      </c>
      <c r="Q31" t="s">
        <v>28</v>
      </c>
      <c r="R31">
        <v>1532</v>
      </c>
      <c r="S31" t="s">
        <v>28</v>
      </c>
      <c r="T31">
        <v>763</v>
      </c>
      <c r="U31" t="s">
        <v>28</v>
      </c>
      <c r="V31" t="s">
        <v>28</v>
      </c>
      <c r="W31" t="s">
        <v>28</v>
      </c>
      <c r="X31" t="s">
        <v>28</v>
      </c>
      <c r="Y31" t="s">
        <v>28</v>
      </c>
      <c r="Z31" t="s">
        <v>28</v>
      </c>
      <c r="AA31">
        <v>24</v>
      </c>
    </row>
    <row r="32" spans="1:27" ht="12.75">
      <c r="A32" t="s">
        <v>49</v>
      </c>
      <c r="B32" t="s">
        <v>50</v>
      </c>
      <c r="D32">
        <v>0</v>
      </c>
      <c r="E32" t="s">
        <v>28</v>
      </c>
      <c r="F32" t="s">
        <v>28</v>
      </c>
      <c r="G32" t="s">
        <v>28</v>
      </c>
      <c r="H32">
        <v>0</v>
      </c>
      <c r="I32" t="s">
        <v>28</v>
      </c>
      <c r="J32" t="s">
        <v>28</v>
      </c>
      <c r="K32" t="s">
        <v>28</v>
      </c>
      <c r="L32" t="s">
        <v>28</v>
      </c>
      <c r="M32">
        <v>0</v>
      </c>
      <c r="N32" t="s">
        <v>28</v>
      </c>
      <c r="O32" t="s">
        <v>28</v>
      </c>
      <c r="P32" t="s">
        <v>28</v>
      </c>
      <c r="Q32" t="s">
        <v>28</v>
      </c>
      <c r="R32">
        <v>0</v>
      </c>
      <c r="S32" t="s">
        <v>28</v>
      </c>
      <c r="T32">
        <v>249</v>
      </c>
      <c r="U32" t="s">
        <v>28</v>
      </c>
      <c r="V32" t="s">
        <v>28</v>
      </c>
      <c r="W32">
        <v>27</v>
      </c>
      <c r="X32" t="s">
        <v>28</v>
      </c>
      <c r="Y32" t="s">
        <v>28</v>
      </c>
      <c r="Z32" t="s">
        <v>28</v>
      </c>
      <c r="AA32">
        <v>0</v>
      </c>
    </row>
    <row r="33" spans="1:27" ht="12.75">
      <c r="A33" t="s">
        <v>53</v>
      </c>
      <c r="B33" t="s">
        <v>54</v>
      </c>
      <c r="D33" t="s">
        <v>28</v>
      </c>
      <c r="E33" t="s">
        <v>28</v>
      </c>
      <c r="F33" t="s">
        <v>28</v>
      </c>
      <c r="G33" t="s">
        <v>28</v>
      </c>
      <c r="H33" t="s">
        <v>28</v>
      </c>
      <c r="I33" t="s">
        <v>28</v>
      </c>
      <c r="J33" t="s">
        <v>28</v>
      </c>
      <c r="K33" t="s">
        <v>28</v>
      </c>
      <c r="L33" t="s">
        <v>28</v>
      </c>
      <c r="M33" t="s">
        <v>28</v>
      </c>
      <c r="N33" t="s">
        <v>28</v>
      </c>
      <c r="O33" t="s">
        <v>28</v>
      </c>
      <c r="P33" t="s">
        <v>28</v>
      </c>
      <c r="Q33" t="s">
        <v>28</v>
      </c>
      <c r="R33" t="s">
        <v>28</v>
      </c>
      <c r="S33" t="s">
        <v>28</v>
      </c>
      <c r="T33">
        <v>2</v>
      </c>
      <c r="U33" t="s">
        <v>28</v>
      </c>
      <c r="V33" t="s">
        <v>28</v>
      </c>
      <c r="W33" t="s">
        <v>28</v>
      </c>
      <c r="X33" t="s">
        <v>28</v>
      </c>
      <c r="Y33" t="s">
        <v>28</v>
      </c>
      <c r="Z33" t="s">
        <v>28</v>
      </c>
      <c r="AA33" t="s">
        <v>28</v>
      </c>
    </row>
    <row r="34" spans="1:27" ht="12.75">
      <c r="A34" t="s">
        <v>55</v>
      </c>
      <c r="B34" t="s">
        <v>56</v>
      </c>
      <c r="D34">
        <v>23</v>
      </c>
      <c r="E34" t="s">
        <v>28</v>
      </c>
      <c r="F34" t="s">
        <v>28</v>
      </c>
      <c r="G34" t="s">
        <v>28</v>
      </c>
      <c r="H34">
        <v>0</v>
      </c>
      <c r="I34" t="s">
        <v>28</v>
      </c>
      <c r="J34" t="s">
        <v>28</v>
      </c>
      <c r="K34" t="s">
        <v>28</v>
      </c>
      <c r="L34" t="s">
        <v>28</v>
      </c>
      <c r="M34">
        <v>0</v>
      </c>
      <c r="N34" t="s">
        <v>28</v>
      </c>
      <c r="O34" t="s">
        <v>28</v>
      </c>
      <c r="P34" t="s">
        <v>28</v>
      </c>
      <c r="Q34" t="s">
        <v>28</v>
      </c>
      <c r="R34">
        <v>0</v>
      </c>
      <c r="S34" t="s">
        <v>28</v>
      </c>
      <c r="T34" t="s">
        <v>28</v>
      </c>
      <c r="U34" t="s">
        <v>28</v>
      </c>
      <c r="V34" t="s">
        <v>28</v>
      </c>
      <c r="W34" t="s">
        <v>28</v>
      </c>
      <c r="X34" t="s">
        <v>28</v>
      </c>
      <c r="Y34" t="s">
        <v>28</v>
      </c>
      <c r="Z34" t="s">
        <v>28</v>
      </c>
      <c r="AA34">
        <v>0</v>
      </c>
    </row>
    <row r="35" spans="1:27" ht="12.75">
      <c r="A35" t="s">
        <v>57</v>
      </c>
      <c r="B35" t="s">
        <v>58</v>
      </c>
      <c r="D35" t="s">
        <v>28</v>
      </c>
      <c r="E35" t="s">
        <v>28</v>
      </c>
      <c r="F35">
        <v>516</v>
      </c>
      <c r="G35" t="s">
        <v>28</v>
      </c>
      <c r="H35" t="s">
        <v>28</v>
      </c>
      <c r="I35" t="s">
        <v>28</v>
      </c>
      <c r="J35" t="s">
        <v>28</v>
      </c>
      <c r="K35" t="s">
        <v>28</v>
      </c>
      <c r="L35" t="s">
        <v>28</v>
      </c>
      <c r="M35" t="s">
        <v>28</v>
      </c>
      <c r="N35" t="s">
        <v>28</v>
      </c>
      <c r="O35" t="s">
        <v>28</v>
      </c>
      <c r="P35" t="s">
        <v>28</v>
      </c>
      <c r="Q35" t="s">
        <v>28</v>
      </c>
      <c r="R35" t="s">
        <v>28</v>
      </c>
      <c r="S35" t="s">
        <v>28</v>
      </c>
      <c r="T35">
        <v>370</v>
      </c>
      <c r="U35" t="s">
        <v>28</v>
      </c>
      <c r="V35" t="s">
        <v>28</v>
      </c>
      <c r="W35" t="s">
        <v>28</v>
      </c>
      <c r="X35" t="s">
        <v>28</v>
      </c>
      <c r="Y35" t="s">
        <v>28</v>
      </c>
      <c r="Z35" t="s">
        <v>28</v>
      </c>
      <c r="AA35" t="s">
        <v>28</v>
      </c>
    </row>
    <row r="36" spans="1:27" ht="12.75">
      <c r="A36" t="s">
        <v>152</v>
      </c>
      <c r="B36" t="s">
        <v>153</v>
      </c>
      <c r="D36" t="s">
        <v>28</v>
      </c>
      <c r="E36" t="s">
        <v>28</v>
      </c>
      <c r="F36" t="s">
        <v>28</v>
      </c>
      <c r="G36" t="s">
        <v>28</v>
      </c>
      <c r="H36" t="s">
        <v>28</v>
      </c>
      <c r="I36" t="s">
        <v>28</v>
      </c>
      <c r="J36" t="s">
        <v>28</v>
      </c>
      <c r="K36" t="s">
        <v>28</v>
      </c>
      <c r="L36" t="s">
        <v>28</v>
      </c>
      <c r="M36" t="s">
        <v>28</v>
      </c>
      <c r="N36" t="s">
        <v>28</v>
      </c>
      <c r="O36" t="s">
        <v>28</v>
      </c>
      <c r="P36" t="s">
        <v>28</v>
      </c>
      <c r="Q36" t="s">
        <v>28</v>
      </c>
      <c r="R36" t="s">
        <v>28</v>
      </c>
      <c r="S36" t="s">
        <v>28</v>
      </c>
      <c r="T36" t="s">
        <v>28</v>
      </c>
      <c r="U36" t="s">
        <v>28</v>
      </c>
      <c r="V36" t="s">
        <v>28</v>
      </c>
      <c r="W36" t="s">
        <v>28</v>
      </c>
      <c r="X36" t="s">
        <v>28</v>
      </c>
      <c r="Y36" t="s">
        <v>28</v>
      </c>
      <c r="Z36" t="s">
        <v>28</v>
      </c>
      <c r="AA36">
        <v>0</v>
      </c>
    </row>
    <row r="37" spans="1:27" ht="12.75">
      <c r="A37" t="s">
        <v>59</v>
      </c>
      <c r="B37" t="s">
        <v>60</v>
      </c>
      <c r="D37">
        <v>389</v>
      </c>
      <c r="E37" t="s">
        <v>28</v>
      </c>
      <c r="F37" t="s">
        <v>28</v>
      </c>
      <c r="G37" t="s">
        <v>28</v>
      </c>
      <c r="H37">
        <v>2</v>
      </c>
      <c r="I37" t="s">
        <v>28</v>
      </c>
      <c r="J37" t="s">
        <v>28</v>
      </c>
      <c r="K37" t="s">
        <v>28</v>
      </c>
      <c r="L37" t="s">
        <v>28</v>
      </c>
      <c r="M37">
        <v>0</v>
      </c>
      <c r="N37" t="s">
        <v>28</v>
      </c>
      <c r="O37" t="s">
        <v>28</v>
      </c>
      <c r="P37" t="s">
        <v>28</v>
      </c>
      <c r="Q37" t="s">
        <v>28</v>
      </c>
      <c r="R37" t="s">
        <v>28</v>
      </c>
      <c r="S37" t="s">
        <v>28</v>
      </c>
      <c r="T37">
        <v>248</v>
      </c>
      <c r="U37" t="s">
        <v>28</v>
      </c>
      <c r="V37" t="s">
        <v>28</v>
      </c>
      <c r="W37" t="s">
        <v>28</v>
      </c>
      <c r="X37" t="s">
        <v>28</v>
      </c>
      <c r="Y37" t="s">
        <v>28</v>
      </c>
      <c r="Z37">
        <v>0</v>
      </c>
      <c r="AA37">
        <v>3</v>
      </c>
    </row>
    <row r="38" spans="1:27" ht="12.75">
      <c r="A38" t="s">
        <v>61</v>
      </c>
      <c r="B38" t="s">
        <v>62</v>
      </c>
      <c r="D38" t="s">
        <v>28</v>
      </c>
      <c r="E38" t="s">
        <v>28</v>
      </c>
      <c r="F38">
        <v>1798</v>
      </c>
      <c r="G38" t="s">
        <v>28</v>
      </c>
      <c r="H38">
        <v>22</v>
      </c>
      <c r="I38" t="s">
        <v>28</v>
      </c>
      <c r="J38" t="s">
        <v>28</v>
      </c>
      <c r="K38" t="s">
        <v>28</v>
      </c>
      <c r="L38" t="s">
        <v>28</v>
      </c>
      <c r="M38">
        <v>0</v>
      </c>
      <c r="N38" t="s">
        <v>28</v>
      </c>
      <c r="O38" t="s">
        <v>28</v>
      </c>
      <c r="P38" t="s">
        <v>28</v>
      </c>
      <c r="Q38">
        <v>0</v>
      </c>
      <c r="R38">
        <v>1</v>
      </c>
      <c r="S38" t="s">
        <v>28</v>
      </c>
      <c r="T38">
        <v>1900</v>
      </c>
      <c r="U38" t="s">
        <v>28</v>
      </c>
      <c r="V38" t="s">
        <v>28</v>
      </c>
      <c r="W38">
        <v>3</v>
      </c>
      <c r="X38" t="s">
        <v>28</v>
      </c>
      <c r="Y38" t="s">
        <v>28</v>
      </c>
      <c r="Z38" t="s">
        <v>28</v>
      </c>
      <c r="AA38">
        <v>0</v>
      </c>
    </row>
    <row r="39" spans="1:27" ht="12.75">
      <c r="A39" t="s">
        <v>63</v>
      </c>
      <c r="B39" t="s">
        <v>64</v>
      </c>
      <c r="D39" t="s">
        <v>28</v>
      </c>
      <c r="E39" t="s">
        <v>28</v>
      </c>
      <c r="F39">
        <v>1478</v>
      </c>
      <c r="G39">
        <v>0</v>
      </c>
      <c r="H39">
        <v>1</v>
      </c>
      <c r="I39" t="s">
        <v>28</v>
      </c>
      <c r="J39" t="s">
        <v>28</v>
      </c>
      <c r="K39" t="s">
        <v>28</v>
      </c>
      <c r="L39" t="s">
        <v>28</v>
      </c>
      <c r="M39">
        <v>0</v>
      </c>
      <c r="N39" t="s">
        <v>28</v>
      </c>
      <c r="O39" t="s">
        <v>28</v>
      </c>
      <c r="P39">
        <v>3</v>
      </c>
      <c r="Q39" t="s">
        <v>28</v>
      </c>
      <c r="R39">
        <v>5</v>
      </c>
      <c r="S39" t="s">
        <v>28</v>
      </c>
      <c r="T39" t="s">
        <v>28</v>
      </c>
      <c r="U39" t="s">
        <v>28</v>
      </c>
      <c r="V39" t="s">
        <v>28</v>
      </c>
      <c r="W39" t="s">
        <v>28</v>
      </c>
      <c r="X39" t="s">
        <v>28</v>
      </c>
      <c r="Y39" t="s">
        <v>28</v>
      </c>
      <c r="Z39" t="s">
        <v>28</v>
      </c>
      <c r="AA39">
        <v>0</v>
      </c>
    </row>
    <row r="40" spans="1:27" ht="12.75">
      <c r="A40" t="s">
        <v>65</v>
      </c>
      <c r="B40" t="s">
        <v>66</v>
      </c>
      <c r="D40">
        <v>0</v>
      </c>
      <c r="E40" t="s">
        <v>28</v>
      </c>
      <c r="F40" t="s">
        <v>28</v>
      </c>
      <c r="G40" t="s">
        <v>28</v>
      </c>
      <c r="H40" t="s">
        <v>28</v>
      </c>
      <c r="I40" t="s">
        <v>28</v>
      </c>
      <c r="J40" t="s">
        <v>28</v>
      </c>
      <c r="K40" t="s">
        <v>28</v>
      </c>
      <c r="L40">
        <v>0</v>
      </c>
      <c r="M40">
        <v>0</v>
      </c>
      <c r="N40" t="s">
        <v>28</v>
      </c>
      <c r="O40" t="s">
        <v>28</v>
      </c>
      <c r="P40" t="s">
        <v>28</v>
      </c>
      <c r="Q40" t="s">
        <v>28</v>
      </c>
      <c r="R40">
        <v>0</v>
      </c>
      <c r="S40" t="s">
        <v>28</v>
      </c>
      <c r="T40">
        <v>1</v>
      </c>
      <c r="U40" t="s">
        <v>28</v>
      </c>
      <c r="V40" t="s">
        <v>28</v>
      </c>
      <c r="W40" t="s">
        <v>28</v>
      </c>
      <c r="X40" t="s">
        <v>28</v>
      </c>
      <c r="Y40" t="s">
        <v>28</v>
      </c>
      <c r="Z40" t="s">
        <v>28</v>
      </c>
      <c r="AA40">
        <v>0</v>
      </c>
    </row>
    <row r="41" spans="1:27" ht="12.75">
      <c r="A41" t="s">
        <v>67</v>
      </c>
      <c r="B41" t="s">
        <v>68</v>
      </c>
      <c r="D41" t="s">
        <v>28</v>
      </c>
      <c r="E41" t="s">
        <v>28</v>
      </c>
      <c r="F41">
        <v>0</v>
      </c>
      <c r="G41" t="s">
        <v>28</v>
      </c>
      <c r="H41" t="s">
        <v>28</v>
      </c>
      <c r="I41" t="s">
        <v>28</v>
      </c>
      <c r="J41" t="s">
        <v>28</v>
      </c>
      <c r="K41" t="s">
        <v>28</v>
      </c>
      <c r="L41" t="s">
        <v>28</v>
      </c>
      <c r="M41" t="s">
        <v>28</v>
      </c>
      <c r="N41" t="s">
        <v>28</v>
      </c>
      <c r="O41" t="s">
        <v>28</v>
      </c>
      <c r="P41" t="s">
        <v>28</v>
      </c>
      <c r="Q41" t="s">
        <v>28</v>
      </c>
      <c r="R41" t="s">
        <v>28</v>
      </c>
      <c r="S41" t="s">
        <v>28</v>
      </c>
      <c r="T41" t="s">
        <v>28</v>
      </c>
      <c r="U41" t="s">
        <v>28</v>
      </c>
      <c r="V41" t="s">
        <v>28</v>
      </c>
      <c r="W41" t="s">
        <v>28</v>
      </c>
      <c r="X41" t="s">
        <v>28</v>
      </c>
      <c r="Y41" t="s">
        <v>28</v>
      </c>
      <c r="Z41" t="s">
        <v>28</v>
      </c>
      <c r="AA41" t="s">
        <v>28</v>
      </c>
    </row>
    <row r="42" spans="1:27" ht="12.75">
      <c r="A42" t="s">
        <v>69</v>
      </c>
      <c r="B42" t="s">
        <v>70</v>
      </c>
      <c r="D42" t="s">
        <v>28</v>
      </c>
      <c r="E42" t="s">
        <v>28</v>
      </c>
      <c r="F42">
        <v>0</v>
      </c>
      <c r="G42" t="s">
        <v>28</v>
      </c>
      <c r="H42" t="s">
        <v>28</v>
      </c>
      <c r="I42" t="s">
        <v>28</v>
      </c>
      <c r="J42" t="s">
        <v>28</v>
      </c>
      <c r="K42" t="s">
        <v>28</v>
      </c>
      <c r="L42" t="s">
        <v>28</v>
      </c>
      <c r="M42" t="s">
        <v>28</v>
      </c>
      <c r="N42" t="s">
        <v>28</v>
      </c>
      <c r="O42" t="s">
        <v>28</v>
      </c>
      <c r="P42" t="s">
        <v>28</v>
      </c>
      <c r="Q42" t="s">
        <v>28</v>
      </c>
      <c r="R42" t="s">
        <v>28</v>
      </c>
      <c r="S42" t="s">
        <v>28</v>
      </c>
      <c r="T42">
        <v>9</v>
      </c>
      <c r="U42" t="s">
        <v>28</v>
      </c>
      <c r="V42" t="s">
        <v>28</v>
      </c>
      <c r="W42" t="s">
        <v>28</v>
      </c>
      <c r="X42" t="s">
        <v>28</v>
      </c>
      <c r="Y42" t="s">
        <v>28</v>
      </c>
      <c r="Z42" t="s">
        <v>28</v>
      </c>
      <c r="AA42" t="s">
        <v>28</v>
      </c>
    </row>
    <row r="43" spans="1:27" ht="12.75">
      <c r="A43" t="s">
        <v>71</v>
      </c>
      <c r="B43" t="s">
        <v>72</v>
      </c>
      <c r="D43" t="s">
        <v>28</v>
      </c>
      <c r="E43" t="s">
        <v>28</v>
      </c>
      <c r="F43">
        <v>1848</v>
      </c>
      <c r="G43" t="s">
        <v>28</v>
      </c>
      <c r="H43" t="s">
        <v>28</v>
      </c>
      <c r="I43" t="s">
        <v>28</v>
      </c>
      <c r="J43" t="s">
        <v>28</v>
      </c>
      <c r="K43" t="s">
        <v>28</v>
      </c>
      <c r="L43" t="s">
        <v>28</v>
      </c>
      <c r="M43" t="s">
        <v>28</v>
      </c>
      <c r="N43" t="s">
        <v>28</v>
      </c>
      <c r="O43" t="s">
        <v>28</v>
      </c>
      <c r="P43" t="s">
        <v>28</v>
      </c>
      <c r="Q43">
        <v>0</v>
      </c>
      <c r="R43" t="s">
        <v>28</v>
      </c>
      <c r="S43" t="s">
        <v>28</v>
      </c>
      <c r="T43">
        <v>1118</v>
      </c>
      <c r="U43" t="s">
        <v>28</v>
      </c>
      <c r="V43" t="s">
        <v>28</v>
      </c>
      <c r="W43" t="s">
        <v>28</v>
      </c>
      <c r="X43" t="s">
        <v>28</v>
      </c>
      <c r="Y43" t="s">
        <v>28</v>
      </c>
      <c r="Z43" t="s">
        <v>28</v>
      </c>
      <c r="AA43" t="s">
        <v>28</v>
      </c>
    </row>
    <row r="44" spans="1:27" ht="12.75">
      <c r="A44" t="s">
        <v>73</v>
      </c>
      <c r="B44" t="s">
        <v>74</v>
      </c>
      <c r="D44" t="s">
        <v>28</v>
      </c>
      <c r="E44" t="s">
        <v>28</v>
      </c>
      <c r="F44" t="s">
        <v>28</v>
      </c>
      <c r="G44" t="s">
        <v>28</v>
      </c>
      <c r="H44" t="s">
        <v>28</v>
      </c>
      <c r="I44" t="s">
        <v>28</v>
      </c>
      <c r="J44" t="s">
        <v>28</v>
      </c>
      <c r="K44" t="s">
        <v>28</v>
      </c>
      <c r="L44" t="s">
        <v>28</v>
      </c>
      <c r="M44">
        <v>0</v>
      </c>
      <c r="N44" t="s">
        <v>28</v>
      </c>
      <c r="O44" t="s">
        <v>28</v>
      </c>
      <c r="P44" t="s">
        <v>28</v>
      </c>
      <c r="Q44" t="s">
        <v>28</v>
      </c>
      <c r="R44">
        <v>7</v>
      </c>
      <c r="S44" t="s">
        <v>28</v>
      </c>
      <c r="T44">
        <v>513</v>
      </c>
      <c r="U44" t="s">
        <v>28</v>
      </c>
      <c r="V44" t="s">
        <v>28</v>
      </c>
      <c r="W44" t="s">
        <v>28</v>
      </c>
      <c r="X44" t="s">
        <v>28</v>
      </c>
      <c r="Y44" t="s">
        <v>28</v>
      </c>
      <c r="Z44">
        <v>1</v>
      </c>
      <c r="AA44">
        <v>0</v>
      </c>
    </row>
    <row r="45" spans="1:27" ht="12.75">
      <c r="A45" t="s">
        <v>75</v>
      </c>
      <c r="B45" t="s">
        <v>76</v>
      </c>
      <c r="D45">
        <v>1</v>
      </c>
      <c r="E45" t="s">
        <v>28</v>
      </c>
      <c r="F45" t="s">
        <v>28</v>
      </c>
      <c r="G45">
        <v>2</v>
      </c>
      <c r="H45">
        <v>0</v>
      </c>
      <c r="I45" t="s">
        <v>28</v>
      </c>
      <c r="J45" t="s">
        <v>28</v>
      </c>
      <c r="K45" t="s">
        <v>28</v>
      </c>
      <c r="L45" t="s">
        <v>28</v>
      </c>
      <c r="M45">
        <v>0</v>
      </c>
      <c r="N45" t="s">
        <v>28</v>
      </c>
      <c r="O45" t="s">
        <v>28</v>
      </c>
      <c r="P45" t="s">
        <v>28</v>
      </c>
      <c r="Q45" t="s">
        <v>28</v>
      </c>
      <c r="R45">
        <v>11</v>
      </c>
      <c r="S45" t="s">
        <v>28</v>
      </c>
      <c r="T45">
        <v>283</v>
      </c>
      <c r="U45" t="s">
        <v>28</v>
      </c>
      <c r="V45" t="s">
        <v>28</v>
      </c>
      <c r="W45" t="s">
        <v>28</v>
      </c>
      <c r="X45" t="s">
        <v>28</v>
      </c>
      <c r="Y45" t="s">
        <v>28</v>
      </c>
      <c r="Z45" t="s">
        <v>28</v>
      </c>
      <c r="AA45">
        <v>5</v>
      </c>
    </row>
    <row r="46" spans="1:27" ht="12.75">
      <c r="A46" t="s">
        <v>77</v>
      </c>
      <c r="B46" t="s">
        <v>78</v>
      </c>
      <c r="D46">
        <v>3</v>
      </c>
      <c r="E46" t="s">
        <v>28</v>
      </c>
      <c r="F46" t="s">
        <v>28</v>
      </c>
      <c r="G46">
        <v>0</v>
      </c>
      <c r="H46">
        <v>6</v>
      </c>
      <c r="I46" t="s">
        <v>28</v>
      </c>
      <c r="J46" t="s">
        <v>28</v>
      </c>
      <c r="K46" t="s">
        <v>28</v>
      </c>
      <c r="L46">
        <v>0</v>
      </c>
      <c r="M46">
        <v>84</v>
      </c>
      <c r="N46" t="s">
        <v>28</v>
      </c>
      <c r="O46" t="s">
        <v>28</v>
      </c>
      <c r="P46" t="s">
        <v>28</v>
      </c>
      <c r="Q46" t="s">
        <v>28</v>
      </c>
      <c r="R46">
        <v>278</v>
      </c>
      <c r="S46" t="s">
        <v>28</v>
      </c>
      <c r="T46">
        <v>1015</v>
      </c>
      <c r="U46" t="s">
        <v>28</v>
      </c>
      <c r="V46" t="s">
        <v>28</v>
      </c>
      <c r="W46" t="s">
        <v>28</v>
      </c>
      <c r="X46" t="s">
        <v>28</v>
      </c>
      <c r="Y46" t="s">
        <v>28</v>
      </c>
      <c r="Z46">
        <v>0</v>
      </c>
      <c r="AA46" t="s">
        <v>28</v>
      </c>
    </row>
    <row r="47" spans="1:27" ht="12.75">
      <c r="A47" t="s">
        <v>141</v>
      </c>
      <c r="B47" t="s">
        <v>142</v>
      </c>
      <c r="D47">
        <v>1078</v>
      </c>
      <c r="E47" t="s">
        <v>28</v>
      </c>
      <c r="F47">
        <v>6517</v>
      </c>
      <c r="G47">
        <v>110</v>
      </c>
      <c r="H47">
        <v>199</v>
      </c>
      <c r="I47">
        <v>0</v>
      </c>
      <c r="J47">
        <v>3</v>
      </c>
      <c r="K47">
        <v>10</v>
      </c>
      <c r="L47">
        <v>0</v>
      </c>
      <c r="M47">
        <v>140</v>
      </c>
      <c r="N47">
        <v>0</v>
      </c>
      <c r="O47" t="s">
        <v>28</v>
      </c>
      <c r="P47">
        <v>3</v>
      </c>
      <c r="Q47">
        <v>6</v>
      </c>
      <c r="R47">
        <v>9858</v>
      </c>
      <c r="S47">
        <v>0</v>
      </c>
      <c r="T47">
        <v>16735</v>
      </c>
      <c r="U47">
        <v>5</v>
      </c>
      <c r="V47">
        <v>8</v>
      </c>
      <c r="W47">
        <v>34</v>
      </c>
      <c r="X47">
        <v>0</v>
      </c>
      <c r="Y47">
        <v>0</v>
      </c>
      <c r="Z47">
        <v>2</v>
      </c>
      <c r="AA47">
        <v>443</v>
      </c>
    </row>
    <row r="50" spans="1:3" ht="12.75">
      <c r="A50" s="8" t="s">
        <v>244</v>
      </c>
      <c r="B50" s="8"/>
      <c r="C50" s="8"/>
    </row>
    <row r="51" spans="1:3" ht="12.75">
      <c r="A51" s="8" t="s">
        <v>246</v>
      </c>
      <c r="B51" s="8">
        <v>41.9</v>
      </c>
      <c r="C51" s="8" t="s">
        <v>245</v>
      </c>
    </row>
    <row r="52" spans="1:3" ht="12.75">
      <c r="A52" s="8" t="s">
        <v>247</v>
      </c>
      <c r="B52" s="8">
        <v>29.3</v>
      </c>
      <c r="C52" s="8" t="s">
        <v>245</v>
      </c>
    </row>
    <row r="56" spans="1:27" ht="12.75">
      <c r="A56" s="8" t="s">
        <v>242</v>
      </c>
      <c r="C56" t="s">
        <v>10</v>
      </c>
      <c r="D56" t="str">
        <f>D19</f>
        <v>be</v>
      </c>
      <c r="E56" t="str">
        <f aca="true" t="shared" si="0" ref="E56:AA56">E19</f>
        <v>bg</v>
      </c>
      <c r="F56" t="str">
        <f t="shared" si="0"/>
        <v>cz</v>
      </c>
      <c r="G56" t="str">
        <f t="shared" si="0"/>
        <v>dk</v>
      </c>
      <c r="H56" t="str">
        <f t="shared" si="0"/>
        <v>de</v>
      </c>
      <c r="I56" t="str">
        <f t="shared" si="0"/>
        <v>ee</v>
      </c>
      <c r="J56" t="str">
        <f t="shared" si="0"/>
        <v>ie</v>
      </c>
      <c r="K56" t="str">
        <f t="shared" si="0"/>
        <v>gr</v>
      </c>
      <c r="L56" t="str">
        <f t="shared" si="0"/>
        <v>es</v>
      </c>
      <c r="M56" t="str">
        <f t="shared" si="0"/>
        <v>fr</v>
      </c>
      <c r="N56" t="str">
        <f t="shared" si="0"/>
        <v>it</v>
      </c>
      <c r="O56" t="str">
        <f t="shared" si="0"/>
        <v>lv</v>
      </c>
      <c r="P56" t="str">
        <f t="shared" si="0"/>
        <v>lt</v>
      </c>
      <c r="Q56" t="str">
        <f t="shared" si="0"/>
        <v>hu</v>
      </c>
      <c r="R56" t="str">
        <f t="shared" si="0"/>
        <v>nl</v>
      </c>
      <c r="S56" t="str">
        <f t="shared" si="0"/>
        <v>at</v>
      </c>
      <c r="T56" t="str">
        <f t="shared" si="0"/>
        <v>pl</v>
      </c>
      <c r="U56" t="str">
        <f t="shared" si="0"/>
        <v>pt</v>
      </c>
      <c r="V56" t="str">
        <f t="shared" si="0"/>
        <v>ro</v>
      </c>
      <c r="W56" t="str">
        <f t="shared" si="0"/>
        <v>si</v>
      </c>
      <c r="X56" t="str">
        <f t="shared" si="0"/>
        <v>sk</v>
      </c>
      <c r="Y56" t="str">
        <f t="shared" si="0"/>
        <v>fi</v>
      </c>
      <c r="Z56" t="str">
        <f t="shared" si="0"/>
        <v>se</v>
      </c>
      <c r="AA56" t="str">
        <f t="shared" si="0"/>
        <v>uk</v>
      </c>
    </row>
    <row r="57" spans="4:27" ht="12.75">
      <c r="D57" t="str">
        <f>D20</f>
        <v>Belgium</v>
      </c>
      <c r="E57" t="str">
        <f aca="true" t="shared" si="1" ref="E57:AA57">E20</f>
        <v>Bulgaria</v>
      </c>
      <c r="F57" t="str">
        <f t="shared" si="1"/>
        <v>Czech Republic</v>
      </c>
      <c r="G57" t="str">
        <f t="shared" si="1"/>
        <v>Denmark</v>
      </c>
      <c r="H57" t="str">
        <f t="shared" si="1"/>
        <v>Germany (including ex-GDR from 1991)</v>
      </c>
      <c r="I57" t="str">
        <f t="shared" si="1"/>
        <v>Estonia</v>
      </c>
      <c r="J57" t="str">
        <f t="shared" si="1"/>
        <v>Ireland</v>
      </c>
      <c r="K57" t="str">
        <f t="shared" si="1"/>
        <v>Greece</v>
      </c>
      <c r="L57" t="str">
        <f t="shared" si="1"/>
        <v>Spain</v>
      </c>
      <c r="M57" t="str">
        <f t="shared" si="1"/>
        <v>France</v>
      </c>
      <c r="N57" t="str">
        <f t="shared" si="1"/>
        <v>Italy</v>
      </c>
      <c r="O57" t="str">
        <f t="shared" si="1"/>
        <v>Latvia</v>
      </c>
      <c r="P57" t="str">
        <f t="shared" si="1"/>
        <v>Lithuania</v>
      </c>
      <c r="Q57" t="str">
        <f t="shared" si="1"/>
        <v>Hungary</v>
      </c>
      <c r="R57" t="str">
        <f t="shared" si="1"/>
        <v>Netherlands</v>
      </c>
      <c r="S57" t="str">
        <f t="shared" si="1"/>
        <v>Austria</v>
      </c>
      <c r="T57" t="str">
        <f t="shared" si="1"/>
        <v>Poland</v>
      </c>
      <c r="U57" t="str">
        <f t="shared" si="1"/>
        <v>Portugal</v>
      </c>
      <c r="V57" t="str">
        <f t="shared" si="1"/>
        <v>Romania</v>
      </c>
      <c r="W57" t="str">
        <f t="shared" si="1"/>
        <v>Slovenia</v>
      </c>
      <c r="X57" t="str">
        <f t="shared" si="1"/>
        <v>Slovakia</v>
      </c>
      <c r="Y57" t="str">
        <f t="shared" si="1"/>
        <v>Finland</v>
      </c>
      <c r="Z57" t="str">
        <f t="shared" si="1"/>
        <v>Sweden</v>
      </c>
      <c r="AA57" t="str">
        <f t="shared" si="1"/>
        <v>United Kingdom</v>
      </c>
    </row>
    <row r="58" ht="12.75">
      <c r="A58" t="s">
        <v>4</v>
      </c>
    </row>
    <row r="59" spans="1:29" ht="12.75">
      <c r="A59" t="str">
        <f aca="true" t="shared" si="2" ref="A59:B84">A22</f>
        <v>be</v>
      </c>
      <c r="B59" t="str">
        <f t="shared" si="2"/>
        <v>Belgium</v>
      </c>
      <c r="D59" s="137">
        <f aca="true" t="shared" si="3" ref="D59:AA59">IF(ISERROR((D22*$B$52)/$B$51),0,D22*$B$52)/$B$51/1000</f>
        <v>0</v>
      </c>
      <c r="E59" s="137">
        <f t="shared" si="3"/>
        <v>0</v>
      </c>
      <c r="F59" s="137">
        <f t="shared" si="3"/>
        <v>0</v>
      </c>
      <c r="G59" s="137">
        <f t="shared" si="3"/>
        <v>0</v>
      </c>
      <c r="H59" s="137">
        <f t="shared" si="3"/>
        <v>0.0496491646778043</v>
      </c>
      <c r="I59" s="137">
        <f t="shared" si="3"/>
        <v>0</v>
      </c>
      <c r="J59" s="137">
        <f t="shared" si="3"/>
        <v>0</v>
      </c>
      <c r="K59" s="137">
        <f t="shared" si="3"/>
        <v>0</v>
      </c>
      <c r="L59" s="137">
        <f t="shared" si="3"/>
        <v>0</v>
      </c>
      <c r="M59" s="137">
        <f t="shared" si="3"/>
        <v>0.025174224343675417</v>
      </c>
      <c r="N59" s="137">
        <f t="shared" si="3"/>
        <v>0</v>
      </c>
      <c r="O59" s="137">
        <f t="shared" si="3"/>
        <v>0</v>
      </c>
      <c r="P59" s="137">
        <f t="shared" si="3"/>
        <v>0</v>
      </c>
      <c r="Q59" s="137">
        <f t="shared" si="3"/>
        <v>0</v>
      </c>
      <c r="R59" s="137">
        <f t="shared" si="3"/>
        <v>0.027971360381861574</v>
      </c>
      <c r="S59" s="137">
        <f t="shared" si="3"/>
        <v>0</v>
      </c>
      <c r="T59" s="137">
        <f t="shared" si="3"/>
        <v>0.203491646778043</v>
      </c>
      <c r="U59" s="137">
        <f t="shared" si="3"/>
        <v>0</v>
      </c>
      <c r="V59" s="137">
        <f t="shared" si="3"/>
        <v>0</v>
      </c>
      <c r="W59" s="137">
        <f t="shared" si="3"/>
        <v>0</v>
      </c>
      <c r="X59" s="137">
        <f t="shared" si="3"/>
        <v>0</v>
      </c>
      <c r="Y59" s="137">
        <f t="shared" si="3"/>
        <v>0</v>
      </c>
      <c r="Z59" s="137">
        <f t="shared" si="3"/>
        <v>0</v>
      </c>
      <c r="AA59" s="137">
        <f t="shared" si="3"/>
        <v>0.04755131264916468</v>
      </c>
      <c r="AB59" s="137"/>
      <c r="AC59" s="137"/>
    </row>
    <row r="60" spans="1:29" ht="12.75">
      <c r="A60" t="str">
        <f t="shared" si="2"/>
        <v>bg</v>
      </c>
      <c r="B60" t="str">
        <f t="shared" si="2"/>
        <v>Bulgaria</v>
      </c>
      <c r="D60" s="137">
        <f aca="true" t="shared" si="4" ref="D60:AA60">IF(ISERROR((D23*$B$52)/$B$51),0,D23*$B$52)/$B$51/1000</f>
        <v>0</v>
      </c>
      <c r="E60" s="137">
        <f t="shared" si="4"/>
        <v>0</v>
      </c>
      <c r="F60" s="137">
        <f t="shared" si="4"/>
        <v>0</v>
      </c>
      <c r="G60" s="137">
        <f t="shared" si="4"/>
        <v>0</v>
      </c>
      <c r="H60" s="137">
        <f t="shared" si="4"/>
        <v>0</v>
      </c>
      <c r="I60" s="137">
        <f t="shared" si="4"/>
        <v>0</v>
      </c>
      <c r="J60" s="137">
        <f t="shared" si="4"/>
        <v>0</v>
      </c>
      <c r="K60" s="137">
        <f t="shared" si="4"/>
        <v>0</v>
      </c>
      <c r="L60" s="137">
        <f t="shared" si="4"/>
        <v>0</v>
      </c>
      <c r="M60" s="137">
        <f t="shared" si="4"/>
        <v>0</v>
      </c>
      <c r="N60" s="137">
        <f t="shared" si="4"/>
        <v>0</v>
      </c>
      <c r="O60" s="137">
        <f t="shared" si="4"/>
        <v>0</v>
      </c>
      <c r="P60" s="137">
        <f t="shared" si="4"/>
        <v>0</v>
      </c>
      <c r="Q60" s="137">
        <f t="shared" si="4"/>
        <v>0</v>
      </c>
      <c r="R60" s="137">
        <f t="shared" si="4"/>
        <v>0</v>
      </c>
      <c r="S60" s="137">
        <f t="shared" si="4"/>
        <v>0</v>
      </c>
      <c r="T60" s="137">
        <f t="shared" si="4"/>
        <v>0</v>
      </c>
      <c r="U60" s="137">
        <f t="shared" si="4"/>
        <v>0</v>
      </c>
      <c r="V60" s="137">
        <f t="shared" si="4"/>
        <v>0.0020978520286396183</v>
      </c>
      <c r="W60" s="137">
        <f t="shared" si="4"/>
        <v>0.0006992840095465394</v>
      </c>
      <c r="X60" s="137">
        <f t="shared" si="4"/>
        <v>0</v>
      </c>
      <c r="Y60" s="137">
        <f t="shared" si="4"/>
        <v>0</v>
      </c>
      <c r="Z60" s="137">
        <f t="shared" si="4"/>
        <v>0</v>
      </c>
      <c r="AA60" s="137">
        <f t="shared" si="4"/>
        <v>0</v>
      </c>
      <c r="AB60" s="137"/>
      <c r="AC60" s="137"/>
    </row>
    <row r="61" spans="1:29" ht="12.75">
      <c r="A61" t="str">
        <f t="shared" si="2"/>
        <v>cz</v>
      </c>
      <c r="B61" t="str">
        <f t="shared" si="2"/>
        <v>Czech Republic</v>
      </c>
      <c r="D61" s="137">
        <f aca="true" t="shared" si="5" ref="D61:AA61">IF(ISERROR((D24*$B$52)/$B$51),0,D24*$B$52)/$B$51/1000</f>
        <v>0</v>
      </c>
      <c r="E61" s="137">
        <f t="shared" si="5"/>
        <v>0</v>
      </c>
      <c r="F61" s="137">
        <f t="shared" si="5"/>
        <v>0</v>
      </c>
      <c r="G61" s="137">
        <f t="shared" si="5"/>
        <v>0</v>
      </c>
      <c r="H61" s="137">
        <f t="shared" si="5"/>
        <v>0</v>
      </c>
      <c r="I61" s="137">
        <f t="shared" si="5"/>
        <v>0</v>
      </c>
      <c r="J61" s="137">
        <f t="shared" si="5"/>
        <v>0</v>
      </c>
      <c r="K61" s="137">
        <f t="shared" si="5"/>
        <v>0</v>
      </c>
      <c r="L61" s="137">
        <f t="shared" si="5"/>
        <v>0</v>
      </c>
      <c r="M61" s="137">
        <f t="shared" si="5"/>
        <v>0</v>
      </c>
      <c r="N61" s="137">
        <f t="shared" si="5"/>
        <v>0</v>
      </c>
      <c r="O61" s="137">
        <f t="shared" si="5"/>
        <v>0</v>
      </c>
      <c r="P61" s="137">
        <f t="shared" si="5"/>
        <v>0</v>
      </c>
      <c r="Q61" s="137">
        <f t="shared" si="5"/>
        <v>0</v>
      </c>
      <c r="R61" s="137">
        <f t="shared" si="5"/>
        <v>0</v>
      </c>
      <c r="S61" s="137">
        <f t="shared" si="5"/>
        <v>0</v>
      </c>
      <c r="T61" s="137">
        <f t="shared" si="5"/>
        <v>1.320947494033413</v>
      </c>
      <c r="U61" s="137">
        <f t="shared" si="5"/>
        <v>0</v>
      </c>
      <c r="V61" s="137">
        <f t="shared" si="5"/>
        <v>0</v>
      </c>
      <c r="W61" s="137">
        <f t="shared" si="5"/>
        <v>0</v>
      </c>
      <c r="X61" s="137">
        <f t="shared" si="5"/>
        <v>0</v>
      </c>
      <c r="Y61" s="137">
        <f t="shared" si="5"/>
        <v>0</v>
      </c>
      <c r="Z61" s="137">
        <f t="shared" si="5"/>
        <v>0</v>
      </c>
      <c r="AA61" s="137">
        <f t="shared" si="5"/>
        <v>0</v>
      </c>
      <c r="AB61" s="137"/>
      <c r="AC61" s="137"/>
    </row>
    <row r="62" spans="1:29" ht="12.75">
      <c r="A62" t="str">
        <f t="shared" si="2"/>
        <v>dk</v>
      </c>
      <c r="B62" t="str">
        <f t="shared" si="2"/>
        <v>Denmark</v>
      </c>
      <c r="D62" s="137">
        <f aca="true" t="shared" si="6" ref="D62:AA62">IF(ISERROR((D25*$B$52)/$B$51),0,D25*$B$52)/$B$51/1000</f>
        <v>0</v>
      </c>
      <c r="E62" s="137">
        <f t="shared" si="6"/>
        <v>0</v>
      </c>
      <c r="F62" s="137">
        <f t="shared" si="6"/>
        <v>0</v>
      </c>
      <c r="G62" s="137">
        <f t="shared" si="6"/>
        <v>0</v>
      </c>
      <c r="H62" s="137">
        <f t="shared" si="6"/>
        <v>0</v>
      </c>
      <c r="I62" s="137">
        <f t="shared" si="6"/>
        <v>0</v>
      </c>
      <c r="J62" s="137">
        <f t="shared" si="6"/>
        <v>0</v>
      </c>
      <c r="K62" s="137">
        <f t="shared" si="6"/>
        <v>0</v>
      </c>
      <c r="L62" s="137">
        <f t="shared" si="6"/>
        <v>0</v>
      </c>
      <c r="M62" s="137">
        <f t="shared" si="6"/>
        <v>0</v>
      </c>
      <c r="N62" s="137">
        <f t="shared" si="6"/>
        <v>0</v>
      </c>
      <c r="O62" s="137">
        <f t="shared" si="6"/>
        <v>0</v>
      </c>
      <c r="P62" s="137">
        <f t="shared" si="6"/>
        <v>0</v>
      </c>
      <c r="Q62" s="137">
        <f t="shared" si="6"/>
        <v>0</v>
      </c>
      <c r="R62" s="137">
        <f t="shared" si="6"/>
        <v>0.06643198090692123</v>
      </c>
      <c r="S62" s="137">
        <f t="shared" si="6"/>
        <v>0</v>
      </c>
      <c r="T62" s="137">
        <f t="shared" si="6"/>
        <v>0.36083054892601435</v>
      </c>
      <c r="U62" s="137">
        <f t="shared" si="6"/>
        <v>0</v>
      </c>
      <c r="V62" s="137">
        <f t="shared" si="6"/>
        <v>0</v>
      </c>
      <c r="W62" s="137">
        <f t="shared" si="6"/>
        <v>0</v>
      </c>
      <c r="X62" s="137">
        <f t="shared" si="6"/>
        <v>0</v>
      </c>
      <c r="Y62" s="137">
        <f t="shared" si="6"/>
        <v>0</v>
      </c>
      <c r="Z62" s="137">
        <f t="shared" si="6"/>
        <v>0</v>
      </c>
      <c r="AA62" s="137">
        <f t="shared" si="6"/>
        <v>0.003496420047732697</v>
      </c>
      <c r="AB62" s="137"/>
      <c r="AC62" s="137"/>
    </row>
    <row r="63" spans="1:29" ht="12.75">
      <c r="A63" t="str">
        <f t="shared" si="2"/>
        <v>de</v>
      </c>
      <c r="B63" t="str">
        <f t="shared" si="2"/>
        <v>Germany (including ex-GDR from 1991)</v>
      </c>
      <c r="D63" s="137">
        <f aca="true" t="shared" si="7" ref="D63:AA63">IF(ISERROR((D26*$B$52)/$B$51),0,D26*$B$52)/$B$51/1000</f>
        <v>0.25523866348448687</v>
      </c>
      <c r="E63" s="137">
        <f t="shared" si="7"/>
        <v>0</v>
      </c>
      <c r="F63" s="137">
        <f t="shared" si="7"/>
        <v>0.39579474940334125</v>
      </c>
      <c r="G63" s="137">
        <f t="shared" si="7"/>
        <v>0.020279236276849643</v>
      </c>
      <c r="H63" s="137">
        <f t="shared" si="7"/>
        <v>0</v>
      </c>
      <c r="I63" s="137">
        <f t="shared" si="7"/>
        <v>0</v>
      </c>
      <c r="J63" s="137">
        <f t="shared" si="7"/>
        <v>0</v>
      </c>
      <c r="K63" s="137">
        <f t="shared" si="7"/>
        <v>0</v>
      </c>
      <c r="L63" s="137">
        <f t="shared" si="7"/>
        <v>0</v>
      </c>
      <c r="M63" s="137">
        <f t="shared" si="7"/>
        <v>0.012587112171837708</v>
      </c>
      <c r="N63" s="137">
        <f t="shared" si="7"/>
        <v>0</v>
      </c>
      <c r="O63" s="137">
        <f t="shared" si="7"/>
        <v>0</v>
      </c>
      <c r="P63" s="137">
        <f t="shared" si="7"/>
        <v>0</v>
      </c>
      <c r="Q63" s="137">
        <f t="shared" si="7"/>
        <v>0</v>
      </c>
      <c r="R63" s="137">
        <f t="shared" si="7"/>
        <v>5.131346062052506</v>
      </c>
      <c r="S63" s="137">
        <f t="shared" si="7"/>
        <v>0</v>
      </c>
      <c r="T63" s="137">
        <f t="shared" si="7"/>
        <v>4.521570405727925</v>
      </c>
      <c r="U63" s="137">
        <f t="shared" si="7"/>
        <v>0</v>
      </c>
      <c r="V63" s="137">
        <f t="shared" si="7"/>
        <v>0</v>
      </c>
      <c r="W63" s="137">
        <f t="shared" si="7"/>
        <v>0</v>
      </c>
      <c r="X63" s="137">
        <f t="shared" si="7"/>
        <v>0</v>
      </c>
      <c r="Y63" s="137">
        <f t="shared" si="7"/>
        <v>0</v>
      </c>
      <c r="Z63" s="137">
        <f t="shared" si="7"/>
        <v>0</v>
      </c>
      <c r="AA63" s="137">
        <f t="shared" si="7"/>
        <v>0.0027971360381861578</v>
      </c>
      <c r="AB63" s="137"/>
      <c r="AC63" s="137"/>
    </row>
    <row r="64" spans="1:29" ht="12.75">
      <c r="A64" t="str">
        <f t="shared" si="2"/>
        <v>ee</v>
      </c>
      <c r="B64" t="str">
        <f t="shared" si="2"/>
        <v>Estonia</v>
      </c>
      <c r="D64" s="137">
        <f aca="true" t="shared" si="8" ref="D64:AA64">IF(ISERROR((D27*$B$52)/$B$51),0,D27*$B$52)/$B$51/1000</f>
        <v>0</v>
      </c>
      <c r="E64" s="137">
        <f t="shared" si="8"/>
        <v>0</v>
      </c>
      <c r="F64" s="137">
        <f t="shared" si="8"/>
        <v>0</v>
      </c>
      <c r="G64" s="137">
        <f t="shared" si="8"/>
        <v>0</v>
      </c>
      <c r="H64" s="137">
        <f t="shared" si="8"/>
        <v>0</v>
      </c>
      <c r="I64" s="137">
        <f t="shared" si="8"/>
        <v>0</v>
      </c>
      <c r="J64" s="137">
        <f t="shared" si="8"/>
        <v>0</v>
      </c>
      <c r="K64" s="137">
        <f t="shared" si="8"/>
        <v>0</v>
      </c>
      <c r="L64" s="137">
        <f t="shared" si="8"/>
        <v>0</v>
      </c>
      <c r="M64" s="137">
        <f t="shared" si="8"/>
        <v>0</v>
      </c>
      <c r="N64" s="137">
        <f t="shared" si="8"/>
        <v>0</v>
      </c>
      <c r="O64" s="137">
        <f t="shared" si="8"/>
        <v>0</v>
      </c>
      <c r="P64" s="137">
        <f t="shared" si="8"/>
        <v>0</v>
      </c>
      <c r="Q64" s="137">
        <f t="shared" si="8"/>
        <v>0</v>
      </c>
      <c r="R64" s="137">
        <f t="shared" si="8"/>
        <v>0</v>
      </c>
      <c r="S64" s="137">
        <f t="shared" si="8"/>
        <v>0</v>
      </c>
      <c r="T64" s="137">
        <f t="shared" si="8"/>
        <v>0</v>
      </c>
      <c r="U64" s="137">
        <f t="shared" si="8"/>
        <v>0</v>
      </c>
      <c r="V64" s="137">
        <f t="shared" si="8"/>
        <v>0</v>
      </c>
      <c r="W64" s="137">
        <f t="shared" si="8"/>
        <v>0</v>
      </c>
      <c r="X64" s="137">
        <f t="shared" si="8"/>
        <v>0</v>
      </c>
      <c r="Y64" s="137">
        <f t="shared" si="8"/>
        <v>0</v>
      </c>
      <c r="Z64" s="137">
        <f t="shared" si="8"/>
        <v>0</v>
      </c>
      <c r="AA64" s="137">
        <f t="shared" si="8"/>
        <v>0</v>
      </c>
      <c r="AB64" s="137"/>
      <c r="AC64" s="137"/>
    </row>
    <row r="65" spans="1:29" ht="12.75">
      <c r="A65" t="str">
        <f t="shared" si="2"/>
        <v>ie</v>
      </c>
      <c r="B65" t="str">
        <f t="shared" si="2"/>
        <v>Ireland</v>
      </c>
      <c r="D65" s="137">
        <f aca="true" t="shared" si="9" ref="D65:AA65">IF(ISERROR((D28*$B$52)/$B$51),0,D28*$B$52)/$B$51/1000</f>
        <v>0</v>
      </c>
      <c r="E65" s="137">
        <f t="shared" si="9"/>
        <v>0</v>
      </c>
      <c r="F65" s="137">
        <f t="shared" si="9"/>
        <v>0</v>
      </c>
      <c r="G65" s="137">
        <f t="shared" si="9"/>
        <v>0</v>
      </c>
      <c r="H65" s="137">
        <f t="shared" si="9"/>
        <v>0</v>
      </c>
      <c r="I65" s="137">
        <f t="shared" si="9"/>
        <v>0</v>
      </c>
      <c r="J65" s="137">
        <f t="shared" si="9"/>
        <v>0</v>
      </c>
      <c r="K65" s="137">
        <f t="shared" si="9"/>
        <v>0</v>
      </c>
      <c r="L65" s="137">
        <f t="shared" si="9"/>
        <v>0</v>
      </c>
      <c r="M65" s="137">
        <f t="shared" si="9"/>
        <v>0</v>
      </c>
      <c r="N65" s="137">
        <f t="shared" si="9"/>
        <v>0</v>
      </c>
      <c r="O65" s="137">
        <f t="shared" si="9"/>
        <v>0</v>
      </c>
      <c r="P65" s="137">
        <f t="shared" si="9"/>
        <v>0</v>
      </c>
      <c r="Q65" s="137">
        <f t="shared" si="9"/>
        <v>0</v>
      </c>
      <c r="R65" s="137">
        <f t="shared" si="9"/>
        <v>0</v>
      </c>
      <c r="S65" s="137">
        <f t="shared" si="9"/>
        <v>0</v>
      </c>
      <c r="T65" s="137">
        <f t="shared" si="9"/>
        <v>0.16433174224343677</v>
      </c>
      <c r="U65" s="137">
        <f t="shared" si="9"/>
        <v>0</v>
      </c>
      <c r="V65" s="137">
        <f t="shared" si="9"/>
        <v>0</v>
      </c>
      <c r="W65" s="137">
        <f t="shared" si="9"/>
        <v>0</v>
      </c>
      <c r="X65" s="137">
        <f t="shared" si="9"/>
        <v>0</v>
      </c>
      <c r="Y65" s="137">
        <f t="shared" si="9"/>
        <v>0</v>
      </c>
      <c r="Z65" s="137">
        <f t="shared" si="9"/>
        <v>0</v>
      </c>
      <c r="AA65" s="137">
        <f t="shared" si="9"/>
        <v>0.19090453460620527</v>
      </c>
      <c r="AB65" s="137"/>
      <c r="AC65" s="137"/>
    </row>
    <row r="66" spans="1:29" ht="12.75">
      <c r="A66" t="str">
        <f t="shared" si="2"/>
        <v>gr</v>
      </c>
      <c r="B66" t="str">
        <f t="shared" si="2"/>
        <v>Greece</v>
      </c>
      <c r="D66" s="137">
        <f aca="true" t="shared" si="10" ref="D66:AA66">IF(ISERROR((D29*$B$52)/$B$51),0,D29*$B$52)/$B$51/1000</f>
        <v>0</v>
      </c>
      <c r="E66" s="137">
        <f t="shared" si="10"/>
        <v>0</v>
      </c>
      <c r="F66" s="137">
        <f t="shared" si="10"/>
        <v>0</v>
      </c>
      <c r="G66" s="137">
        <f t="shared" si="10"/>
        <v>0</v>
      </c>
      <c r="H66" s="137">
        <f t="shared" si="10"/>
        <v>0</v>
      </c>
      <c r="I66" s="137">
        <f t="shared" si="10"/>
        <v>0</v>
      </c>
      <c r="J66" s="137">
        <f t="shared" si="10"/>
        <v>0</v>
      </c>
      <c r="K66" s="137">
        <f t="shared" si="10"/>
        <v>0</v>
      </c>
      <c r="L66" s="137">
        <f t="shared" si="10"/>
        <v>0</v>
      </c>
      <c r="M66" s="137">
        <f t="shared" si="10"/>
        <v>0</v>
      </c>
      <c r="N66" s="137">
        <f t="shared" si="10"/>
        <v>0</v>
      </c>
      <c r="O66" s="137">
        <f t="shared" si="10"/>
        <v>0</v>
      </c>
      <c r="P66" s="137">
        <f t="shared" si="10"/>
        <v>0</v>
      </c>
      <c r="Q66" s="137">
        <f t="shared" si="10"/>
        <v>0</v>
      </c>
      <c r="R66" s="137">
        <f t="shared" si="10"/>
        <v>0</v>
      </c>
      <c r="S66" s="137">
        <f t="shared" si="10"/>
        <v>0</v>
      </c>
      <c r="T66" s="137">
        <f t="shared" si="10"/>
        <v>0</v>
      </c>
      <c r="U66" s="137">
        <f t="shared" si="10"/>
        <v>0</v>
      </c>
      <c r="V66" s="137">
        <f t="shared" si="10"/>
        <v>0</v>
      </c>
      <c r="W66" s="137">
        <f t="shared" si="10"/>
        <v>0</v>
      </c>
      <c r="X66" s="137">
        <f t="shared" si="10"/>
        <v>0</v>
      </c>
      <c r="Y66" s="137">
        <f t="shared" si="10"/>
        <v>0</v>
      </c>
      <c r="Z66" s="137">
        <f t="shared" si="10"/>
        <v>0</v>
      </c>
      <c r="AA66" s="137">
        <f t="shared" si="10"/>
        <v>0</v>
      </c>
      <c r="AB66" s="137"/>
      <c r="AC66" s="137"/>
    </row>
    <row r="67" spans="1:29" ht="12.75">
      <c r="A67" t="str">
        <f t="shared" si="2"/>
        <v>es</v>
      </c>
      <c r="B67" t="str">
        <f t="shared" si="2"/>
        <v>Spain</v>
      </c>
      <c r="D67" s="137">
        <f aca="true" t="shared" si="11" ref="D67:AA67">IF(ISERROR((D30*$B$52)/$B$51),0,D30*$B$52)/$B$51/1000</f>
        <v>0.0013985680190930789</v>
      </c>
      <c r="E67" s="137">
        <f t="shared" si="11"/>
        <v>0</v>
      </c>
      <c r="F67" s="137">
        <f t="shared" si="11"/>
        <v>0</v>
      </c>
      <c r="G67" s="137">
        <f t="shared" si="11"/>
        <v>0</v>
      </c>
      <c r="H67" s="137">
        <f t="shared" si="11"/>
        <v>0</v>
      </c>
      <c r="I67" s="137">
        <f t="shared" si="11"/>
        <v>0</v>
      </c>
      <c r="J67" s="137">
        <f t="shared" si="11"/>
        <v>0</v>
      </c>
      <c r="K67" s="137">
        <f t="shared" si="11"/>
        <v>0</v>
      </c>
      <c r="L67" s="137">
        <f t="shared" si="11"/>
        <v>0</v>
      </c>
      <c r="M67" s="137">
        <f t="shared" si="11"/>
        <v>0</v>
      </c>
      <c r="N67" s="137">
        <f t="shared" si="11"/>
        <v>0</v>
      </c>
      <c r="O67" s="137">
        <f t="shared" si="11"/>
        <v>0</v>
      </c>
      <c r="P67" s="137">
        <f t="shared" si="11"/>
        <v>0</v>
      </c>
      <c r="Q67" s="137">
        <f t="shared" si="11"/>
        <v>0</v>
      </c>
      <c r="R67" s="137">
        <f t="shared" si="11"/>
        <v>0.02727207637231504</v>
      </c>
      <c r="S67" s="137">
        <f t="shared" si="11"/>
        <v>0</v>
      </c>
      <c r="T67" s="137">
        <f t="shared" si="11"/>
        <v>0.12517183770883056</v>
      </c>
      <c r="U67" s="137">
        <f t="shared" si="11"/>
        <v>0</v>
      </c>
      <c r="V67" s="137">
        <f t="shared" si="11"/>
        <v>0</v>
      </c>
      <c r="W67" s="137">
        <f t="shared" si="11"/>
        <v>0</v>
      </c>
      <c r="X67" s="137">
        <f t="shared" si="11"/>
        <v>0</v>
      </c>
      <c r="Y67" s="137">
        <f t="shared" si="11"/>
        <v>0</v>
      </c>
      <c r="Z67" s="137">
        <f t="shared" si="11"/>
        <v>0</v>
      </c>
      <c r="AA67" s="137">
        <f t="shared" si="11"/>
        <v>0.020279236276849643</v>
      </c>
      <c r="AB67" s="137"/>
      <c r="AC67" s="137"/>
    </row>
    <row r="68" spans="1:29" ht="12.75">
      <c r="A68" t="str">
        <f t="shared" si="2"/>
        <v>fr</v>
      </c>
      <c r="B68" t="str">
        <f t="shared" si="2"/>
        <v>France</v>
      </c>
      <c r="D68" s="137">
        <f aca="true" t="shared" si="12" ref="D68:AA68">IF(ISERROR((D31*$B$52)/$B$51),0,D31*$B$52)/$B$51/1000</f>
        <v>0.19510023866348447</v>
      </c>
      <c r="E68" s="137">
        <f t="shared" si="12"/>
        <v>0</v>
      </c>
      <c r="F68" s="137">
        <f t="shared" si="12"/>
        <v>0</v>
      </c>
      <c r="G68" s="137">
        <f t="shared" si="12"/>
        <v>0</v>
      </c>
      <c r="H68" s="137">
        <f t="shared" si="12"/>
        <v>0.060837708830548926</v>
      </c>
      <c r="I68" s="137">
        <f t="shared" si="12"/>
        <v>0</v>
      </c>
      <c r="J68" s="137">
        <f t="shared" si="12"/>
        <v>0</v>
      </c>
      <c r="K68" s="137">
        <f t="shared" si="12"/>
        <v>0</v>
      </c>
      <c r="L68" s="137">
        <f t="shared" si="12"/>
        <v>0</v>
      </c>
      <c r="M68" s="137">
        <f t="shared" si="12"/>
        <v>0</v>
      </c>
      <c r="N68" s="137">
        <f t="shared" si="12"/>
        <v>0</v>
      </c>
      <c r="O68" s="137">
        <f t="shared" si="12"/>
        <v>0</v>
      </c>
      <c r="P68" s="137">
        <f t="shared" si="12"/>
        <v>0</v>
      </c>
      <c r="Q68" s="137">
        <f t="shared" si="12"/>
        <v>0</v>
      </c>
      <c r="R68" s="137">
        <f t="shared" si="12"/>
        <v>1.0713031026252984</v>
      </c>
      <c r="S68" s="137">
        <f t="shared" si="12"/>
        <v>0</v>
      </c>
      <c r="T68" s="137">
        <f t="shared" si="12"/>
        <v>0.5335536992840095</v>
      </c>
      <c r="U68" s="137">
        <f t="shared" si="12"/>
        <v>0</v>
      </c>
      <c r="V68" s="137">
        <f t="shared" si="12"/>
        <v>0</v>
      </c>
      <c r="W68" s="137">
        <f t="shared" si="12"/>
        <v>0</v>
      </c>
      <c r="X68" s="137">
        <f t="shared" si="12"/>
        <v>0</v>
      </c>
      <c r="Y68" s="137">
        <f t="shared" si="12"/>
        <v>0</v>
      </c>
      <c r="Z68" s="137">
        <f t="shared" si="12"/>
        <v>0</v>
      </c>
      <c r="AA68" s="137">
        <f t="shared" si="12"/>
        <v>0.016782816229116947</v>
      </c>
      <c r="AB68" s="137"/>
      <c r="AC68" s="137"/>
    </row>
    <row r="69" spans="1:29" ht="12.75">
      <c r="A69" t="str">
        <f t="shared" si="2"/>
        <v>it</v>
      </c>
      <c r="B69" t="str">
        <f t="shared" si="2"/>
        <v>Italy</v>
      </c>
      <c r="D69" s="137">
        <f aca="true" t="shared" si="13" ref="D69:AA69">IF(ISERROR((D32*$B$52)/$B$51),0,D32*$B$52)/$B$51/1000</f>
        <v>0</v>
      </c>
      <c r="E69" s="137">
        <f t="shared" si="13"/>
        <v>0</v>
      </c>
      <c r="F69" s="137">
        <f t="shared" si="13"/>
        <v>0</v>
      </c>
      <c r="G69" s="137">
        <f t="shared" si="13"/>
        <v>0</v>
      </c>
      <c r="H69" s="137">
        <f t="shared" si="13"/>
        <v>0</v>
      </c>
      <c r="I69" s="137">
        <f t="shared" si="13"/>
        <v>0</v>
      </c>
      <c r="J69" s="137">
        <f t="shared" si="13"/>
        <v>0</v>
      </c>
      <c r="K69" s="137">
        <f t="shared" si="13"/>
        <v>0</v>
      </c>
      <c r="L69" s="137">
        <f t="shared" si="13"/>
        <v>0</v>
      </c>
      <c r="M69" s="137">
        <f t="shared" si="13"/>
        <v>0</v>
      </c>
      <c r="N69" s="137">
        <f t="shared" si="13"/>
        <v>0</v>
      </c>
      <c r="O69" s="137">
        <f t="shared" si="13"/>
        <v>0</v>
      </c>
      <c r="P69" s="137">
        <f t="shared" si="13"/>
        <v>0</v>
      </c>
      <c r="Q69" s="137">
        <f t="shared" si="13"/>
        <v>0</v>
      </c>
      <c r="R69" s="137">
        <f t="shared" si="13"/>
        <v>0</v>
      </c>
      <c r="S69" s="137">
        <f t="shared" si="13"/>
        <v>0</v>
      </c>
      <c r="T69" s="137">
        <f t="shared" si="13"/>
        <v>0.1741217183770883</v>
      </c>
      <c r="U69" s="137">
        <f t="shared" si="13"/>
        <v>0</v>
      </c>
      <c r="V69" s="137">
        <f t="shared" si="13"/>
        <v>0</v>
      </c>
      <c r="W69" s="137">
        <f t="shared" si="13"/>
        <v>0.018880668257756566</v>
      </c>
      <c r="X69" s="137">
        <f t="shared" si="13"/>
        <v>0</v>
      </c>
      <c r="Y69" s="137">
        <f t="shared" si="13"/>
        <v>0</v>
      </c>
      <c r="Z69" s="137">
        <f t="shared" si="13"/>
        <v>0</v>
      </c>
      <c r="AA69" s="137">
        <f t="shared" si="13"/>
        <v>0</v>
      </c>
      <c r="AB69" s="137"/>
      <c r="AC69" s="137"/>
    </row>
    <row r="70" spans="1:29" ht="12.75">
      <c r="A70" t="str">
        <f t="shared" si="2"/>
        <v>lt</v>
      </c>
      <c r="B70" t="str">
        <f t="shared" si="2"/>
        <v>Lithuania</v>
      </c>
      <c r="D70" s="137">
        <f aca="true" t="shared" si="14" ref="D70:AA70">IF(ISERROR((D33*$B$52)/$B$51),0,D33*$B$52)/$B$51/1000</f>
        <v>0</v>
      </c>
      <c r="E70" s="137">
        <f t="shared" si="14"/>
        <v>0</v>
      </c>
      <c r="F70" s="137">
        <f t="shared" si="14"/>
        <v>0</v>
      </c>
      <c r="G70" s="137">
        <f t="shared" si="14"/>
        <v>0</v>
      </c>
      <c r="H70" s="137">
        <f t="shared" si="14"/>
        <v>0</v>
      </c>
      <c r="I70" s="137">
        <f t="shared" si="14"/>
        <v>0</v>
      </c>
      <c r="J70" s="137">
        <f t="shared" si="14"/>
        <v>0</v>
      </c>
      <c r="K70" s="137">
        <f t="shared" si="14"/>
        <v>0</v>
      </c>
      <c r="L70" s="137">
        <f t="shared" si="14"/>
        <v>0</v>
      </c>
      <c r="M70" s="137">
        <f t="shared" si="14"/>
        <v>0</v>
      </c>
      <c r="N70" s="137">
        <f t="shared" si="14"/>
        <v>0</v>
      </c>
      <c r="O70" s="137">
        <f t="shared" si="14"/>
        <v>0</v>
      </c>
      <c r="P70" s="137">
        <f t="shared" si="14"/>
        <v>0</v>
      </c>
      <c r="Q70" s="137">
        <f t="shared" si="14"/>
        <v>0</v>
      </c>
      <c r="R70" s="137">
        <f t="shared" si="14"/>
        <v>0</v>
      </c>
      <c r="S70" s="137">
        <f t="shared" si="14"/>
        <v>0</v>
      </c>
      <c r="T70" s="137">
        <f t="shared" si="14"/>
        <v>0.0013985680190930789</v>
      </c>
      <c r="U70" s="137">
        <f t="shared" si="14"/>
        <v>0</v>
      </c>
      <c r="V70" s="137">
        <f t="shared" si="14"/>
        <v>0</v>
      </c>
      <c r="W70" s="137">
        <f t="shared" si="14"/>
        <v>0</v>
      </c>
      <c r="X70" s="137">
        <f t="shared" si="14"/>
        <v>0</v>
      </c>
      <c r="Y70" s="137">
        <f t="shared" si="14"/>
        <v>0</v>
      </c>
      <c r="Z70" s="137">
        <f t="shared" si="14"/>
        <v>0</v>
      </c>
      <c r="AA70" s="137">
        <f t="shared" si="14"/>
        <v>0</v>
      </c>
      <c r="AB70" s="137"/>
      <c r="AC70" s="137"/>
    </row>
    <row r="71" spans="1:29" ht="12.75">
      <c r="A71" t="str">
        <f t="shared" si="2"/>
        <v>lu</v>
      </c>
      <c r="B71" t="str">
        <f t="shared" si="2"/>
        <v>Luxembourg (Grand-Duché)</v>
      </c>
      <c r="D71" s="137">
        <f aca="true" t="shared" si="15" ref="D71:AA71">IF(ISERROR((D34*$B$52)/$B$51),0,D34*$B$52)/$B$51/1000</f>
        <v>0.016083532219570405</v>
      </c>
      <c r="E71" s="137">
        <f t="shared" si="15"/>
        <v>0</v>
      </c>
      <c r="F71" s="137">
        <f t="shared" si="15"/>
        <v>0</v>
      </c>
      <c r="G71" s="137">
        <f t="shared" si="15"/>
        <v>0</v>
      </c>
      <c r="H71" s="137">
        <f t="shared" si="15"/>
        <v>0</v>
      </c>
      <c r="I71" s="137">
        <f t="shared" si="15"/>
        <v>0</v>
      </c>
      <c r="J71" s="137">
        <f t="shared" si="15"/>
        <v>0</v>
      </c>
      <c r="K71" s="137">
        <f t="shared" si="15"/>
        <v>0</v>
      </c>
      <c r="L71" s="137">
        <f t="shared" si="15"/>
        <v>0</v>
      </c>
      <c r="M71" s="137">
        <f t="shared" si="15"/>
        <v>0</v>
      </c>
      <c r="N71" s="137">
        <f t="shared" si="15"/>
        <v>0</v>
      </c>
      <c r="O71" s="137">
        <f t="shared" si="15"/>
        <v>0</v>
      </c>
      <c r="P71" s="137">
        <f t="shared" si="15"/>
        <v>0</v>
      </c>
      <c r="Q71" s="137">
        <f t="shared" si="15"/>
        <v>0</v>
      </c>
      <c r="R71" s="137">
        <f t="shared" si="15"/>
        <v>0</v>
      </c>
      <c r="S71" s="137">
        <f t="shared" si="15"/>
        <v>0</v>
      </c>
      <c r="T71" s="137">
        <f t="shared" si="15"/>
        <v>0</v>
      </c>
      <c r="U71" s="137">
        <f t="shared" si="15"/>
        <v>0</v>
      </c>
      <c r="V71" s="137">
        <f t="shared" si="15"/>
        <v>0</v>
      </c>
      <c r="W71" s="137">
        <f t="shared" si="15"/>
        <v>0</v>
      </c>
      <c r="X71" s="137">
        <f t="shared" si="15"/>
        <v>0</v>
      </c>
      <c r="Y71" s="137">
        <f t="shared" si="15"/>
        <v>0</v>
      </c>
      <c r="Z71" s="137">
        <f t="shared" si="15"/>
        <v>0</v>
      </c>
      <c r="AA71" s="137">
        <f t="shared" si="15"/>
        <v>0</v>
      </c>
      <c r="AB71" s="137"/>
      <c r="AC71" s="137"/>
    </row>
    <row r="72" spans="1:29" ht="12.75">
      <c r="A72" t="str">
        <f t="shared" si="2"/>
        <v>hu</v>
      </c>
      <c r="B72" t="str">
        <f t="shared" si="2"/>
        <v>Hungary</v>
      </c>
      <c r="D72" s="137">
        <f aca="true" t="shared" si="16" ref="D72:AA72">IF(ISERROR((D35*$B$52)/$B$51),0,D35*$B$52)/$B$51/1000</f>
        <v>0</v>
      </c>
      <c r="E72" s="137">
        <f t="shared" si="16"/>
        <v>0</v>
      </c>
      <c r="F72" s="137">
        <f t="shared" si="16"/>
        <v>0.36083054892601435</v>
      </c>
      <c r="G72" s="137">
        <f t="shared" si="16"/>
        <v>0</v>
      </c>
      <c r="H72" s="137">
        <f t="shared" si="16"/>
        <v>0</v>
      </c>
      <c r="I72" s="137">
        <f t="shared" si="16"/>
        <v>0</v>
      </c>
      <c r="J72" s="137">
        <f t="shared" si="16"/>
        <v>0</v>
      </c>
      <c r="K72" s="137">
        <f t="shared" si="16"/>
        <v>0</v>
      </c>
      <c r="L72" s="137">
        <f t="shared" si="16"/>
        <v>0</v>
      </c>
      <c r="M72" s="137">
        <f t="shared" si="16"/>
        <v>0</v>
      </c>
      <c r="N72" s="137">
        <f t="shared" si="16"/>
        <v>0</v>
      </c>
      <c r="O72" s="137">
        <f t="shared" si="16"/>
        <v>0</v>
      </c>
      <c r="P72" s="137">
        <f t="shared" si="16"/>
        <v>0</v>
      </c>
      <c r="Q72" s="137">
        <f t="shared" si="16"/>
        <v>0</v>
      </c>
      <c r="R72" s="137">
        <f t="shared" si="16"/>
        <v>0</v>
      </c>
      <c r="S72" s="137">
        <f t="shared" si="16"/>
        <v>0</v>
      </c>
      <c r="T72" s="137">
        <f t="shared" si="16"/>
        <v>0.2587350835322196</v>
      </c>
      <c r="U72" s="137">
        <f t="shared" si="16"/>
        <v>0</v>
      </c>
      <c r="V72" s="137">
        <f t="shared" si="16"/>
        <v>0</v>
      </c>
      <c r="W72" s="137">
        <f t="shared" si="16"/>
        <v>0</v>
      </c>
      <c r="X72" s="137">
        <f t="shared" si="16"/>
        <v>0</v>
      </c>
      <c r="Y72" s="137">
        <f t="shared" si="16"/>
        <v>0</v>
      </c>
      <c r="Z72" s="137">
        <f t="shared" si="16"/>
        <v>0</v>
      </c>
      <c r="AA72" s="137">
        <f t="shared" si="16"/>
        <v>0</v>
      </c>
      <c r="AB72" s="137"/>
      <c r="AC72" s="137"/>
    </row>
    <row r="73" spans="1:29" ht="12.75">
      <c r="A73" t="str">
        <f t="shared" si="2"/>
        <v>mt</v>
      </c>
      <c r="B73" t="str">
        <f t="shared" si="2"/>
        <v>Malta</v>
      </c>
      <c r="D73" s="137">
        <f aca="true" t="shared" si="17" ref="D73:AA73">IF(ISERROR((D36*$B$52)/$B$51),0,D36*$B$52)/$B$51/1000</f>
        <v>0</v>
      </c>
      <c r="E73" s="137">
        <f t="shared" si="17"/>
        <v>0</v>
      </c>
      <c r="F73" s="137">
        <f t="shared" si="17"/>
        <v>0</v>
      </c>
      <c r="G73" s="137">
        <f t="shared" si="17"/>
        <v>0</v>
      </c>
      <c r="H73" s="137">
        <f t="shared" si="17"/>
        <v>0</v>
      </c>
      <c r="I73" s="137">
        <f t="shared" si="17"/>
        <v>0</v>
      </c>
      <c r="J73" s="137">
        <f t="shared" si="17"/>
        <v>0</v>
      </c>
      <c r="K73" s="137">
        <f t="shared" si="17"/>
        <v>0</v>
      </c>
      <c r="L73" s="137">
        <f t="shared" si="17"/>
        <v>0</v>
      </c>
      <c r="M73" s="137">
        <f t="shared" si="17"/>
        <v>0</v>
      </c>
      <c r="N73" s="137">
        <f t="shared" si="17"/>
        <v>0</v>
      </c>
      <c r="O73" s="137">
        <f t="shared" si="17"/>
        <v>0</v>
      </c>
      <c r="P73" s="137">
        <f t="shared" si="17"/>
        <v>0</v>
      </c>
      <c r="Q73" s="137">
        <f t="shared" si="17"/>
        <v>0</v>
      </c>
      <c r="R73" s="137">
        <f t="shared" si="17"/>
        <v>0</v>
      </c>
      <c r="S73" s="137">
        <f t="shared" si="17"/>
        <v>0</v>
      </c>
      <c r="T73" s="137">
        <f t="shared" si="17"/>
        <v>0</v>
      </c>
      <c r="U73" s="137">
        <f t="shared" si="17"/>
        <v>0</v>
      </c>
      <c r="V73" s="137">
        <f t="shared" si="17"/>
        <v>0</v>
      </c>
      <c r="W73" s="137">
        <f t="shared" si="17"/>
        <v>0</v>
      </c>
      <c r="X73" s="137">
        <f t="shared" si="17"/>
        <v>0</v>
      </c>
      <c r="Y73" s="137">
        <f t="shared" si="17"/>
        <v>0</v>
      </c>
      <c r="Z73" s="137">
        <f t="shared" si="17"/>
        <v>0</v>
      </c>
      <c r="AA73" s="137">
        <f t="shared" si="17"/>
        <v>0</v>
      </c>
      <c r="AB73" s="137"/>
      <c r="AC73" s="137"/>
    </row>
    <row r="74" spans="1:29" ht="12.75">
      <c r="A74" t="str">
        <f t="shared" si="2"/>
        <v>nl</v>
      </c>
      <c r="B74" t="str">
        <f t="shared" si="2"/>
        <v>Netherlands</v>
      </c>
      <c r="D74" s="137">
        <f aca="true" t="shared" si="18" ref="D74:AA74">IF(ISERROR((D37*$B$52)/$B$51),0,D37*$B$52)/$B$51/1000</f>
        <v>0.27202147971360385</v>
      </c>
      <c r="E74" s="137">
        <f t="shared" si="18"/>
        <v>0</v>
      </c>
      <c r="F74" s="137">
        <f t="shared" si="18"/>
        <v>0</v>
      </c>
      <c r="G74" s="137">
        <f t="shared" si="18"/>
        <v>0</v>
      </c>
      <c r="H74" s="137">
        <f t="shared" si="18"/>
        <v>0.0013985680190930789</v>
      </c>
      <c r="I74" s="137">
        <f t="shared" si="18"/>
        <v>0</v>
      </c>
      <c r="J74" s="137">
        <f t="shared" si="18"/>
        <v>0</v>
      </c>
      <c r="K74" s="137">
        <f t="shared" si="18"/>
        <v>0</v>
      </c>
      <c r="L74" s="137">
        <f t="shared" si="18"/>
        <v>0</v>
      </c>
      <c r="M74" s="137">
        <f t="shared" si="18"/>
        <v>0</v>
      </c>
      <c r="N74" s="137">
        <f t="shared" si="18"/>
        <v>0</v>
      </c>
      <c r="O74" s="137">
        <f t="shared" si="18"/>
        <v>0</v>
      </c>
      <c r="P74" s="137">
        <f t="shared" si="18"/>
        <v>0</v>
      </c>
      <c r="Q74" s="137">
        <f t="shared" si="18"/>
        <v>0</v>
      </c>
      <c r="R74" s="137">
        <f t="shared" si="18"/>
        <v>0</v>
      </c>
      <c r="S74" s="137">
        <f t="shared" si="18"/>
        <v>0</v>
      </c>
      <c r="T74" s="137">
        <f t="shared" si="18"/>
        <v>0.1734224343675418</v>
      </c>
      <c r="U74" s="137">
        <f t="shared" si="18"/>
        <v>0</v>
      </c>
      <c r="V74" s="137">
        <f t="shared" si="18"/>
        <v>0</v>
      </c>
      <c r="W74" s="137">
        <f t="shared" si="18"/>
        <v>0</v>
      </c>
      <c r="X74" s="137">
        <f t="shared" si="18"/>
        <v>0</v>
      </c>
      <c r="Y74" s="137">
        <f t="shared" si="18"/>
        <v>0</v>
      </c>
      <c r="Z74" s="137">
        <f t="shared" si="18"/>
        <v>0</v>
      </c>
      <c r="AA74" s="137">
        <f t="shared" si="18"/>
        <v>0.0020978520286396183</v>
      </c>
      <c r="AB74" s="137"/>
      <c r="AC74" s="137"/>
    </row>
    <row r="75" spans="1:29" ht="12.75">
      <c r="A75" t="str">
        <f t="shared" si="2"/>
        <v>at</v>
      </c>
      <c r="B75" t="str">
        <f t="shared" si="2"/>
        <v>Austria</v>
      </c>
      <c r="D75" s="137">
        <f aca="true" t="shared" si="19" ref="D75:AA75">IF(ISERROR((D38*$B$52)/$B$51),0,D38*$B$52)/$B$51/1000</f>
        <v>0</v>
      </c>
      <c r="E75" s="137">
        <f t="shared" si="19"/>
        <v>0</v>
      </c>
      <c r="F75" s="137">
        <f t="shared" si="19"/>
        <v>1.2573126491646778</v>
      </c>
      <c r="G75" s="137">
        <f t="shared" si="19"/>
        <v>0</v>
      </c>
      <c r="H75" s="137">
        <f t="shared" si="19"/>
        <v>0.015384248210023868</v>
      </c>
      <c r="I75" s="137">
        <f t="shared" si="19"/>
        <v>0</v>
      </c>
      <c r="J75" s="137">
        <f t="shared" si="19"/>
        <v>0</v>
      </c>
      <c r="K75" s="137">
        <f t="shared" si="19"/>
        <v>0</v>
      </c>
      <c r="L75" s="137">
        <f t="shared" si="19"/>
        <v>0</v>
      </c>
      <c r="M75" s="137">
        <f t="shared" si="19"/>
        <v>0</v>
      </c>
      <c r="N75" s="137">
        <f t="shared" si="19"/>
        <v>0</v>
      </c>
      <c r="O75" s="137">
        <f t="shared" si="19"/>
        <v>0</v>
      </c>
      <c r="P75" s="137">
        <f t="shared" si="19"/>
        <v>0</v>
      </c>
      <c r="Q75" s="137">
        <f t="shared" si="19"/>
        <v>0</v>
      </c>
      <c r="R75" s="137">
        <f t="shared" si="19"/>
        <v>0.0006992840095465394</v>
      </c>
      <c r="S75" s="137">
        <f t="shared" si="19"/>
        <v>0</v>
      </c>
      <c r="T75" s="137">
        <f t="shared" si="19"/>
        <v>1.3286396181384248</v>
      </c>
      <c r="U75" s="137">
        <f t="shared" si="19"/>
        <v>0</v>
      </c>
      <c r="V75" s="137">
        <f t="shared" si="19"/>
        <v>0</v>
      </c>
      <c r="W75" s="137">
        <f t="shared" si="19"/>
        <v>0.0020978520286396183</v>
      </c>
      <c r="X75" s="137">
        <f t="shared" si="19"/>
        <v>0</v>
      </c>
      <c r="Y75" s="137">
        <f t="shared" si="19"/>
        <v>0</v>
      </c>
      <c r="Z75" s="137">
        <f t="shared" si="19"/>
        <v>0</v>
      </c>
      <c r="AA75" s="137">
        <f t="shared" si="19"/>
        <v>0</v>
      </c>
      <c r="AB75" s="137"/>
      <c r="AC75" s="137"/>
    </row>
    <row r="76" spans="1:29" ht="12.75">
      <c r="A76" t="str">
        <f t="shared" si="2"/>
        <v>pl</v>
      </c>
      <c r="B76" t="str">
        <f t="shared" si="2"/>
        <v>Poland</v>
      </c>
      <c r="D76" s="137">
        <f aca="true" t="shared" si="20" ref="D76:AA76">IF(ISERROR((D39*$B$52)/$B$51),0,D39*$B$52)/$B$51/1000</f>
        <v>0</v>
      </c>
      <c r="E76" s="137">
        <f t="shared" si="20"/>
        <v>0</v>
      </c>
      <c r="F76" s="137">
        <f t="shared" si="20"/>
        <v>1.0335417661097854</v>
      </c>
      <c r="G76" s="137">
        <f t="shared" si="20"/>
        <v>0</v>
      </c>
      <c r="H76" s="137">
        <f t="shared" si="20"/>
        <v>0.0006992840095465394</v>
      </c>
      <c r="I76" s="137">
        <f t="shared" si="20"/>
        <v>0</v>
      </c>
      <c r="J76" s="137">
        <f t="shared" si="20"/>
        <v>0</v>
      </c>
      <c r="K76" s="137">
        <f t="shared" si="20"/>
        <v>0</v>
      </c>
      <c r="L76" s="137">
        <f t="shared" si="20"/>
        <v>0</v>
      </c>
      <c r="M76" s="137">
        <f t="shared" si="20"/>
        <v>0</v>
      </c>
      <c r="N76" s="137">
        <f t="shared" si="20"/>
        <v>0</v>
      </c>
      <c r="O76" s="137">
        <f t="shared" si="20"/>
        <v>0</v>
      </c>
      <c r="P76" s="137">
        <f t="shared" si="20"/>
        <v>0.0020978520286396183</v>
      </c>
      <c r="Q76" s="137">
        <f t="shared" si="20"/>
        <v>0</v>
      </c>
      <c r="R76" s="137">
        <f t="shared" si="20"/>
        <v>0.003496420047732697</v>
      </c>
      <c r="S76" s="137">
        <f t="shared" si="20"/>
        <v>0</v>
      </c>
      <c r="T76" s="137">
        <f t="shared" si="20"/>
        <v>0</v>
      </c>
      <c r="U76" s="137">
        <f t="shared" si="20"/>
        <v>0</v>
      </c>
      <c r="V76" s="137">
        <f t="shared" si="20"/>
        <v>0</v>
      </c>
      <c r="W76" s="137">
        <f t="shared" si="20"/>
        <v>0</v>
      </c>
      <c r="X76" s="137">
        <f t="shared" si="20"/>
        <v>0</v>
      </c>
      <c r="Y76" s="137">
        <f t="shared" si="20"/>
        <v>0</v>
      </c>
      <c r="Z76" s="137">
        <f t="shared" si="20"/>
        <v>0</v>
      </c>
      <c r="AA76" s="137">
        <f t="shared" si="20"/>
        <v>0</v>
      </c>
      <c r="AB76" s="137"/>
      <c r="AC76" s="137"/>
    </row>
    <row r="77" spans="1:29" ht="12.75">
      <c r="A77" t="str">
        <f t="shared" si="2"/>
        <v>pt</v>
      </c>
      <c r="B77" t="str">
        <f t="shared" si="2"/>
        <v>Portugal</v>
      </c>
      <c r="D77" s="137">
        <f aca="true" t="shared" si="21" ref="D77:AA77">IF(ISERROR((D40*$B$52)/$B$51),0,D40*$B$52)/$B$51/1000</f>
        <v>0</v>
      </c>
      <c r="E77" s="137">
        <f t="shared" si="21"/>
        <v>0</v>
      </c>
      <c r="F77" s="137">
        <f t="shared" si="21"/>
        <v>0</v>
      </c>
      <c r="G77" s="137">
        <f t="shared" si="21"/>
        <v>0</v>
      </c>
      <c r="H77" s="137">
        <f t="shared" si="21"/>
        <v>0</v>
      </c>
      <c r="I77" s="137">
        <f t="shared" si="21"/>
        <v>0</v>
      </c>
      <c r="J77" s="137">
        <f t="shared" si="21"/>
        <v>0</v>
      </c>
      <c r="K77" s="137">
        <f t="shared" si="21"/>
        <v>0</v>
      </c>
      <c r="L77" s="137">
        <f t="shared" si="21"/>
        <v>0</v>
      </c>
      <c r="M77" s="137">
        <f t="shared" si="21"/>
        <v>0</v>
      </c>
      <c r="N77" s="137">
        <f t="shared" si="21"/>
        <v>0</v>
      </c>
      <c r="O77" s="137">
        <f t="shared" si="21"/>
        <v>0</v>
      </c>
      <c r="P77" s="137">
        <f t="shared" si="21"/>
        <v>0</v>
      </c>
      <c r="Q77" s="137">
        <f t="shared" si="21"/>
        <v>0</v>
      </c>
      <c r="R77" s="137">
        <f t="shared" si="21"/>
        <v>0</v>
      </c>
      <c r="S77" s="137">
        <f t="shared" si="21"/>
        <v>0</v>
      </c>
      <c r="T77" s="137">
        <f t="shared" si="21"/>
        <v>0.0006992840095465394</v>
      </c>
      <c r="U77" s="137">
        <f t="shared" si="21"/>
        <v>0</v>
      </c>
      <c r="V77" s="137">
        <f t="shared" si="21"/>
        <v>0</v>
      </c>
      <c r="W77" s="137">
        <f t="shared" si="21"/>
        <v>0</v>
      </c>
      <c r="X77" s="137">
        <f t="shared" si="21"/>
        <v>0</v>
      </c>
      <c r="Y77" s="137">
        <f t="shared" si="21"/>
        <v>0</v>
      </c>
      <c r="Z77" s="137">
        <f t="shared" si="21"/>
        <v>0</v>
      </c>
      <c r="AA77" s="137">
        <f t="shared" si="21"/>
        <v>0</v>
      </c>
      <c r="AB77" s="137"/>
      <c r="AC77" s="137"/>
    </row>
    <row r="78" spans="1:29" ht="12.75">
      <c r="A78" t="str">
        <f t="shared" si="2"/>
        <v>ro</v>
      </c>
      <c r="B78" t="str">
        <f t="shared" si="2"/>
        <v>Romania</v>
      </c>
      <c r="D78" s="137">
        <f aca="true" t="shared" si="22" ref="D78:AA78">IF(ISERROR((D41*$B$52)/$B$51),0,D41*$B$52)/$B$51/1000</f>
        <v>0</v>
      </c>
      <c r="E78" s="137">
        <f t="shared" si="22"/>
        <v>0</v>
      </c>
      <c r="F78" s="137">
        <f t="shared" si="22"/>
        <v>0</v>
      </c>
      <c r="G78" s="137">
        <f t="shared" si="22"/>
        <v>0</v>
      </c>
      <c r="H78" s="137">
        <f t="shared" si="22"/>
        <v>0</v>
      </c>
      <c r="I78" s="137">
        <f t="shared" si="22"/>
        <v>0</v>
      </c>
      <c r="J78" s="137">
        <f t="shared" si="22"/>
        <v>0</v>
      </c>
      <c r="K78" s="137">
        <f t="shared" si="22"/>
        <v>0</v>
      </c>
      <c r="L78" s="137">
        <f t="shared" si="22"/>
        <v>0</v>
      </c>
      <c r="M78" s="137">
        <f t="shared" si="22"/>
        <v>0</v>
      </c>
      <c r="N78" s="137">
        <f t="shared" si="22"/>
        <v>0</v>
      </c>
      <c r="O78" s="137">
        <f t="shared" si="22"/>
        <v>0</v>
      </c>
      <c r="P78" s="137">
        <f t="shared" si="22"/>
        <v>0</v>
      </c>
      <c r="Q78" s="137">
        <f t="shared" si="22"/>
        <v>0</v>
      </c>
      <c r="R78" s="137">
        <f t="shared" si="22"/>
        <v>0</v>
      </c>
      <c r="S78" s="137">
        <f t="shared" si="22"/>
        <v>0</v>
      </c>
      <c r="T78" s="137">
        <f t="shared" si="22"/>
        <v>0</v>
      </c>
      <c r="U78" s="137">
        <f t="shared" si="22"/>
        <v>0</v>
      </c>
      <c r="V78" s="137">
        <f t="shared" si="22"/>
        <v>0</v>
      </c>
      <c r="W78" s="137">
        <f t="shared" si="22"/>
        <v>0</v>
      </c>
      <c r="X78" s="137">
        <f t="shared" si="22"/>
        <v>0</v>
      </c>
      <c r="Y78" s="137">
        <f t="shared" si="22"/>
        <v>0</v>
      </c>
      <c r="Z78" s="137">
        <f t="shared" si="22"/>
        <v>0</v>
      </c>
      <c r="AA78" s="137">
        <f t="shared" si="22"/>
        <v>0</v>
      </c>
      <c r="AB78" s="137"/>
      <c r="AC78" s="137"/>
    </row>
    <row r="79" spans="1:29" ht="12.75">
      <c r="A79" t="str">
        <f t="shared" si="2"/>
        <v>si</v>
      </c>
      <c r="B79" t="str">
        <f t="shared" si="2"/>
        <v>Slovenia</v>
      </c>
      <c r="D79" s="137">
        <f aca="true" t="shared" si="23" ref="D79:AA79">IF(ISERROR((D42*$B$52)/$B$51),0,D42*$B$52)/$B$51/1000</f>
        <v>0</v>
      </c>
      <c r="E79" s="137">
        <f t="shared" si="23"/>
        <v>0</v>
      </c>
      <c r="F79" s="137">
        <f t="shared" si="23"/>
        <v>0</v>
      </c>
      <c r="G79" s="137">
        <f t="shared" si="23"/>
        <v>0</v>
      </c>
      <c r="H79" s="137">
        <f t="shared" si="23"/>
        <v>0</v>
      </c>
      <c r="I79" s="137">
        <f t="shared" si="23"/>
        <v>0</v>
      </c>
      <c r="J79" s="137">
        <f t="shared" si="23"/>
        <v>0</v>
      </c>
      <c r="K79" s="137">
        <f t="shared" si="23"/>
        <v>0</v>
      </c>
      <c r="L79" s="137">
        <f t="shared" si="23"/>
        <v>0</v>
      </c>
      <c r="M79" s="137">
        <f t="shared" si="23"/>
        <v>0</v>
      </c>
      <c r="N79" s="137">
        <f t="shared" si="23"/>
        <v>0</v>
      </c>
      <c r="O79" s="137">
        <f t="shared" si="23"/>
        <v>0</v>
      </c>
      <c r="P79" s="137">
        <f t="shared" si="23"/>
        <v>0</v>
      </c>
      <c r="Q79" s="137">
        <f t="shared" si="23"/>
        <v>0</v>
      </c>
      <c r="R79" s="137">
        <f t="shared" si="23"/>
        <v>0</v>
      </c>
      <c r="S79" s="137">
        <f t="shared" si="23"/>
        <v>0</v>
      </c>
      <c r="T79" s="137">
        <f t="shared" si="23"/>
        <v>0.006293556085918854</v>
      </c>
      <c r="U79" s="137">
        <f t="shared" si="23"/>
        <v>0</v>
      </c>
      <c r="V79" s="137">
        <f t="shared" si="23"/>
        <v>0</v>
      </c>
      <c r="W79" s="137">
        <f t="shared" si="23"/>
        <v>0</v>
      </c>
      <c r="X79" s="137">
        <f t="shared" si="23"/>
        <v>0</v>
      </c>
      <c r="Y79" s="137">
        <f t="shared" si="23"/>
        <v>0</v>
      </c>
      <c r="Z79" s="137">
        <f t="shared" si="23"/>
        <v>0</v>
      </c>
      <c r="AA79" s="137">
        <f t="shared" si="23"/>
        <v>0</v>
      </c>
      <c r="AB79" s="137"/>
      <c r="AC79" s="137"/>
    </row>
    <row r="80" spans="1:29" ht="12.75">
      <c r="A80" t="str">
        <f t="shared" si="2"/>
        <v>sk</v>
      </c>
      <c r="B80" t="str">
        <f t="shared" si="2"/>
        <v>Slovakia</v>
      </c>
      <c r="D80" s="137">
        <f aca="true" t="shared" si="24" ref="D80:AA80">IF(ISERROR((D43*$B$52)/$B$51),0,D43*$B$52)/$B$51/1000</f>
        <v>0</v>
      </c>
      <c r="E80" s="137">
        <f t="shared" si="24"/>
        <v>0</v>
      </c>
      <c r="F80" s="137">
        <f t="shared" si="24"/>
        <v>1.292276849642005</v>
      </c>
      <c r="G80" s="137">
        <f t="shared" si="24"/>
        <v>0</v>
      </c>
      <c r="H80" s="137">
        <f t="shared" si="24"/>
        <v>0</v>
      </c>
      <c r="I80" s="137">
        <f t="shared" si="24"/>
        <v>0</v>
      </c>
      <c r="J80" s="137">
        <f t="shared" si="24"/>
        <v>0</v>
      </c>
      <c r="K80" s="137">
        <f t="shared" si="24"/>
        <v>0</v>
      </c>
      <c r="L80" s="137">
        <f t="shared" si="24"/>
        <v>0</v>
      </c>
      <c r="M80" s="137">
        <f t="shared" si="24"/>
        <v>0</v>
      </c>
      <c r="N80" s="137">
        <f t="shared" si="24"/>
        <v>0</v>
      </c>
      <c r="O80" s="137">
        <f t="shared" si="24"/>
        <v>0</v>
      </c>
      <c r="P80" s="137">
        <f t="shared" si="24"/>
        <v>0</v>
      </c>
      <c r="Q80" s="137">
        <f t="shared" si="24"/>
        <v>0</v>
      </c>
      <c r="R80" s="137">
        <f t="shared" si="24"/>
        <v>0</v>
      </c>
      <c r="S80" s="137">
        <f t="shared" si="24"/>
        <v>0</v>
      </c>
      <c r="T80" s="137">
        <f t="shared" si="24"/>
        <v>0.7817995226730311</v>
      </c>
      <c r="U80" s="137">
        <f t="shared" si="24"/>
        <v>0</v>
      </c>
      <c r="V80" s="137">
        <f t="shared" si="24"/>
        <v>0</v>
      </c>
      <c r="W80" s="137">
        <f t="shared" si="24"/>
        <v>0</v>
      </c>
      <c r="X80" s="137">
        <f t="shared" si="24"/>
        <v>0</v>
      </c>
      <c r="Y80" s="137">
        <f t="shared" si="24"/>
        <v>0</v>
      </c>
      <c r="Z80" s="137">
        <f t="shared" si="24"/>
        <v>0</v>
      </c>
      <c r="AA80" s="137">
        <f t="shared" si="24"/>
        <v>0</v>
      </c>
      <c r="AB80" s="137"/>
      <c r="AC80" s="137"/>
    </row>
    <row r="81" spans="1:29" ht="12.75">
      <c r="A81" t="str">
        <f t="shared" si="2"/>
        <v>fi</v>
      </c>
      <c r="B81" t="str">
        <f t="shared" si="2"/>
        <v>Finland</v>
      </c>
      <c r="D81" s="137">
        <f aca="true" t="shared" si="25" ref="D81:AA81">IF(ISERROR((D44*$B$52)/$B$51),0,D44*$B$52)/$B$51/1000</f>
        <v>0</v>
      </c>
      <c r="E81" s="137">
        <f t="shared" si="25"/>
        <v>0</v>
      </c>
      <c r="F81" s="137">
        <f t="shared" si="25"/>
        <v>0</v>
      </c>
      <c r="G81" s="137">
        <f t="shared" si="25"/>
        <v>0</v>
      </c>
      <c r="H81" s="137">
        <f t="shared" si="25"/>
        <v>0</v>
      </c>
      <c r="I81" s="137">
        <f t="shared" si="25"/>
        <v>0</v>
      </c>
      <c r="J81" s="137">
        <f t="shared" si="25"/>
        <v>0</v>
      </c>
      <c r="K81" s="137">
        <f t="shared" si="25"/>
        <v>0</v>
      </c>
      <c r="L81" s="137">
        <f t="shared" si="25"/>
        <v>0</v>
      </c>
      <c r="M81" s="137">
        <f t="shared" si="25"/>
        <v>0</v>
      </c>
      <c r="N81" s="137">
        <f t="shared" si="25"/>
        <v>0</v>
      </c>
      <c r="O81" s="137">
        <f t="shared" si="25"/>
        <v>0</v>
      </c>
      <c r="P81" s="137">
        <f t="shared" si="25"/>
        <v>0</v>
      </c>
      <c r="Q81" s="137">
        <f t="shared" si="25"/>
        <v>0</v>
      </c>
      <c r="R81" s="137">
        <f t="shared" si="25"/>
        <v>0.004894988066825776</v>
      </c>
      <c r="S81" s="137">
        <f t="shared" si="25"/>
        <v>0</v>
      </c>
      <c r="T81" s="137">
        <f t="shared" si="25"/>
        <v>0.3587326968973747</v>
      </c>
      <c r="U81" s="137">
        <f t="shared" si="25"/>
        <v>0</v>
      </c>
      <c r="V81" s="137">
        <f t="shared" si="25"/>
        <v>0</v>
      </c>
      <c r="W81" s="137">
        <f t="shared" si="25"/>
        <v>0</v>
      </c>
      <c r="X81" s="137">
        <f t="shared" si="25"/>
        <v>0</v>
      </c>
      <c r="Y81" s="137">
        <f t="shared" si="25"/>
        <v>0</v>
      </c>
      <c r="Z81" s="137">
        <f t="shared" si="25"/>
        <v>0.0006992840095465394</v>
      </c>
      <c r="AA81" s="137">
        <f t="shared" si="25"/>
        <v>0</v>
      </c>
      <c r="AB81" s="137"/>
      <c r="AC81" s="137"/>
    </row>
    <row r="82" spans="1:29" ht="12.75">
      <c r="A82" t="str">
        <f t="shared" si="2"/>
        <v>se</v>
      </c>
      <c r="B82" t="str">
        <f t="shared" si="2"/>
        <v>Sweden</v>
      </c>
      <c r="D82" s="137">
        <f aca="true" t="shared" si="26" ref="D82:AA82">IF(ISERROR((D45*$B$52)/$B$51),0,D45*$B$52)/$B$51/1000</f>
        <v>0.0006992840095465394</v>
      </c>
      <c r="E82" s="137">
        <f t="shared" si="26"/>
        <v>0</v>
      </c>
      <c r="F82" s="137">
        <f t="shared" si="26"/>
        <v>0</v>
      </c>
      <c r="G82" s="137">
        <f t="shared" si="26"/>
        <v>0.0013985680190930789</v>
      </c>
      <c r="H82" s="137">
        <f t="shared" si="26"/>
        <v>0</v>
      </c>
      <c r="I82" s="137">
        <f t="shared" si="26"/>
        <v>0</v>
      </c>
      <c r="J82" s="137">
        <f t="shared" si="26"/>
        <v>0</v>
      </c>
      <c r="K82" s="137">
        <f t="shared" si="26"/>
        <v>0</v>
      </c>
      <c r="L82" s="137">
        <f t="shared" si="26"/>
        <v>0</v>
      </c>
      <c r="M82" s="137">
        <f t="shared" si="26"/>
        <v>0</v>
      </c>
      <c r="N82" s="137">
        <f t="shared" si="26"/>
        <v>0</v>
      </c>
      <c r="O82" s="137">
        <f t="shared" si="26"/>
        <v>0</v>
      </c>
      <c r="P82" s="137">
        <f t="shared" si="26"/>
        <v>0</v>
      </c>
      <c r="Q82" s="137">
        <f t="shared" si="26"/>
        <v>0</v>
      </c>
      <c r="R82" s="137">
        <f t="shared" si="26"/>
        <v>0.007692124105011934</v>
      </c>
      <c r="S82" s="137">
        <f t="shared" si="26"/>
        <v>0</v>
      </c>
      <c r="T82" s="137">
        <f t="shared" si="26"/>
        <v>0.19789737470167063</v>
      </c>
      <c r="U82" s="137">
        <f t="shared" si="26"/>
        <v>0</v>
      </c>
      <c r="V82" s="137">
        <f t="shared" si="26"/>
        <v>0</v>
      </c>
      <c r="W82" s="137">
        <f t="shared" si="26"/>
        <v>0</v>
      </c>
      <c r="X82" s="137">
        <f t="shared" si="26"/>
        <v>0</v>
      </c>
      <c r="Y82" s="137">
        <f t="shared" si="26"/>
        <v>0</v>
      </c>
      <c r="Z82" s="137">
        <f t="shared" si="26"/>
        <v>0</v>
      </c>
      <c r="AA82" s="137">
        <f t="shared" si="26"/>
        <v>0.003496420047732697</v>
      </c>
      <c r="AB82" s="137"/>
      <c r="AC82" s="137"/>
    </row>
    <row r="83" spans="1:29" ht="12.75">
      <c r="A83" t="str">
        <f t="shared" si="2"/>
        <v>uk</v>
      </c>
      <c r="B83" t="str">
        <f t="shared" si="2"/>
        <v>United Kingdom</v>
      </c>
      <c r="D83" s="137">
        <f aca="true" t="shared" si="27" ref="D83:AA83">IF(ISERROR((D46*$B$52)/$B$51),0,D46*$B$52)/$B$51/1000</f>
        <v>0.0020978520286396183</v>
      </c>
      <c r="E83" s="137">
        <f t="shared" si="27"/>
        <v>0</v>
      </c>
      <c r="F83" s="137">
        <f t="shared" si="27"/>
        <v>0</v>
      </c>
      <c r="G83" s="137">
        <f t="shared" si="27"/>
        <v>0</v>
      </c>
      <c r="H83" s="137">
        <f t="shared" si="27"/>
        <v>0.004195704057279237</v>
      </c>
      <c r="I83" s="137">
        <f t="shared" si="27"/>
        <v>0</v>
      </c>
      <c r="J83" s="137">
        <f t="shared" si="27"/>
        <v>0</v>
      </c>
      <c r="K83" s="137">
        <f t="shared" si="27"/>
        <v>0</v>
      </c>
      <c r="L83" s="137">
        <f t="shared" si="27"/>
        <v>0</v>
      </c>
      <c r="M83" s="137">
        <f t="shared" si="27"/>
        <v>0.05873985680190932</v>
      </c>
      <c r="N83" s="137">
        <f t="shared" si="27"/>
        <v>0</v>
      </c>
      <c r="O83" s="137">
        <f t="shared" si="27"/>
        <v>0</v>
      </c>
      <c r="P83" s="137">
        <f t="shared" si="27"/>
        <v>0</v>
      </c>
      <c r="Q83" s="137">
        <f t="shared" si="27"/>
        <v>0</v>
      </c>
      <c r="R83" s="137">
        <f t="shared" si="27"/>
        <v>0.19440095465393795</v>
      </c>
      <c r="S83" s="137">
        <f t="shared" si="27"/>
        <v>0</v>
      </c>
      <c r="T83" s="137">
        <f t="shared" si="27"/>
        <v>0.7097732696897375</v>
      </c>
      <c r="U83" s="137">
        <f t="shared" si="27"/>
        <v>0</v>
      </c>
      <c r="V83" s="137">
        <f t="shared" si="27"/>
        <v>0</v>
      </c>
      <c r="W83" s="137">
        <f t="shared" si="27"/>
        <v>0</v>
      </c>
      <c r="X83" s="137">
        <f t="shared" si="27"/>
        <v>0</v>
      </c>
      <c r="Y83" s="137">
        <f t="shared" si="27"/>
        <v>0</v>
      </c>
      <c r="Z83" s="137">
        <f t="shared" si="27"/>
        <v>0</v>
      </c>
      <c r="AA83" s="137">
        <f t="shared" si="27"/>
        <v>0</v>
      </c>
      <c r="AB83" s="137"/>
      <c r="AC83" s="137"/>
    </row>
    <row r="84" spans="1:29" ht="12.75">
      <c r="A84" t="str">
        <f t="shared" si="2"/>
        <v>world</v>
      </c>
      <c r="B84" t="str">
        <f t="shared" si="2"/>
        <v>All countries of the world</v>
      </c>
      <c r="D84" s="137">
        <f aca="true" t="shared" si="28" ref="D84:AA84">IF(ISERROR((D47*$B$52)/$B$51),0,D47*$B$52)/$B$51/1000</f>
        <v>0.7538281622911696</v>
      </c>
      <c r="E84" s="137">
        <f t="shared" si="28"/>
        <v>0</v>
      </c>
      <c r="F84" s="137">
        <f t="shared" si="28"/>
        <v>4.557233890214798</v>
      </c>
      <c r="G84" s="137">
        <f t="shared" si="28"/>
        <v>0.07692124105011934</v>
      </c>
      <c r="H84" s="137">
        <f t="shared" si="28"/>
        <v>0.13915751789976133</v>
      </c>
      <c r="I84" s="137">
        <f t="shared" si="28"/>
        <v>0</v>
      </c>
      <c r="J84" s="137">
        <f t="shared" si="28"/>
        <v>0.0020978520286396183</v>
      </c>
      <c r="K84" s="137">
        <f t="shared" si="28"/>
        <v>0.006992840095465394</v>
      </c>
      <c r="L84" s="137">
        <f t="shared" si="28"/>
        <v>0</v>
      </c>
      <c r="M84" s="137">
        <f t="shared" si="28"/>
        <v>0.09789976133651551</v>
      </c>
      <c r="N84" s="137">
        <f t="shared" si="28"/>
        <v>0</v>
      </c>
      <c r="O84" s="137">
        <f t="shared" si="28"/>
        <v>0</v>
      </c>
      <c r="P84" s="137">
        <f t="shared" si="28"/>
        <v>0.0020978520286396183</v>
      </c>
      <c r="Q84" s="137">
        <f t="shared" si="28"/>
        <v>0.004195704057279237</v>
      </c>
      <c r="R84" s="137">
        <f t="shared" si="28"/>
        <v>6.893541766109786</v>
      </c>
      <c r="S84" s="137">
        <f t="shared" si="28"/>
        <v>0</v>
      </c>
      <c r="T84" s="137">
        <f t="shared" si="28"/>
        <v>11.702517899761336</v>
      </c>
      <c r="U84" s="137">
        <f t="shared" si="28"/>
        <v>0.003496420047732697</v>
      </c>
      <c r="V84" s="137">
        <f t="shared" si="28"/>
        <v>0.0055942720763723155</v>
      </c>
      <c r="W84" s="137">
        <f t="shared" si="28"/>
        <v>0.02377565632458234</v>
      </c>
      <c r="X84" s="137">
        <f t="shared" si="28"/>
        <v>0</v>
      </c>
      <c r="Y84" s="137">
        <f t="shared" si="28"/>
        <v>0</v>
      </c>
      <c r="Z84" s="137">
        <f t="shared" si="28"/>
        <v>0.0013985680190930789</v>
      </c>
      <c r="AA84" s="137">
        <f t="shared" si="28"/>
        <v>0.30978281622911696</v>
      </c>
      <c r="AB84" s="137"/>
      <c r="AC84" s="137"/>
    </row>
    <row r="85" spans="4:29" ht="12.75">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row>
    <row r="86" spans="1:29" ht="12.75">
      <c r="A86" t="s">
        <v>467</v>
      </c>
      <c r="D86" s="137">
        <f>SUM(D59:D85)-D84</f>
        <v>0.7426396181384249</v>
      </c>
      <c r="E86" s="137">
        <f aca="true" t="shared" si="29" ref="E86:AA86">SUM(E59:E85)-E84</f>
        <v>0</v>
      </c>
      <c r="F86" s="137">
        <f t="shared" si="29"/>
        <v>4.339756563245823</v>
      </c>
      <c r="G86" s="137">
        <f t="shared" si="29"/>
        <v>0.021677804295942724</v>
      </c>
      <c r="H86" s="137">
        <f t="shared" si="29"/>
        <v>0.13216467780429597</v>
      </c>
      <c r="I86" s="137">
        <f t="shared" si="29"/>
        <v>0</v>
      </c>
      <c r="J86" s="137">
        <f t="shared" si="29"/>
        <v>0</v>
      </c>
      <c r="K86" s="137">
        <f t="shared" si="29"/>
        <v>0</v>
      </c>
      <c r="L86" s="137">
        <f t="shared" si="29"/>
        <v>0</v>
      </c>
      <c r="M86" s="137">
        <f t="shared" si="29"/>
        <v>0.09650119331742243</v>
      </c>
      <c r="N86" s="137">
        <f t="shared" si="29"/>
        <v>0</v>
      </c>
      <c r="O86" s="137">
        <f t="shared" si="29"/>
        <v>0</v>
      </c>
      <c r="P86" s="137">
        <f t="shared" si="29"/>
        <v>0.0020978520286396183</v>
      </c>
      <c r="Q86" s="137">
        <f t="shared" si="29"/>
        <v>0</v>
      </c>
      <c r="R86" s="137">
        <f t="shared" si="29"/>
        <v>6.535508353221957</v>
      </c>
      <c r="S86" s="137">
        <f t="shared" si="29"/>
        <v>0</v>
      </c>
      <c r="T86" s="137">
        <f t="shared" si="29"/>
        <v>11.221410501193315</v>
      </c>
      <c r="U86" s="137">
        <f t="shared" si="29"/>
        <v>0</v>
      </c>
      <c r="V86" s="137">
        <f t="shared" si="29"/>
        <v>0.0020978520286396183</v>
      </c>
      <c r="W86" s="137">
        <f t="shared" si="29"/>
        <v>0.021677804295942724</v>
      </c>
      <c r="X86" s="137">
        <f t="shared" si="29"/>
        <v>0</v>
      </c>
      <c r="Y86" s="137">
        <f t="shared" si="29"/>
        <v>0</v>
      </c>
      <c r="Z86" s="137">
        <f t="shared" si="29"/>
        <v>0.0006992840095465394</v>
      </c>
      <c r="AA86" s="137">
        <f t="shared" si="29"/>
        <v>0.28740572792362773</v>
      </c>
      <c r="AB86" s="137"/>
      <c r="AC86" s="137"/>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D50"/>
  <sheetViews>
    <sheetView workbookViewId="0" topLeftCell="A1">
      <selection activeCell="G50" sqref="G50"/>
    </sheetView>
  </sheetViews>
  <sheetFormatPr defaultColWidth="9.140625" defaultRowHeight="12.75"/>
  <sheetData>
    <row r="1" ht="12.75">
      <c r="A1" t="s">
        <v>465</v>
      </c>
    </row>
    <row r="2" ht="12.75">
      <c r="A2" t="s">
        <v>439</v>
      </c>
    </row>
    <row r="4" ht="12.75">
      <c r="A4" t="s">
        <v>0</v>
      </c>
    </row>
    <row r="6" spans="1:2" ht="12.75">
      <c r="A6" t="s">
        <v>1</v>
      </c>
      <c r="B6" t="s">
        <v>440</v>
      </c>
    </row>
    <row r="7" ht="12.75">
      <c r="B7" t="s">
        <v>441</v>
      </c>
    </row>
    <row r="10" spans="1:2" ht="12.75">
      <c r="A10" t="s">
        <v>7</v>
      </c>
      <c r="B10" t="s">
        <v>8</v>
      </c>
    </row>
    <row r="11" ht="12.75">
      <c r="B11" t="s">
        <v>9</v>
      </c>
    </row>
    <row r="12" spans="1:2" ht="12.75">
      <c r="A12" t="s">
        <v>13</v>
      </c>
      <c r="B12" t="s">
        <v>430</v>
      </c>
    </row>
    <row r="13" ht="12.75">
      <c r="B13" t="s">
        <v>431</v>
      </c>
    </row>
    <row r="14" spans="1:2" ht="12.75">
      <c r="A14" t="s">
        <v>16</v>
      </c>
      <c r="B14" t="s">
        <v>421</v>
      </c>
    </row>
    <row r="16" spans="1:2" ht="12.75">
      <c r="A16" t="s">
        <v>27</v>
      </c>
      <c r="B16">
        <v>3110</v>
      </c>
    </row>
    <row r="17" ht="12.75">
      <c r="B17" t="s">
        <v>151</v>
      </c>
    </row>
    <row r="19" spans="3:30" ht="12.75">
      <c r="C19" t="s">
        <v>10</v>
      </c>
      <c r="D19" t="s">
        <v>5</v>
      </c>
      <c r="E19" t="s">
        <v>31</v>
      </c>
      <c r="F19" t="s">
        <v>33</v>
      </c>
      <c r="G19" t="s">
        <v>35</v>
      </c>
      <c r="H19" t="s">
        <v>37</v>
      </c>
      <c r="I19" t="s">
        <v>39</v>
      </c>
      <c r="J19" t="s">
        <v>41</v>
      </c>
      <c r="K19" t="s">
        <v>43</v>
      </c>
      <c r="L19" t="s">
        <v>45</v>
      </c>
      <c r="M19" t="s">
        <v>47</v>
      </c>
      <c r="N19" t="s">
        <v>49</v>
      </c>
      <c r="O19" t="s">
        <v>261</v>
      </c>
      <c r="P19" t="s">
        <v>51</v>
      </c>
      <c r="Q19" t="s">
        <v>53</v>
      </c>
      <c r="R19" t="s">
        <v>55</v>
      </c>
      <c r="S19" t="s">
        <v>57</v>
      </c>
      <c r="T19" t="s">
        <v>152</v>
      </c>
      <c r="U19" t="s">
        <v>59</v>
      </c>
      <c r="V19" t="s">
        <v>61</v>
      </c>
      <c r="W19" t="s">
        <v>63</v>
      </c>
      <c r="X19" t="s">
        <v>65</v>
      </c>
      <c r="Y19" t="s">
        <v>67</v>
      </c>
      <c r="Z19" t="s">
        <v>69</v>
      </c>
      <c r="AA19" t="s">
        <v>71</v>
      </c>
      <c r="AB19" t="s">
        <v>73</v>
      </c>
      <c r="AC19" t="s">
        <v>75</v>
      </c>
      <c r="AD19" t="s">
        <v>77</v>
      </c>
    </row>
    <row r="20" spans="4:30" ht="12.75">
      <c r="D20" t="s">
        <v>6</v>
      </c>
      <c r="E20" t="s">
        <v>32</v>
      </c>
      <c r="F20" t="s">
        <v>34</v>
      </c>
      <c r="G20" t="s">
        <v>36</v>
      </c>
      <c r="H20" t="s">
        <v>38</v>
      </c>
      <c r="I20" t="s">
        <v>40</v>
      </c>
      <c r="J20" t="s">
        <v>42</v>
      </c>
      <c r="K20" t="s">
        <v>44</v>
      </c>
      <c r="L20" t="s">
        <v>46</v>
      </c>
      <c r="M20" t="s">
        <v>48</v>
      </c>
      <c r="N20" t="s">
        <v>50</v>
      </c>
      <c r="O20" t="s">
        <v>262</v>
      </c>
      <c r="P20" t="s">
        <v>52</v>
      </c>
      <c r="Q20" t="s">
        <v>54</v>
      </c>
      <c r="R20" t="s">
        <v>56</v>
      </c>
      <c r="S20" t="s">
        <v>58</v>
      </c>
      <c r="T20" t="s">
        <v>153</v>
      </c>
      <c r="U20" t="s">
        <v>60</v>
      </c>
      <c r="V20" t="s">
        <v>62</v>
      </c>
      <c r="W20" t="s">
        <v>64</v>
      </c>
      <c r="X20" t="s">
        <v>66</v>
      </c>
      <c r="Y20" t="s">
        <v>68</v>
      </c>
      <c r="Z20" t="s">
        <v>70</v>
      </c>
      <c r="AA20" t="s">
        <v>72</v>
      </c>
      <c r="AB20" t="s">
        <v>74</v>
      </c>
      <c r="AC20" t="s">
        <v>76</v>
      </c>
      <c r="AD20" t="s">
        <v>78</v>
      </c>
    </row>
    <row r="21" ht="12.75">
      <c r="A21" t="s">
        <v>4</v>
      </c>
    </row>
    <row r="22" spans="1:30" ht="12.75">
      <c r="A22" t="s">
        <v>5</v>
      </c>
      <c r="B22" t="s">
        <v>6</v>
      </c>
      <c r="D22" s="11" t="s">
        <v>28</v>
      </c>
      <c r="E22" s="11" t="s">
        <v>28</v>
      </c>
      <c r="F22" s="11" t="s">
        <v>28</v>
      </c>
      <c r="G22" s="11">
        <v>0</v>
      </c>
      <c r="H22" s="11">
        <v>0</v>
      </c>
      <c r="I22" s="11" t="s">
        <v>28</v>
      </c>
      <c r="J22" s="11" t="s">
        <v>28</v>
      </c>
      <c r="K22" s="11" t="s">
        <v>28</v>
      </c>
      <c r="L22" s="11" t="s">
        <v>28</v>
      </c>
      <c r="M22" s="11" t="s">
        <v>28</v>
      </c>
      <c r="N22" s="11" t="s">
        <v>28</v>
      </c>
      <c r="O22" s="11" t="s">
        <v>28</v>
      </c>
      <c r="P22" s="11" t="s">
        <v>28</v>
      </c>
      <c r="Q22" s="11" t="s">
        <v>28</v>
      </c>
      <c r="R22" s="11" t="s">
        <v>28</v>
      </c>
      <c r="S22" s="11" t="s">
        <v>28</v>
      </c>
      <c r="T22" s="11" t="s">
        <v>28</v>
      </c>
      <c r="U22" s="11">
        <v>59</v>
      </c>
      <c r="V22" s="11" t="s">
        <v>28</v>
      </c>
      <c r="W22" s="11" t="s">
        <v>28</v>
      </c>
      <c r="X22" s="11" t="s">
        <v>28</v>
      </c>
      <c r="Y22" s="11" t="s">
        <v>28</v>
      </c>
      <c r="Z22" s="11" t="s">
        <v>28</v>
      </c>
      <c r="AA22" s="11" t="s">
        <v>28</v>
      </c>
      <c r="AB22" s="11" t="s">
        <v>28</v>
      </c>
      <c r="AC22" s="11">
        <v>0</v>
      </c>
      <c r="AD22">
        <v>556</v>
      </c>
    </row>
    <row r="23" spans="1:30" ht="12.75">
      <c r="A23" t="s">
        <v>31</v>
      </c>
      <c r="B23" t="s">
        <v>32</v>
      </c>
      <c r="D23" s="11" t="s">
        <v>28</v>
      </c>
      <c r="E23" s="11" t="s">
        <v>28</v>
      </c>
      <c r="F23" s="11" t="s">
        <v>28</v>
      </c>
      <c r="G23" s="11" t="s">
        <v>28</v>
      </c>
      <c r="H23" s="11" t="s">
        <v>28</v>
      </c>
      <c r="I23" s="11" t="s">
        <v>28</v>
      </c>
      <c r="J23" s="11" t="s">
        <v>28</v>
      </c>
      <c r="K23" s="11">
        <v>0</v>
      </c>
      <c r="L23" s="11" t="s">
        <v>28</v>
      </c>
      <c r="M23" s="11" t="s">
        <v>28</v>
      </c>
      <c r="N23" s="11" t="s">
        <v>28</v>
      </c>
      <c r="O23" s="11" t="s">
        <v>28</v>
      </c>
      <c r="P23" s="11" t="s">
        <v>28</v>
      </c>
      <c r="Q23" s="11" t="s">
        <v>28</v>
      </c>
      <c r="R23" s="11" t="s">
        <v>28</v>
      </c>
      <c r="S23" s="11" t="s">
        <v>28</v>
      </c>
      <c r="T23" s="11" t="s">
        <v>28</v>
      </c>
      <c r="U23" s="11" t="s">
        <v>28</v>
      </c>
      <c r="V23" s="11" t="s">
        <v>28</v>
      </c>
      <c r="W23" s="11" t="s">
        <v>28</v>
      </c>
      <c r="X23" s="11" t="s">
        <v>28</v>
      </c>
      <c r="Y23" s="11" t="s">
        <v>28</v>
      </c>
      <c r="Z23" s="11" t="s">
        <v>28</v>
      </c>
      <c r="AA23" s="11" t="s">
        <v>28</v>
      </c>
      <c r="AB23" s="11" t="s">
        <v>28</v>
      </c>
      <c r="AC23" s="11" t="s">
        <v>28</v>
      </c>
      <c r="AD23" t="s">
        <v>28</v>
      </c>
    </row>
    <row r="24" spans="1:30" ht="12.75">
      <c r="A24" t="s">
        <v>33</v>
      </c>
      <c r="B24" t="s">
        <v>34</v>
      </c>
      <c r="D24" s="11" t="s">
        <v>28</v>
      </c>
      <c r="E24" s="11" t="s">
        <v>28</v>
      </c>
      <c r="F24" s="11" t="s">
        <v>28</v>
      </c>
      <c r="G24" s="11" t="s">
        <v>28</v>
      </c>
      <c r="H24" s="11">
        <v>0</v>
      </c>
      <c r="I24" s="11" t="s">
        <v>28</v>
      </c>
      <c r="J24" s="11" t="s">
        <v>28</v>
      </c>
      <c r="K24" s="11" t="s">
        <v>28</v>
      </c>
      <c r="L24" s="11" t="s">
        <v>28</v>
      </c>
      <c r="M24" s="11" t="s">
        <v>28</v>
      </c>
      <c r="N24" s="11" t="s">
        <v>28</v>
      </c>
      <c r="O24" s="11" t="s">
        <v>28</v>
      </c>
      <c r="P24" s="11" t="s">
        <v>28</v>
      </c>
      <c r="Q24" s="11">
        <v>0</v>
      </c>
      <c r="R24" s="11" t="s">
        <v>28</v>
      </c>
      <c r="S24" s="11">
        <v>2</v>
      </c>
      <c r="T24" s="11" t="s">
        <v>28</v>
      </c>
      <c r="U24" s="11" t="s">
        <v>28</v>
      </c>
      <c r="V24" s="11" t="s">
        <v>28</v>
      </c>
      <c r="W24" s="11">
        <v>1</v>
      </c>
      <c r="X24" s="11" t="s">
        <v>28</v>
      </c>
      <c r="Y24" s="11" t="s">
        <v>28</v>
      </c>
      <c r="Z24" s="11" t="s">
        <v>28</v>
      </c>
      <c r="AA24" s="11" t="s">
        <v>28</v>
      </c>
      <c r="AB24" s="11" t="s">
        <v>28</v>
      </c>
      <c r="AC24" s="11" t="s">
        <v>28</v>
      </c>
      <c r="AD24" t="s">
        <v>28</v>
      </c>
    </row>
    <row r="25" spans="1:30" ht="12.75">
      <c r="A25" t="s">
        <v>35</v>
      </c>
      <c r="B25" t="s">
        <v>36</v>
      </c>
      <c r="D25" s="11" t="s">
        <v>28</v>
      </c>
      <c r="E25" s="11" t="s">
        <v>28</v>
      </c>
      <c r="F25" s="11" t="s">
        <v>28</v>
      </c>
      <c r="G25" s="11" t="s">
        <v>28</v>
      </c>
      <c r="H25" s="11">
        <v>0</v>
      </c>
      <c r="I25" s="11" t="s">
        <v>28</v>
      </c>
      <c r="J25" s="11" t="s">
        <v>28</v>
      </c>
      <c r="K25" s="11" t="s">
        <v>28</v>
      </c>
      <c r="L25" s="11" t="s">
        <v>28</v>
      </c>
      <c r="M25" s="11" t="s">
        <v>28</v>
      </c>
      <c r="N25" s="11" t="s">
        <v>28</v>
      </c>
      <c r="O25" s="11" t="s">
        <v>28</v>
      </c>
      <c r="P25" s="11" t="s">
        <v>28</v>
      </c>
      <c r="Q25" s="11" t="s">
        <v>28</v>
      </c>
      <c r="R25" s="11" t="s">
        <v>28</v>
      </c>
      <c r="S25" s="11" t="s">
        <v>28</v>
      </c>
      <c r="T25" s="11" t="s">
        <v>28</v>
      </c>
      <c r="U25" s="11">
        <v>0</v>
      </c>
      <c r="V25" s="11" t="s">
        <v>28</v>
      </c>
      <c r="W25" s="11" t="s">
        <v>28</v>
      </c>
      <c r="X25" s="11" t="s">
        <v>28</v>
      </c>
      <c r="Y25" s="11" t="s">
        <v>28</v>
      </c>
      <c r="Z25" s="11" t="s">
        <v>28</v>
      </c>
      <c r="AA25" s="11" t="s">
        <v>28</v>
      </c>
      <c r="AB25" s="11" t="s">
        <v>28</v>
      </c>
      <c r="AC25" s="11">
        <v>0</v>
      </c>
      <c r="AD25">
        <v>123</v>
      </c>
    </row>
    <row r="26" spans="1:30" ht="12.75">
      <c r="A26" t="s">
        <v>37</v>
      </c>
      <c r="B26" t="s">
        <v>38</v>
      </c>
      <c r="D26" s="11" t="s">
        <v>28</v>
      </c>
      <c r="E26" s="11" t="s">
        <v>28</v>
      </c>
      <c r="F26" s="11" t="s">
        <v>28</v>
      </c>
      <c r="G26" s="11">
        <v>348</v>
      </c>
      <c r="H26" s="11" t="s">
        <v>28</v>
      </c>
      <c r="I26" s="11" t="s">
        <v>28</v>
      </c>
      <c r="J26" s="11" t="s">
        <v>28</v>
      </c>
      <c r="K26" s="11" t="s">
        <v>28</v>
      </c>
      <c r="L26" s="11" t="s">
        <v>28</v>
      </c>
      <c r="M26" s="11" t="s">
        <v>28</v>
      </c>
      <c r="N26" s="11">
        <v>30</v>
      </c>
      <c r="O26" s="11" t="s">
        <v>28</v>
      </c>
      <c r="P26" s="11" t="s">
        <v>28</v>
      </c>
      <c r="Q26" s="11">
        <v>64</v>
      </c>
      <c r="R26" s="11" t="s">
        <v>28</v>
      </c>
      <c r="S26" s="11">
        <v>8</v>
      </c>
      <c r="T26" s="11" t="s">
        <v>28</v>
      </c>
      <c r="U26" s="11">
        <v>288</v>
      </c>
      <c r="V26" s="11">
        <v>0</v>
      </c>
      <c r="W26" s="11">
        <v>281</v>
      </c>
      <c r="X26" s="11" t="s">
        <v>28</v>
      </c>
      <c r="Y26" s="11" t="s">
        <v>28</v>
      </c>
      <c r="Z26" s="11" t="s">
        <v>28</v>
      </c>
      <c r="AA26" s="11" t="s">
        <v>28</v>
      </c>
      <c r="AB26" s="11" t="s">
        <v>28</v>
      </c>
      <c r="AC26" s="11" t="s">
        <v>28</v>
      </c>
      <c r="AD26">
        <v>10549</v>
      </c>
    </row>
    <row r="27" spans="1:30" ht="12.75">
      <c r="A27" t="s">
        <v>39</v>
      </c>
      <c r="B27" t="s">
        <v>40</v>
      </c>
      <c r="D27" s="11" t="s">
        <v>28</v>
      </c>
      <c r="E27" s="11" t="s">
        <v>28</v>
      </c>
      <c r="F27" s="11" t="s">
        <v>28</v>
      </c>
      <c r="G27" s="11" t="s">
        <v>28</v>
      </c>
      <c r="H27" s="11" t="s">
        <v>28</v>
      </c>
      <c r="I27" s="11" t="s">
        <v>28</v>
      </c>
      <c r="J27" s="11" t="s">
        <v>28</v>
      </c>
      <c r="K27" s="11" t="s">
        <v>28</v>
      </c>
      <c r="L27" s="11" t="s">
        <v>28</v>
      </c>
      <c r="M27" s="11" t="s">
        <v>28</v>
      </c>
      <c r="N27" s="11" t="s">
        <v>28</v>
      </c>
      <c r="O27" s="11" t="s">
        <v>28</v>
      </c>
      <c r="P27" s="11" t="s">
        <v>28</v>
      </c>
      <c r="Q27" s="11" t="s">
        <v>28</v>
      </c>
      <c r="R27" s="11" t="s">
        <v>28</v>
      </c>
      <c r="S27" s="11" t="s">
        <v>28</v>
      </c>
      <c r="T27" s="11" t="s">
        <v>28</v>
      </c>
      <c r="U27" s="11" t="s">
        <v>28</v>
      </c>
      <c r="V27" s="11" t="s">
        <v>28</v>
      </c>
      <c r="W27" s="11" t="s">
        <v>28</v>
      </c>
      <c r="X27" s="11" t="s">
        <v>28</v>
      </c>
      <c r="Y27" s="11" t="s">
        <v>28</v>
      </c>
      <c r="Z27" s="11" t="s">
        <v>28</v>
      </c>
      <c r="AA27" s="11" t="s">
        <v>28</v>
      </c>
      <c r="AB27" s="11" t="s">
        <v>28</v>
      </c>
      <c r="AC27" s="11" t="s">
        <v>28</v>
      </c>
      <c r="AD27" t="s">
        <v>28</v>
      </c>
    </row>
    <row r="28" spans="1:30" ht="12.75">
      <c r="A28" t="s">
        <v>41</v>
      </c>
      <c r="B28" t="s">
        <v>42</v>
      </c>
      <c r="D28" s="11" t="s">
        <v>28</v>
      </c>
      <c r="E28" s="11" t="s">
        <v>28</v>
      </c>
      <c r="F28" s="11" t="s">
        <v>28</v>
      </c>
      <c r="G28" s="11">
        <v>162</v>
      </c>
      <c r="H28" s="11" t="s">
        <v>28</v>
      </c>
      <c r="I28" s="11" t="s">
        <v>28</v>
      </c>
      <c r="J28" s="11" t="s">
        <v>28</v>
      </c>
      <c r="K28" s="11" t="s">
        <v>28</v>
      </c>
      <c r="L28" s="11" t="s">
        <v>28</v>
      </c>
      <c r="M28" s="11" t="s">
        <v>28</v>
      </c>
      <c r="N28" s="11" t="s">
        <v>28</v>
      </c>
      <c r="O28" s="11" t="s">
        <v>28</v>
      </c>
      <c r="P28" s="11" t="s">
        <v>28</v>
      </c>
      <c r="Q28" s="11" t="s">
        <v>28</v>
      </c>
      <c r="R28" s="11" t="s">
        <v>28</v>
      </c>
      <c r="S28" s="11" t="s">
        <v>28</v>
      </c>
      <c r="T28" s="11" t="s">
        <v>28</v>
      </c>
      <c r="U28" s="11" t="s">
        <v>28</v>
      </c>
      <c r="V28" s="11" t="s">
        <v>28</v>
      </c>
      <c r="W28" s="11" t="s">
        <v>28</v>
      </c>
      <c r="X28" s="11" t="s">
        <v>28</v>
      </c>
      <c r="Y28" s="11" t="s">
        <v>28</v>
      </c>
      <c r="Z28" s="11" t="s">
        <v>28</v>
      </c>
      <c r="AA28" s="11" t="s">
        <v>28</v>
      </c>
      <c r="AB28" s="11" t="s">
        <v>28</v>
      </c>
      <c r="AC28" s="11" t="s">
        <v>28</v>
      </c>
      <c r="AD28">
        <v>111</v>
      </c>
    </row>
    <row r="29" spans="1:30" ht="12.75">
      <c r="A29" t="s">
        <v>43</v>
      </c>
      <c r="B29" t="s">
        <v>44</v>
      </c>
      <c r="D29" s="11" t="s">
        <v>28</v>
      </c>
      <c r="E29" s="11" t="s">
        <v>28</v>
      </c>
      <c r="F29" s="11" t="s">
        <v>28</v>
      </c>
      <c r="G29" s="11" t="s">
        <v>28</v>
      </c>
      <c r="H29" s="11" t="s">
        <v>28</v>
      </c>
      <c r="I29" s="11" t="s">
        <v>28</v>
      </c>
      <c r="J29" s="11" t="s">
        <v>28</v>
      </c>
      <c r="K29" s="11" t="s">
        <v>28</v>
      </c>
      <c r="L29" s="11" t="s">
        <v>28</v>
      </c>
      <c r="M29" s="11" t="s">
        <v>28</v>
      </c>
      <c r="N29" s="11">
        <v>0</v>
      </c>
      <c r="O29" s="11" t="s">
        <v>28</v>
      </c>
      <c r="P29" s="11" t="s">
        <v>28</v>
      </c>
      <c r="Q29" s="11" t="s">
        <v>28</v>
      </c>
      <c r="R29" s="11" t="s">
        <v>28</v>
      </c>
      <c r="S29" s="11">
        <v>2</v>
      </c>
      <c r="T29" s="11" t="s">
        <v>28</v>
      </c>
      <c r="U29" s="11" t="s">
        <v>28</v>
      </c>
      <c r="V29" s="11" t="s">
        <v>28</v>
      </c>
      <c r="W29" s="11" t="s">
        <v>28</v>
      </c>
      <c r="X29" s="11" t="s">
        <v>28</v>
      </c>
      <c r="Y29" s="11" t="s">
        <v>28</v>
      </c>
      <c r="Z29" s="11" t="s">
        <v>28</v>
      </c>
      <c r="AA29" s="11" t="s">
        <v>28</v>
      </c>
      <c r="AB29" s="11" t="s">
        <v>28</v>
      </c>
      <c r="AC29" s="11" t="s">
        <v>28</v>
      </c>
      <c r="AD29">
        <v>0</v>
      </c>
    </row>
    <row r="30" spans="1:30" ht="12.75">
      <c r="A30" t="s">
        <v>45</v>
      </c>
      <c r="B30" t="s">
        <v>46</v>
      </c>
      <c r="D30" s="11" t="s">
        <v>28</v>
      </c>
      <c r="E30" s="11" t="s">
        <v>28</v>
      </c>
      <c r="F30" s="11" t="s">
        <v>28</v>
      </c>
      <c r="G30" s="11">
        <v>0</v>
      </c>
      <c r="H30" s="11">
        <v>0</v>
      </c>
      <c r="I30" s="11" t="s">
        <v>28</v>
      </c>
      <c r="J30" s="11" t="s">
        <v>28</v>
      </c>
      <c r="K30" s="11" t="s">
        <v>28</v>
      </c>
      <c r="L30" s="11" t="s">
        <v>28</v>
      </c>
      <c r="M30" s="11" t="s">
        <v>28</v>
      </c>
      <c r="N30" s="11">
        <v>0</v>
      </c>
      <c r="O30" s="11" t="s">
        <v>28</v>
      </c>
      <c r="P30" s="11" t="s">
        <v>28</v>
      </c>
      <c r="Q30" s="11" t="s">
        <v>28</v>
      </c>
      <c r="R30" s="11" t="s">
        <v>28</v>
      </c>
      <c r="S30" s="11" t="s">
        <v>28</v>
      </c>
      <c r="T30" s="11" t="s">
        <v>28</v>
      </c>
      <c r="U30" s="11" t="s">
        <v>28</v>
      </c>
      <c r="V30" s="11" t="s">
        <v>28</v>
      </c>
      <c r="W30" s="11" t="s">
        <v>28</v>
      </c>
      <c r="X30" s="11" t="s">
        <v>28</v>
      </c>
      <c r="Y30" s="11" t="s">
        <v>28</v>
      </c>
      <c r="Z30" s="11" t="s">
        <v>28</v>
      </c>
      <c r="AA30" s="11" t="s">
        <v>28</v>
      </c>
      <c r="AB30" s="11" t="s">
        <v>28</v>
      </c>
      <c r="AC30" s="11" t="s">
        <v>28</v>
      </c>
      <c r="AD30">
        <v>395</v>
      </c>
    </row>
    <row r="31" spans="1:30" ht="12.75">
      <c r="A31" t="s">
        <v>47</v>
      </c>
      <c r="B31" t="s">
        <v>48</v>
      </c>
      <c r="D31" s="11" t="s">
        <v>28</v>
      </c>
      <c r="E31" s="11" t="s">
        <v>28</v>
      </c>
      <c r="F31" s="11" t="s">
        <v>28</v>
      </c>
      <c r="G31" s="11">
        <v>481</v>
      </c>
      <c r="H31" s="11">
        <v>0</v>
      </c>
      <c r="I31" s="11" t="s">
        <v>28</v>
      </c>
      <c r="J31" s="11" t="s">
        <v>28</v>
      </c>
      <c r="K31" s="11">
        <v>0</v>
      </c>
      <c r="L31" s="11" t="s">
        <v>28</v>
      </c>
      <c r="M31" s="11" t="s">
        <v>28</v>
      </c>
      <c r="N31" s="11">
        <v>391</v>
      </c>
      <c r="O31" s="11" t="s">
        <v>28</v>
      </c>
      <c r="P31" s="11" t="s">
        <v>28</v>
      </c>
      <c r="Q31" s="11" t="s">
        <v>28</v>
      </c>
      <c r="R31" s="11" t="s">
        <v>28</v>
      </c>
      <c r="S31" s="11" t="s">
        <v>28</v>
      </c>
      <c r="T31" s="11" t="s">
        <v>28</v>
      </c>
      <c r="U31" s="11">
        <v>132</v>
      </c>
      <c r="V31" s="11" t="s">
        <v>28</v>
      </c>
      <c r="W31" s="11">
        <v>0</v>
      </c>
      <c r="X31" s="11" t="s">
        <v>28</v>
      </c>
      <c r="Y31" s="11" t="s">
        <v>28</v>
      </c>
      <c r="Z31" s="11" t="s">
        <v>28</v>
      </c>
      <c r="AA31" s="11" t="s">
        <v>28</v>
      </c>
      <c r="AB31" s="11" t="s">
        <v>28</v>
      </c>
      <c r="AC31" s="11" t="s">
        <v>28</v>
      </c>
      <c r="AD31">
        <v>7428</v>
      </c>
    </row>
    <row r="32" spans="1:30" ht="12.75">
      <c r="A32" t="s">
        <v>49</v>
      </c>
      <c r="B32" t="s">
        <v>50</v>
      </c>
      <c r="D32" s="11" t="s">
        <v>28</v>
      </c>
      <c r="E32" s="11" t="s">
        <v>28</v>
      </c>
      <c r="F32" s="11" t="s">
        <v>28</v>
      </c>
      <c r="G32" s="11" t="s">
        <v>28</v>
      </c>
      <c r="H32" s="11">
        <v>82</v>
      </c>
      <c r="I32" s="11" t="s">
        <v>28</v>
      </c>
      <c r="J32" s="11" t="s">
        <v>28</v>
      </c>
      <c r="K32" s="11">
        <v>0</v>
      </c>
      <c r="L32" s="11" t="s">
        <v>28</v>
      </c>
      <c r="M32" s="11" t="s">
        <v>28</v>
      </c>
      <c r="N32" s="11" t="s">
        <v>28</v>
      </c>
      <c r="O32" s="11" t="s">
        <v>28</v>
      </c>
      <c r="P32" s="11" t="s">
        <v>28</v>
      </c>
      <c r="Q32" s="11">
        <v>0</v>
      </c>
      <c r="R32" s="11" t="s">
        <v>28</v>
      </c>
      <c r="S32" s="11">
        <v>2</v>
      </c>
      <c r="T32" s="11" t="s">
        <v>28</v>
      </c>
      <c r="U32" s="11" t="s">
        <v>28</v>
      </c>
      <c r="V32" s="11" t="s">
        <v>28</v>
      </c>
      <c r="W32" s="11" t="s">
        <v>28</v>
      </c>
      <c r="X32" s="11" t="s">
        <v>28</v>
      </c>
      <c r="Y32" s="11" t="s">
        <v>28</v>
      </c>
      <c r="Z32" s="11" t="s">
        <v>28</v>
      </c>
      <c r="AA32" s="11" t="s">
        <v>28</v>
      </c>
      <c r="AB32" s="11" t="s">
        <v>28</v>
      </c>
      <c r="AC32" s="11" t="s">
        <v>28</v>
      </c>
      <c r="AD32">
        <v>1271</v>
      </c>
    </row>
    <row r="33" spans="1:30" ht="12.75">
      <c r="A33" t="s">
        <v>51</v>
      </c>
      <c r="B33" t="s">
        <v>52</v>
      </c>
      <c r="D33" s="11" t="s">
        <v>28</v>
      </c>
      <c r="E33" s="11" t="s">
        <v>28</v>
      </c>
      <c r="F33" s="11" t="s">
        <v>28</v>
      </c>
      <c r="G33" s="11" t="s">
        <v>28</v>
      </c>
      <c r="H33" s="11" t="s">
        <v>28</v>
      </c>
      <c r="I33" s="11" t="s">
        <v>28</v>
      </c>
      <c r="J33" s="11" t="s">
        <v>28</v>
      </c>
      <c r="K33" s="11" t="s">
        <v>28</v>
      </c>
      <c r="L33" s="11" t="s">
        <v>28</v>
      </c>
      <c r="M33" s="11" t="s">
        <v>28</v>
      </c>
      <c r="N33" s="11" t="s">
        <v>28</v>
      </c>
      <c r="O33" s="11" t="s">
        <v>28</v>
      </c>
      <c r="P33" s="11" t="s">
        <v>28</v>
      </c>
      <c r="Q33" s="11">
        <v>0</v>
      </c>
      <c r="R33" s="11" t="s">
        <v>28</v>
      </c>
      <c r="S33" s="11" t="s">
        <v>28</v>
      </c>
      <c r="T33" s="11" t="s">
        <v>28</v>
      </c>
      <c r="U33" s="11" t="s">
        <v>28</v>
      </c>
      <c r="V33" s="11" t="s">
        <v>28</v>
      </c>
      <c r="W33" s="11" t="s">
        <v>28</v>
      </c>
      <c r="X33" s="11" t="s">
        <v>28</v>
      </c>
      <c r="Y33" s="11" t="s">
        <v>28</v>
      </c>
      <c r="Z33" s="11" t="s">
        <v>28</v>
      </c>
      <c r="AA33" s="11" t="s">
        <v>28</v>
      </c>
      <c r="AB33" s="11" t="s">
        <v>28</v>
      </c>
      <c r="AC33" s="11" t="s">
        <v>28</v>
      </c>
      <c r="AD33">
        <v>0</v>
      </c>
    </row>
    <row r="34" spans="1:30" ht="12.75">
      <c r="A34" t="s">
        <v>53</v>
      </c>
      <c r="B34" t="s">
        <v>54</v>
      </c>
      <c r="D34" s="11" t="s">
        <v>28</v>
      </c>
      <c r="E34" s="11" t="s">
        <v>28</v>
      </c>
      <c r="F34" s="11" t="s">
        <v>28</v>
      </c>
      <c r="G34" s="11" t="s">
        <v>28</v>
      </c>
      <c r="H34" s="11" t="s">
        <v>28</v>
      </c>
      <c r="I34" s="11" t="s">
        <v>28</v>
      </c>
      <c r="J34" s="11" t="s">
        <v>28</v>
      </c>
      <c r="K34" s="11" t="s">
        <v>28</v>
      </c>
      <c r="L34" s="11" t="s">
        <v>28</v>
      </c>
      <c r="M34" s="11" t="s">
        <v>28</v>
      </c>
      <c r="N34" s="11" t="s">
        <v>28</v>
      </c>
      <c r="O34" s="11" t="s">
        <v>28</v>
      </c>
      <c r="P34" s="11" t="s">
        <v>28</v>
      </c>
      <c r="Q34" s="11" t="s">
        <v>28</v>
      </c>
      <c r="R34" s="11" t="s">
        <v>28</v>
      </c>
      <c r="S34" s="11" t="s">
        <v>28</v>
      </c>
      <c r="T34" s="11" t="s">
        <v>28</v>
      </c>
      <c r="U34" s="11" t="s">
        <v>28</v>
      </c>
      <c r="V34" s="11" t="s">
        <v>28</v>
      </c>
      <c r="W34" s="11" t="s">
        <v>28</v>
      </c>
      <c r="X34" s="11" t="s">
        <v>28</v>
      </c>
      <c r="Y34" s="11" t="s">
        <v>28</v>
      </c>
      <c r="Z34" s="11" t="s">
        <v>28</v>
      </c>
      <c r="AA34" s="11" t="s">
        <v>28</v>
      </c>
      <c r="AB34" s="11" t="s">
        <v>28</v>
      </c>
      <c r="AC34" s="11" t="s">
        <v>28</v>
      </c>
      <c r="AD34">
        <v>0</v>
      </c>
    </row>
    <row r="35" spans="1:30" ht="12.75">
      <c r="A35" t="s">
        <v>55</v>
      </c>
      <c r="B35" t="s">
        <v>56</v>
      </c>
      <c r="D35" s="11" t="s">
        <v>28</v>
      </c>
      <c r="E35" s="11" t="s">
        <v>28</v>
      </c>
      <c r="F35" s="11" t="s">
        <v>28</v>
      </c>
      <c r="G35" s="11" t="s">
        <v>28</v>
      </c>
      <c r="H35" s="11" t="s">
        <v>28</v>
      </c>
      <c r="I35" s="11" t="s">
        <v>28</v>
      </c>
      <c r="J35" s="11" t="s">
        <v>28</v>
      </c>
      <c r="K35" s="11" t="s">
        <v>28</v>
      </c>
      <c r="L35" s="11" t="s">
        <v>28</v>
      </c>
      <c r="M35" s="11" t="s">
        <v>28</v>
      </c>
      <c r="N35" s="11" t="s">
        <v>28</v>
      </c>
      <c r="O35" s="11" t="s">
        <v>28</v>
      </c>
      <c r="P35" s="11" t="s">
        <v>28</v>
      </c>
      <c r="Q35" s="11" t="s">
        <v>28</v>
      </c>
      <c r="R35" s="11" t="s">
        <v>28</v>
      </c>
      <c r="S35" s="11" t="s">
        <v>28</v>
      </c>
      <c r="T35" s="11" t="s">
        <v>28</v>
      </c>
      <c r="U35" s="11" t="s">
        <v>28</v>
      </c>
      <c r="V35" s="11" t="s">
        <v>28</v>
      </c>
      <c r="W35" s="11" t="s">
        <v>28</v>
      </c>
      <c r="X35" s="11" t="s">
        <v>28</v>
      </c>
      <c r="Y35" s="11" t="s">
        <v>28</v>
      </c>
      <c r="Z35" s="11" t="s">
        <v>28</v>
      </c>
      <c r="AA35" s="11" t="s">
        <v>28</v>
      </c>
      <c r="AB35" s="11" t="s">
        <v>28</v>
      </c>
      <c r="AC35" s="11" t="s">
        <v>28</v>
      </c>
      <c r="AD35" t="s">
        <v>28</v>
      </c>
    </row>
    <row r="36" spans="1:30" ht="12.75">
      <c r="A36" t="s">
        <v>57</v>
      </c>
      <c r="B36" t="s">
        <v>58</v>
      </c>
      <c r="D36" s="11" t="s">
        <v>28</v>
      </c>
      <c r="E36" s="11" t="s">
        <v>28</v>
      </c>
      <c r="F36" s="11" t="s">
        <v>28</v>
      </c>
      <c r="G36" s="11" t="s">
        <v>28</v>
      </c>
      <c r="H36" s="11" t="s">
        <v>28</v>
      </c>
      <c r="I36" s="11" t="s">
        <v>28</v>
      </c>
      <c r="J36" s="11" t="s">
        <v>28</v>
      </c>
      <c r="K36" s="11" t="s">
        <v>28</v>
      </c>
      <c r="L36" s="11" t="s">
        <v>28</v>
      </c>
      <c r="M36" s="11" t="s">
        <v>28</v>
      </c>
      <c r="N36" s="11" t="s">
        <v>28</v>
      </c>
      <c r="O36" s="11" t="s">
        <v>28</v>
      </c>
      <c r="P36" s="11" t="s">
        <v>28</v>
      </c>
      <c r="Q36" s="11" t="s">
        <v>28</v>
      </c>
      <c r="R36" s="11" t="s">
        <v>28</v>
      </c>
      <c r="S36" s="11" t="s">
        <v>28</v>
      </c>
      <c r="T36" s="11" t="s">
        <v>28</v>
      </c>
      <c r="U36" s="11" t="s">
        <v>28</v>
      </c>
      <c r="V36" s="11" t="s">
        <v>28</v>
      </c>
      <c r="W36" s="11" t="s">
        <v>28</v>
      </c>
      <c r="X36" s="11" t="s">
        <v>28</v>
      </c>
      <c r="Y36" s="11" t="s">
        <v>28</v>
      </c>
      <c r="Z36" s="11">
        <v>0</v>
      </c>
      <c r="AA36" s="11" t="s">
        <v>28</v>
      </c>
      <c r="AB36" s="11" t="s">
        <v>28</v>
      </c>
      <c r="AC36" s="11" t="s">
        <v>28</v>
      </c>
      <c r="AD36">
        <v>0</v>
      </c>
    </row>
    <row r="37" spans="1:30" ht="12.75">
      <c r="A37" t="s">
        <v>152</v>
      </c>
      <c r="B37" t="s">
        <v>153</v>
      </c>
      <c r="D37" s="11" t="s">
        <v>28</v>
      </c>
      <c r="E37" s="11" t="s">
        <v>28</v>
      </c>
      <c r="F37" s="11" t="s">
        <v>28</v>
      </c>
      <c r="G37" s="11" t="s">
        <v>28</v>
      </c>
      <c r="H37" s="11" t="s">
        <v>28</v>
      </c>
      <c r="I37" s="11" t="s">
        <v>28</v>
      </c>
      <c r="J37" s="11" t="s">
        <v>28</v>
      </c>
      <c r="K37" s="11" t="s">
        <v>28</v>
      </c>
      <c r="L37" s="11" t="s">
        <v>28</v>
      </c>
      <c r="M37" s="11" t="s">
        <v>28</v>
      </c>
      <c r="N37" s="11" t="s">
        <v>28</v>
      </c>
      <c r="O37" s="11" t="s">
        <v>28</v>
      </c>
      <c r="P37" s="11" t="s">
        <v>28</v>
      </c>
      <c r="Q37" s="11" t="s">
        <v>28</v>
      </c>
      <c r="R37" s="11" t="s">
        <v>28</v>
      </c>
      <c r="S37" s="11" t="s">
        <v>28</v>
      </c>
      <c r="T37" s="11" t="s">
        <v>28</v>
      </c>
      <c r="U37" s="11" t="s">
        <v>28</v>
      </c>
      <c r="V37" s="11" t="s">
        <v>28</v>
      </c>
      <c r="W37" s="11" t="s">
        <v>28</v>
      </c>
      <c r="X37" s="11" t="s">
        <v>28</v>
      </c>
      <c r="Y37" s="11" t="s">
        <v>28</v>
      </c>
      <c r="Z37" s="11" t="s">
        <v>28</v>
      </c>
      <c r="AA37" s="11" t="s">
        <v>28</v>
      </c>
      <c r="AB37" s="11" t="s">
        <v>28</v>
      </c>
      <c r="AC37" s="11" t="s">
        <v>28</v>
      </c>
      <c r="AD37" t="s">
        <v>28</v>
      </c>
    </row>
    <row r="38" spans="1:30" ht="12.75">
      <c r="A38" t="s">
        <v>59</v>
      </c>
      <c r="B38" t="s">
        <v>60</v>
      </c>
      <c r="D38" s="11">
        <v>0</v>
      </c>
      <c r="E38" s="11" t="s">
        <v>28</v>
      </c>
      <c r="F38" s="11" t="s">
        <v>28</v>
      </c>
      <c r="G38" s="11">
        <v>1578</v>
      </c>
      <c r="H38" s="11">
        <v>0</v>
      </c>
      <c r="I38" s="11" t="s">
        <v>28</v>
      </c>
      <c r="J38" s="11">
        <v>0</v>
      </c>
      <c r="K38" s="11" t="s">
        <v>28</v>
      </c>
      <c r="L38" s="11" t="s">
        <v>28</v>
      </c>
      <c r="M38" s="11" t="s">
        <v>28</v>
      </c>
      <c r="N38" s="11">
        <v>149</v>
      </c>
      <c r="O38" s="11" t="s">
        <v>28</v>
      </c>
      <c r="P38" s="11" t="s">
        <v>28</v>
      </c>
      <c r="Q38" s="11" t="s">
        <v>28</v>
      </c>
      <c r="R38" s="11" t="s">
        <v>28</v>
      </c>
      <c r="S38" s="11" t="s">
        <v>28</v>
      </c>
      <c r="T38" s="11" t="s">
        <v>28</v>
      </c>
      <c r="U38" s="11" t="s">
        <v>28</v>
      </c>
      <c r="V38" s="11" t="s">
        <v>28</v>
      </c>
      <c r="W38" s="11">
        <v>0</v>
      </c>
      <c r="X38" s="11" t="s">
        <v>28</v>
      </c>
      <c r="Y38" s="11" t="s">
        <v>28</v>
      </c>
      <c r="Z38" s="11" t="s">
        <v>28</v>
      </c>
      <c r="AA38" s="11" t="s">
        <v>28</v>
      </c>
      <c r="AB38" s="11" t="s">
        <v>28</v>
      </c>
      <c r="AC38" s="11" t="s">
        <v>28</v>
      </c>
      <c r="AD38">
        <v>11722</v>
      </c>
    </row>
    <row r="39" spans="1:30" ht="12.75">
      <c r="A39" t="s">
        <v>61</v>
      </c>
      <c r="B39" t="s">
        <v>62</v>
      </c>
      <c r="D39" s="11" t="s">
        <v>28</v>
      </c>
      <c r="E39" s="11" t="s">
        <v>28</v>
      </c>
      <c r="F39" s="11">
        <v>19</v>
      </c>
      <c r="G39" s="11" t="s">
        <v>28</v>
      </c>
      <c r="H39" s="11">
        <v>0</v>
      </c>
      <c r="I39" s="11" t="s">
        <v>28</v>
      </c>
      <c r="J39" s="11" t="s">
        <v>28</v>
      </c>
      <c r="K39" s="11" t="s">
        <v>28</v>
      </c>
      <c r="L39" s="11" t="s">
        <v>28</v>
      </c>
      <c r="M39" s="11" t="s">
        <v>28</v>
      </c>
      <c r="N39" s="11" t="s">
        <v>28</v>
      </c>
      <c r="O39" s="11" t="s">
        <v>28</v>
      </c>
      <c r="P39" s="11" t="s">
        <v>28</v>
      </c>
      <c r="Q39" s="11" t="s">
        <v>28</v>
      </c>
      <c r="R39" s="11" t="s">
        <v>28</v>
      </c>
      <c r="S39" s="11">
        <v>1</v>
      </c>
      <c r="T39" s="11" t="s">
        <v>28</v>
      </c>
      <c r="U39" s="11" t="s">
        <v>28</v>
      </c>
      <c r="V39" s="11" t="s">
        <v>28</v>
      </c>
      <c r="W39" s="11" t="s">
        <v>28</v>
      </c>
      <c r="X39" s="11" t="s">
        <v>28</v>
      </c>
      <c r="Y39" s="11" t="s">
        <v>28</v>
      </c>
      <c r="Z39" s="11" t="s">
        <v>28</v>
      </c>
      <c r="AA39" s="11" t="s">
        <v>28</v>
      </c>
      <c r="AB39" s="11" t="s">
        <v>28</v>
      </c>
      <c r="AC39" s="11" t="s">
        <v>28</v>
      </c>
      <c r="AD39" t="s">
        <v>28</v>
      </c>
    </row>
    <row r="40" spans="1:30" ht="12.75">
      <c r="A40" t="s">
        <v>63</v>
      </c>
      <c r="B40" t="s">
        <v>64</v>
      </c>
      <c r="D40" s="11" t="s">
        <v>28</v>
      </c>
      <c r="E40" s="11" t="s">
        <v>28</v>
      </c>
      <c r="F40" s="11">
        <v>23</v>
      </c>
      <c r="G40" s="11" t="s">
        <v>28</v>
      </c>
      <c r="H40" s="11">
        <v>0</v>
      </c>
      <c r="I40" s="11" t="s">
        <v>28</v>
      </c>
      <c r="J40" s="11" t="s">
        <v>28</v>
      </c>
      <c r="K40" s="11" t="s">
        <v>28</v>
      </c>
      <c r="L40" s="11" t="s">
        <v>28</v>
      </c>
      <c r="M40" s="11" t="s">
        <v>28</v>
      </c>
      <c r="N40" s="11" t="s">
        <v>28</v>
      </c>
      <c r="O40" s="11" t="s">
        <v>28</v>
      </c>
      <c r="P40" s="11" t="s">
        <v>28</v>
      </c>
      <c r="Q40" s="11">
        <v>0</v>
      </c>
      <c r="R40" s="11" t="s">
        <v>28</v>
      </c>
      <c r="S40" s="11">
        <v>0</v>
      </c>
      <c r="T40" s="11" t="s">
        <v>28</v>
      </c>
      <c r="U40" s="11" t="s">
        <v>28</v>
      </c>
      <c r="V40" s="11" t="s">
        <v>28</v>
      </c>
      <c r="W40" s="11" t="s">
        <v>28</v>
      </c>
      <c r="X40" s="11" t="s">
        <v>28</v>
      </c>
      <c r="Y40" s="11" t="s">
        <v>28</v>
      </c>
      <c r="Z40" s="11" t="s">
        <v>28</v>
      </c>
      <c r="AA40" s="11" t="s">
        <v>28</v>
      </c>
      <c r="AB40" s="11" t="s">
        <v>28</v>
      </c>
      <c r="AC40" s="11" t="s">
        <v>28</v>
      </c>
      <c r="AD40">
        <v>337</v>
      </c>
    </row>
    <row r="41" spans="1:30" ht="12.75">
      <c r="A41" t="s">
        <v>65</v>
      </c>
      <c r="B41" t="s">
        <v>66</v>
      </c>
      <c r="D41" s="11" t="s">
        <v>28</v>
      </c>
      <c r="E41" s="11" t="s">
        <v>28</v>
      </c>
      <c r="F41" s="11" t="s">
        <v>28</v>
      </c>
      <c r="G41" s="11">
        <v>0</v>
      </c>
      <c r="H41" s="11" t="s">
        <v>28</v>
      </c>
      <c r="I41" s="11" t="s">
        <v>28</v>
      </c>
      <c r="J41" s="11" t="s">
        <v>28</v>
      </c>
      <c r="K41" s="11" t="s">
        <v>28</v>
      </c>
      <c r="L41" s="11" t="s">
        <v>28</v>
      </c>
      <c r="M41" s="11" t="s">
        <v>28</v>
      </c>
      <c r="N41" s="11" t="s">
        <v>28</v>
      </c>
      <c r="O41" s="11" t="s">
        <v>28</v>
      </c>
      <c r="P41" s="11" t="s">
        <v>28</v>
      </c>
      <c r="Q41" s="11" t="s">
        <v>28</v>
      </c>
      <c r="R41" s="11" t="s">
        <v>28</v>
      </c>
      <c r="S41" s="11" t="s">
        <v>28</v>
      </c>
      <c r="T41" s="11" t="s">
        <v>28</v>
      </c>
      <c r="U41" s="11" t="s">
        <v>28</v>
      </c>
      <c r="V41" s="11" t="s">
        <v>28</v>
      </c>
      <c r="W41" s="11" t="s">
        <v>28</v>
      </c>
      <c r="X41" s="11" t="s">
        <v>28</v>
      </c>
      <c r="Y41" s="11" t="s">
        <v>28</v>
      </c>
      <c r="Z41" s="11" t="s">
        <v>28</v>
      </c>
      <c r="AA41" s="11" t="s">
        <v>28</v>
      </c>
      <c r="AB41" s="11" t="s">
        <v>28</v>
      </c>
      <c r="AC41" s="11" t="s">
        <v>28</v>
      </c>
      <c r="AD41">
        <v>644</v>
      </c>
    </row>
    <row r="42" spans="1:30" ht="12.75">
      <c r="A42" t="s">
        <v>67</v>
      </c>
      <c r="B42" t="s">
        <v>68</v>
      </c>
      <c r="D42" s="11" t="s">
        <v>28</v>
      </c>
      <c r="E42" s="11" t="s">
        <v>28</v>
      </c>
      <c r="F42" s="11" t="s">
        <v>28</v>
      </c>
      <c r="G42" s="11" t="s">
        <v>28</v>
      </c>
      <c r="H42" s="11" t="s">
        <v>28</v>
      </c>
      <c r="I42" s="11" t="s">
        <v>28</v>
      </c>
      <c r="J42" s="11" t="s">
        <v>28</v>
      </c>
      <c r="K42" s="11">
        <v>0</v>
      </c>
      <c r="L42" s="11" t="s">
        <v>28</v>
      </c>
      <c r="M42" s="11" t="s">
        <v>28</v>
      </c>
      <c r="N42" s="11" t="s">
        <v>28</v>
      </c>
      <c r="O42" s="11" t="s">
        <v>28</v>
      </c>
      <c r="P42" s="11" t="s">
        <v>28</v>
      </c>
      <c r="Q42" s="11" t="s">
        <v>28</v>
      </c>
      <c r="R42" s="11" t="s">
        <v>28</v>
      </c>
      <c r="S42" s="11" t="s">
        <v>28</v>
      </c>
      <c r="T42" s="11" t="s">
        <v>28</v>
      </c>
      <c r="U42" s="11" t="s">
        <v>28</v>
      </c>
      <c r="V42" s="11" t="s">
        <v>28</v>
      </c>
      <c r="W42" s="11" t="s">
        <v>28</v>
      </c>
      <c r="X42" s="11" t="s">
        <v>28</v>
      </c>
      <c r="Y42" s="11" t="s">
        <v>28</v>
      </c>
      <c r="Z42" s="11" t="s">
        <v>28</v>
      </c>
      <c r="AA42" s="11" t="s">
        <v>28</v>
      </c>
      <c r="AB42" s="11" t="s">
        <v>28</v>
      </c>
      <c r="AC42" s="11" t="s">
        <v>28</v>
      </c>
      <c r="AD42" t="s">
        <v>28</v>
      </c>
    </row>
    <row r="43" spans="1:30" ht="12.75">
      <c r="A43" t="s">
        <v>69</v>
      </c>
      <c r="B43" t="s">
        <v>70</v>
      </c>
      <c r="D43" s="11" t="s">
        <v>28</v>
      </c>
      <c r="E43" s="11" t="s">
        <v>28</v>
      </c>
      <c r="F43" s="11" t="s">
        <v>28</v>
      </c>
      <c r="G43" s="11" t="s">
        <v>28</v>
      </c>
      <c r="H43" s="11" t="s">
        <v>28</v>
      </c>
      <c r="I43" s="11" t="s">
        <v>28</v>
      </c>
      <c r="J43" s="11" t="s">
        <v>28</v>
      </c>
      <c r="K43" s="11" t="s">
        <v>28</v>
      </c>
      <c r="L43" s="11" t="s">
        <v>28</v>
      </c>
      <c r="M43" s="11" t="s">
        <v>28</v>
      </c>
      <c r="N43" s="11" t="s">
        <v>28</v>
      </c>
      <c r="O43" s="11" t="s">
        <v>28</v>
      </c>
      <c r="P43" s="11" t="s">
        <v>28</v>
      </c>
      <c r="Q43" s="11" t="s">
        <v>28</v>
      </c>
      <c r="R43" s="11" t="s">
        <v>28</v>
      </c>
      <c r="S43" s="11" t="s">
        <v>28</v>
      </c>
      <c r="T43" s="11" t="s">
        <v>28</v>
      </c>
      <c r="U43" s="11" t="s">
        <v>28</v>
      </c>
      <c r="V43" s="11" t="s">
        <v>28</v>
      </c>
      <c r="W43" s="11" t="s">
        <v>28</v>
      </c>
      <c r="X43" s="11" t="s">
        <v>28</v>
      </c>
      <c r="Y43" s="11" t="s">
        <v>28</v>
      </c>
      <c r="Z43" s="11" t="s">
        <v>28</v>
      </c>
      <c r="AA43" s="11" t="s">
        <v>28</v>
      </c>
      <c r="AB43" s="11" t="s">
        <v>28</v>
      </c>
      <c r="AC43" s="11" t="s">
        <v>28</v>
      </c>
      <c r="AD43" t="s">
        <v>28</v>
      </c>
    </row>
    <row r="44" spans="1:30" ht="12.75">
      <c r="A44" t="s">
        <v>71</v>
      </c>
      <c r="B44" t="s">
        <v>72</v>
      </c>
      <c r="D44" s="11" t="s">
        <v>28</v>
      </c>
      <c r="E44" s="11" t="s">
        <v>28</v>
      </c>
      <c r="F44" s="11">
        <v>0</v>
      </c>
      <c r="G44" s="11" t="s">
        <v>28</v>
      </c>
      <c r="H44" s="11" t="s">
        <v>28</v>
      </c>
      <c r="I44" s="11" t="s">
        <v>28</v>
      </c>
      <c r="J44" s="11" t="s">
        <v>28</v>
      </c>
      <c r="K44" s="11" t="s">
        <v>28</v>
      </c>
      <c r="L44" s="11" t="s">
        <v>28</v>
      </c>
      <c r="M44" s="11" t="s">
        <v>28</v>
      </c>
      <c r="N44" s="11" t="s">
        <v>28</v>
      </c>
      <c r="O44" s="11" t="s">
        <v>28</v>
      </c>
      <c r="P44" s="11" t="s">
        <v>28</v>
      </c>
      <c r="Q44" s="11" t="s">
        <v>28</v>
      </c>
      <c r="R44" s="11" t="s">
        <v>28</v>
      </c>
      <c r="S44" s="11" t="s">
        <v>30</v>
      </c>
      <c r="T44" s="11" t="s">
        <v>28</v>
      </c>
      <c r="U44" s="11" t="s">
        <v>28</v>
      </c>
      <c r="V44" s="11" t="s">
        <v>28</v>
      </c>
      <c r="W44" s="11" t="s">
        <v>28</v>
      </c>
      <c r="X44" s="11" t="s">
        <v>28</v>
      </c>
      <c r="Y44" s="11" t="s">
        <v>28</v>
      </c>
      <c r="Z44" s="11" t="s">
        <v>28</v>
      </c>
      <c r="AA44" s="11" t="s">
        <v>28</v>
      </c>
      <c r="AB44" s="11" t="s">
        <v>28</v>
      </c>
      <c r="AC44" s="11" t="s">
        <v>28</v>
      </c>
      <c r="AD44" t="s">
        <v>28</v>
      </c>
    </row>
    <row r="45" spans="1:30" ht="12.75">
      <c r="A45" t="s">
        <v>73</v>
      </c>
      <c r="B45" t="s">
        <v>74</v>
      </c>
      <c r="D45" s="11" t="s">
        <v>28</v>
      </c>
      <c r="E45" s="11" t="s">
        <v>28</v>
      </c>
      <c r="F45" s="11" t="s">
        <v>28</v>
      </c>
      <c r="G45" s="11">
        <v>1196</v>
      </c>
      <c r="H45" s="11">
        <v>0</v>
      </c>
      <c r="I45" s="11" t="s">
        <v>28</v>
      </c>
      <c r="J45" s="11" t="s">
        <v>28</v>
      </c>
      <c r="K45" s="11" t="s">
        <v>28</v>
      </c>
      <c r="L45" s="11" t="s">
        <v>28</v>
      </c>
      <c r="M45" s="11" t="s">
        <v>28</v>
      </c>
      <c r="N45" s="11" t="s">
        <v>28</v>
      </c>
      <c r="O45" s="11" t="s">
        <v>28</v>
      </c>
      <c r="P45" s="11" t="s">
        <v>28</v>
      </c>
      <c r="Q45" s="11">
        <v>0</v>
      </c>
      <c r="R45" s="11" t="s">
        <v>28</v>
      </c>
      <c r="S45" s="11" t="s">
        <v>28</v>
      </c>
      <c r="T45" s="11" t="s">
        <v>28</v>
      </c>
      <c r="U45" s="11" t="s">
        <v>28</v>
      </c>
      <c r="V45" s="11" t="s">
        <v>28</v>
      </c>
      <c r="W45" s="11">
        <v>0</v>
      </c>
      <c r="X45" s="11" t="s">
        <v>28</v>
      </c>
      <c r="Y45" s="11" t="s">
        <v>28</v>
      </c>
      <c r="Z45" s="11" t="s">
        <v>28</v>
      </c>
      <c r="AA45" s="11" t="s">
        <v>28</v>
      </c>
      <c r="AB45" s="11" t="s">
        <v>28</v>
      </c>
      <c r="AC45" s="11" t="s">
        <v>28</v>
      </c>
      <c r="AD45">
        <v>814</v>
      </c>
    </row>
    <row r="46" spans="1:30" ht="12.75">
      <c r="A46" t="s">
        <v>75</v>
      </c>
      <c r="B46" t="s">
        <v>76</v>
      </c>
      <c r="D46" s="11" t="s">
        <v>28</v>
      </c>
      <c r="E46" s="11" t="s">
        <v>28</v>
      </c>
      <c r="F46" s="11" t="s">
        <v>28</v>
      </c>
      <c r="G46" s="11">
        <v>5519</v>
      </c>
      <c r="H46" s="11">
        <v>0</v>
      </c>
      <c r="I46" s="11" t="s">
        <v>28</v>
      </c>
      <c r="J46" s="11" t="s">
        <v>28</v>
      </c>
      <c r="K46" s="11" t="s">
        <v>28</v>
      </c>
      <c r="L46" s="11" t="s">
        <v>28</v>
      </c>
      <c r="M46" s="11" t="s">
        <v>28</v>
      </c>
      <c r="N46" s="11" t="s">
        <v>28</v>
      </c>
      <c r="O46" s="11" t="s">
        <v>28</v>
      </c>
      <c r="P46" s="11" t="s">
        <v>28</v>
      </c>
      <c r="Q46" s="11">
        <v>23</v>
      </c>
      <c r="R46" s="11" t="s">
        <v>28</v>
      </c>
      <c r="S46" s="11" t="s">
        <v>28</v>
      </c>
      <c r="T46" s="11" t="s">
        <v>28</v>
      </c>
      <c r="U46" s="11">
        <v>50</v>
      </c>
      <c r="V46" s="11" t="s">
        <v>28</v>
      </c>
      <c r="W46" s="11">
        <v>0</v>
      </c>
      <c r="X46" s="11" t="s">
        <v>28</v>
      </c>
      <c r="Y46" s="11" t="s">
        <v>28</v>
      </c>
      <c r="Z46" s="11" t="s">
        <v>28</v>
      </c>
      <c r="AA46" s="11" t="s">
        <v>28</v>
      </c>
      <c r="AB46" s="11" t="s">
        <v>28</v>
      </c>
      <c r="AC46" s="11" t="s">
        <v>28</v>
      </c>
      <c r="AD46">
        <v>681</v>
      </c>
    </row>
    <row r="47" spans="1:30" ht="12.75">
      <c r="A47" t="s">
        <v>77</v>
      </c>
      <c r="B47" t="s">
        <v>78</v>
      </c>
      <c r="D47" s="11" t="s">
        <v>28</v>
      </c>
      <c r="E47" s="11" t="s">
        <v>28</v>
      </c>
      <c r="F47" s="11" t="s">
        <v>28</v>
      </c>
      <c r="G47" s="11">
        <v>1188</v>
      </c>
      <c r="H47" s="11">
        <v>466</v>
      </c>
      <c r="I47" s="11" t="s">
        <v>28</v>
      </c>
      <c r="J47" s="11" t="s">
        <v>28</v>
      </c>
      <c r="K47" s="11" t="s">
        <v>28</v>
      </c>
      <c r="L47" s="11" t="s">
        <v>28</v>
      </c>
      <c r="M47" s="11" t="s">
        <v>28</v>
      </c>
      <c r="N47" s="11" t="s">
        <v>28</v>
      </c>
      <c r="O47" s="11" t="s">
        <v>28</v>
      </c>
      <c r="P47" s="11" t="s">
        <v>28</v>
      </c>
      <c r="Q47" s="11">
        <v>28</v>
      </c>
      <c r="R47" s="11" t="s">
        <v>28</v>
      </c>
      <c r="S47" s="11" t="s">
        <v>28</v>
      </c>
      <c r="T47" s="11" t="s">
        <v>28</v>
      </c>
      <c r="U47" s="11">
        <v>140</v>
      </c>
      <c r="V47" s="11" t="s">
        <v>28</v>
      </c>
      <c r="W47" s="11">
        <v>0</v>
      </c>
      <c r="X47" s="11" t="s">
        <v>28</v>
      </c>
      <c r="Y47" s="11" t="s">
        <v>28</v>
      </c>
      <c r="Z47" s="11" t="s">
        <v>28</v>
      </c>
      <c r="AA47" s="11" t="s">
        <v>28</v>
      </c>
      <c r="AB47" s="11" t="s">
        <v>28</v>
      </c>
      <c r="AC47" s="11" t="s">
        <v>28</v>
      </c>
      <c r="AD47" t="s">
        <v>28</v>
      </c>
    </row>
    <row r="48" spans="1:30" ht="12.75">
      <c r="A48" t="s">
        <v>141</v>
      </c>
      <c r="B48" t="s">
        <v>142</v>
      </c>
      <c r="D48" s="11">
        <v>0</v>
      </c>
      <c r="E48" s="11">
        <v>0</v>
      </c>
      <c r="F48" s="11">
        <v>42</v>
      </c>
      <c r="G48" s="11">
        <v>11568</v>
      </c>
      <c r="H48" s="11">
        <v>548</v>
      </c>
      <c r="I48" s="11">
        <v>0</v>
      </c>
      <c r="J48" s="11">
        <v>0</v>
      </c>
      <c r="K48" s="11">
        <v>1054</v>
      </c>
      <c r="L48" s="11" t="s">
        <v>28</v>
      </c>
      <c r="M48" s="11" t="s">
        <v>28</v>
      </c>
      <c r="N48" s="11">
        <v>913</v>
      </c>
      <c r="O48" s="11">
        <v>0</v>
      </c>
      <c r="P48" s="11" t="s">
        <v>28</v>
      </c>
      <c r="Q48" s="11">
        <v>115</v>
      </c>
      <c r="R48" s="11" t="s">
        <v>28</v>
      </c>
      <c r="S48" s="11">
        <v>826</v>
      </c>
      <c r="T48" s="11" t="s">
        <v>28</v>
      </c>
      <c r="U48" s="11">
        <v>671</v>
      </c>
      <c r="V48" s="11">
        <v>0</v>
      </c>
      <c r="W48" s="11">
        <v>282</v>
      </c>
      <c r="X48" s="11" t="s">
        <v>28</v>
      </c>
      <c r="Y48" s="11" t="s">
        <v>28</v>
      </c>
      <c r="Z48" s="11" t="s">
        <v>28</v>
      </c>
      <c r="AA48" s="11">
        <v>28</v>
      </c>
      <c r="AB48" s="11">
        <v>0</v>
      </c>
      <c r="AC48" s="11">
        <v>0</v>
      </c>
      <c r="AD48">
        <v>47551</v>
      </c>
    </row>
    <row r="50" spans="2:30" ht="12.75">
      <c r="B50" t="s">
        <v>467</v>
      </c>
      <c r="D50" s="11">
        <f>SUM(D22:D48)-D48</f>
        <v>0</v>
      </c>
      <c r="E50" s="11">
        <f aca="true" t="shared" si="0" ref="E50:AD50">SUM(E22:E48)-E48</f>
        <v>0</v>
      </c>
      <c r="F50" s="11">
        <f t="shared" si="0"/>
        <v>42</v>
      </c>
      <c r="G50" s="11">
        <f t="shared" si="0"/>
        <v>10472</v>
      </c>
      <c r="H50" s="11">
        <f t="shared" si="0"/>
        <v>548</v>
      </c>
      <c r="I50" s="11">
        <f t="shared" si="0"/>
        <v>0</v>
      </c>
      <c r="J50" s="11">
        <f t="shared" si="0"/>
        <v>0</v>
      </c>
      <c r="K50" s="11">
        <f t="shared" si="0"/>
        <v>0</v>
      </c>
      <c r="L50" s="11" t="e">
        <f t="shared" si="0"/>
        <v>#VALUE!</v>
      </c>
      <c r="M50" s="11" t="e">
        <f t="shared" si="0"/>
        <v>#VALUE!</v>
      </c>
      <c r="N50" s="11">
        <f t="shared" si="0"/>
        <v>570</v>
      </c>
      <c r="O50" s="11">
        <f t="shared" si="0"/>
        <v>0</v>
      </c>
      <c r="P50" s="11" t="e">
        <f t="shared" si="0"/>
        <v>#VALUE!</v>
      </c>
      <c r="Q50" s="11">
        <f t="shared" si="0"/>
        <v>115</v>
      </c>
      <c r="R50" s="11" t="e">
        <f t="shared" si="0"/>
        <v>#VALUE!</v>
      </c>
      <c r="S50" s="11">
        <f t="shared" si="0"/>
        <v>15</v>
      </c>
      <c r="T50" s="11" t="e">
        <f t="shared" si="0"/>
        <v>#VALUE!</v>
      </c>
      <c r="U50" s="11">
        <f t="shared" si="0"/>
        <v>669</v>
      </c>
      <c r="V50" s="11">
        <f t="shared" si="0"/>
        <v>0</v>
      </c>
      <c r="W50" s="11">
        <f t="shared" si="0"/>
        <v>282</v>
      </c>
      <c r="X50" s="11" t="e">
        <f t="shared" si="0"/>
        <v>#VALUE!</v>
      </c>
      <c r="Y50" s="11" t="e">
        <f t="shared" si="0"/>
        <v>#VALUE!</v>
      </c>
      <c r="Z50" s="11" t="e">
        <f t="shared" si="0"/>
        <v>#VALUE!</v>
      </c>
      <c r="AA50" s="11">
        <f t="shared" si="0"/>
        <v>0</v>
      </c>
      <c r="AB50" s="11">
        <f t="shared" si="0"/>
        <v>0</v>
      </c>
      <c r="AC50" s="11">
        <f t="shared" si="0"/>
        <v>0</v>
      </c>
      <c r="AD50" s="11">
        <f t="shared" si="0"/>
        <v>34631</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C67"/>
  <sheetViews>
    <sheetView workbookViewId="0" topLeftCell="A13">
      <selection activeCell="D46" sqref="D46:D67"/>
    </sheetView>
  </sheetViews>
  <sheetFormatPr defaultColWidth="9.140625" defaultRowHeight="12.75"/>
  <cols>
    <col min="2" max="2" width="12.8515625" style="0" customWidth="1"/>
  </cols>
  <sheetData>
    <row r="1" ht="12.75">
      <c r="A1" t="s">
        <v>466</v>
      </c>
    </row>
    <row r="2" ht="12.75">
      <c r="A2" t="s">
        <v>453</v>
      </c>
    </row>
    <row r="4" ht="12.75">
      <c r="A4" t="s">
        <v>0</v>
      </c>
    </row>
    <row r="6" spans="1:2" ht="12.75">
      <c r="A6" t="s">
        <v>1</v>
      </c>
      <c r="B6" t="s">
        <v>454</v>
      </c>
    </row>
    <row r="7" ht="12.75">
      <c r="B7" t="s">
        <v>455</v>
      </c>
    </row>
    <row r="10" spans="1:2" ht="12.75">
      <c r="A10" t="s">
        <v>7</v>
      </c>
      <c r="B10" t="s">
        <v>222</v>
      </c>
    </row>
    <row r="11" ht="12.75">
      <c r="B11" t="s">
        <v>223</v>
      </c>
    </row>
    <row r="12" spans="1:2" ht="12.75">
      <c r="A12" t="s">
        <v>13</v>
      </c>
      <c r="B12" t="s">
        <v>430</v>
      </c>
    </row>
    <row r="13" ht="12.75">
      <c r="B13" t="s">
        <v>431</v>
      </c>
    </row>
    <row r="14" spans="1:2" ht="12.75">
      <c r="A14" t="s">
        <v>16</v>
      </c>
      <c r="B14" t="s">
        <v>421</v>
      </c>
    </row>
    <row r="16" spans="1:2" ht="12.75">
      <c r="A16" t="s">
        <v>27</v>
      </c>
      <c r="B16">
        <v>4100</v>
      </c>
    </row>
    <row r="17" ht="12.75">
      <c r="B17" t="s">
        <v>225</v>
      </c>
    </row>
    <row r="19" spans="3:18" ht="12.75">
      <c r="C19" t="s">
        <v>10</v>
      </c>
      <c r="D19" t="s">
        <v>31</v>
      </c>
      <c r="E19" t="s">
        <v>33</v>
      </c>
      <c r="F19" t="s">
        <v>35</v>
      </c>
      <c r="G19" t="s">
        <v>37</v>
      </c>
      <c r="H19" t="s">
        <v>39</v>
      </c>
      <c r="I19" t="s">
        <v>47</v>
      </c>
      <c r="J19" t="s">
        <v>49</v>
      </c>
      <c r="K19" t="s">
        <v>51</v>
      </c>
      <c r="L19" t="s">
        <v>57</v>
      </c>
      <c r="M19" t="s">
        <v>59</v>
      </c>
      <c r="N19" t="s">
        <v>61</v>
      </c>
      <c r="O19" t="s">
        <v>63</v>
      </c>
      <c r="P19" t="s">
        <v>67</v>
      </c>
      <c r="Q19" t="s">
        <v>71</v>
      </c>
      <c r="R19" t="s">
        <v>77</v>
      </c>
    </row>
    <row r="20" spans="4:18" ht="12.75">
      <c r="D20" t="s">
        <v>32</v>
      </c>
      <c r="E20" t="s">
        <v>34</v>
      </c>
      <c r="F20" t="s">
        <v>36</v>
      </c>
      <c r="G20" t="s">
        <v>38</v>
      </c>
      <c r="H20" t="s">
        <v>40</v>
      </c>
      <c r="I20" t="s">
        <v>48</v>
      </c>
      <c r="J20" t="s">
        <v>50</v>
      </c>
      <c r="K20" t="s">
        <v>52</v>
      </c>
      <c r="L20" t="s">
        <v>58</v>
      </c>
      <c r="M20" t="s">
        <v>60</v>
      </c>
      <c r="N20" t="s">
        <v>62</v>
      </c>
      <c r="O20" t="s">
        <v>64</v>
      </c>
      <c r="P20" t="s">
        <v>68</v>
      </c>
      <c r="Q20" t="s">
        <v>72</v>
      </c>
      <c r="R20" t="s">
        <v>78</v>
      </c>
    </row>
    <row r="21" ht="12.75">
      <c r="A21" t="s">
        <v>4</v>
      </c>
    </row>
    <row r="22" spans="1:18" ht="12.75">
      <c r="A22" t="s">
        <v>5</v>
      </c>
      <c r="B22" t="s">
        <v>6</v>
      </c>
      <c r="D22" t="s">
        <v>28</v>
      </c>
      <c r="E22" t="s">
        <v>28</v>
      </c>
      <c r="F22" t="s">
        <v>28</v>
      </c>
      <c r="G22">
        <v>0</v>
      </c>
      <c r="H22" t="s">
        <v>28</v>
      </c>
      <c r="I22" t="s">
        <v>28</v>
      </c>
      <c r="J22" t="s">
        <v>28</v>
      </c>
      <c r="K22" t="s">
        <v>28</v>
      </c>
      <c r="L22" t="s">
        <v>28</v>
      </c>
      <c r="M22">
        <v>643661</v>
      </c>
      <c r="N22" t="s">
        <v>28</v>
      </c>
      <c r="O22" t="s">
        <v>28</v>
      </c>
      <c r="P22" t="s">
        <v>28</v>
      </c>
      <c r="Q22" t="s">
        <v>28</v>
      </c>
      <c r="R22">
        <v>251904</v>
      </c>
    </row>
    <row r="23" spans="1:18" ht="12.75">
      <c r="A23" t="s">
        <v>33</v>
      </c>
      <c r="B23" t="s">
        <v>34</v>
      </c>
      <c r="D23" t="s">
        <v>28</v>
      </c>
      <c r="E23" t="s">
        <v>28</v>
      </c>
      <c r="F23" t="s">
        <v>28</v>
      </c>
      <c r="G23">
        <v>0</v>
      </c>
      <c r="H23" t="s">
        <v>28</v>
      </c>
      <c r="I23" t="s">
        <v>28</v>
      </c>
      <c r="J23" t="s">
        <v>28</v>
      </c>
      <c r="K23" t="s">
        <v>28</v>
      </c>
      <c r="L23" t="s">
        <v>28</v>
      </c>
      <c r="M23" t="s">
        <v>28</v>
      </c>
      <c r="N23" t="s">
        <v>28</v>
      </c>
      <c r="O23">
        <v>0</v>
      </c>
      <c r="P23" t="s">
        <v>28</v>
      </c>
      <c r="Q23">
        <v>381</v>
      </c>
      <c r="R23" t="s">
        <v>28</v>
      </c>
    </row>
    <row r="24" spans="1:18" ht="12.75">
      <c r="A24" t="s">
        <v>35</v>
      </c>
      <c r="B24" t="s">
        <v>36</v>
      </c>
      <c r="D24" t="s">
        <v>28</v>
      </c>
      <c r="E24" t="s">
        <v>28</v>
      </c>
      <c r="F24" t="s">
        <v>28</v>
      </c>
      <c r="G24">
        <v>0</v>
      </c>
      <c r="H24" t="s">
        <v>28</v>
      </c>
      <c r="I24" t="s">
        <v>28</v>
      </c>
      <c r="J24" t="s">
        <v>28</v>
      </c>
      <c r="K24" t="s">
        <v>28</v>
      </c>
      <c r="L24" t="s">
        <v>28</v>
      </c>
      <c r="M24" t="s">
        <v>28</v>
      </c>
      <c r="N24" t="s">
        <v>28</v>
      </c>
      <c r="O24" t="s">
        <v>28</v>
      </c>
      <c r="P24" t="s">
        <v>28</v>
      </c>
      <c r="Q24" t="s">
        <v>28</v>
      </c>
      <c r="R24" t="s">
        <v>28</v>
      </c>
    </row>
    <row r="25" spans="1:18" ht="12.75">
      <c r="A25" t="s">
        <v>37</v>
      </c>
      <c r="B25" t="s">
        <v>38</v>
      </c>
      <c r="D25" t="s">
        <v>28</v>
      </c>
      <c r="E25">
        <v>1525</v>
      </c>
      <c r="F25">
        <v>82400</v>
      </c>
      <c r="G25" t="s">
        <v>28</v>
      </c>
      <c r="H25" t="s">
        <v>28</v>
      </c>
      <c r="I25" t="s">
        <v>28</v>
      </c>
      <c r="J25" t="s">
        <v>28</v>
      </c>
      <c r="K25" t="s">
        <v>28</v>
      </c>
      <c r="L25" t="s">
        <v>28</v>
      </c>
      <c r="M25">
        <v>1178660</v>
      </c>
      <c r="N25">
        <v>0</v>
      </c>
      <c r="O25">
        <v>1621</v>
      </c>
      <c r="P25" t="s">
        <v>28</v>
      </c>
      <c r="Q25">
        <v>5898</v>
      </c>
      <c r="R25" t="s">
        <v>28</v>
      </c>
    </row>
    <row r="26" spans="1:18" ht="12.75">
      <c r="A26" t="s">
        <v>41</v>
      </c>
      <c r="B26" t="s">
        <v>42</v>
      </c>
      <c r="D26" t="s">
        <v>28</v>
      </c>
      <c r="E26" t="s">
        <v>28</v>
      </c>
      <c r="F26" t="s">
        <v>28</v>
      </c>
      <c r="G26" t="s">
        <v>28</v>
      </c>
      <c r="H26" t="s">
        <v>28</v>
      </c>
      <c r="I26" t="s">
        <v>28</v>
      </c>
      <c r="J26" t="s">
        <v>28</v>
      </c>
      <c r="K26" t="s">
        <v>28</v>
      </c>
      <c r="L26" t="s">
        <v>28</v>
      </c>
      <c r="M26" t="s">
        <v>28</v>
      </c>
      <c r="N26" t="s">
        <v>28</v>
      </c>
      <c r="O26" t="s">
        <v>28</v>
      </c>
      <c r="P26" t="s">
        <v>28</v>
      </c>
      <c r="Q26" t="s">
        <v>28</v>
      </c>
      <c r="R26">
        <v>170093</v>
      </c>
    </row>
    <row r="27" spans="1:18" ht="12.75">
      <c r="A27" t="s">
        <v>45</v>
      </c>
      <c r="B27" t="s">
        <v>46</v>
      </c>
      <c r="D27" t="s">
        <v>28</v>
      </c>
      <c r="E27" t="s">
        <v>28</v>
      </c>
      <c r="F27" t="s">
        <v>28</v>
      </c>
      <c r="G27" t="s">
        <v>28</v>
      </c>
      <c r="H27" t="s">
        <v>28</v>
      </c>
      <c r="I27" t="s">
        <v>28</v>
      </c>
      <c r="J27" t="s">
        <v>28</v>
      </c>
      <c r="K27" t="s">
        <v>28</v>
      </c>
      <c r="L27" t="s">
        <v>28</v>
      </c>
      <c r="M27" t="s">
        <v>28</v>
      </c>
      <c r="N27" t="s">
        <v>28</v>
      </c>
      <c r="O27" t="s">
        <v>28</v>
      </c>
      <c r="P27" t="s">
        <v>28</v>
      </c>
      <c r="Q27" t="s">
        <v>28</v>
      </c>
      <c r="R27" t="s">
        <v>28</v>
      </c>
    </row>
    <row r="28" spans="1:18" ht="12.75">
      <c r="A28" t="s">
        <v>47</v>
      </c>
      <c r="B28" t="s">
        <v>48</v>
      </c>
      <c r="D28" t="s">
        <v>28</v>
      </c>
      <c r="E28" t="s">
        <v>28</v>
      </c>
      <c r="F28" t="s">
        <v>28</v>
      </c>
      <c r="G28">
        <v>0</v>
      </c>
      <c r="H28" t="s">
        <v>28</v>
      </c>
      <c r="I28" t="s">
        <v>28</v>
      </c>
      <c r="J28" t="s">
        <v>28</v>
      </c>
      <c r="K28" t="s">
        <v>28</v>
      </c>
      <c r="L28" t="s">
        <v>28</v>
      </c>
      <c r="M28">
        <v>0</v>
      </c>
      <c r="N28" t="s">
        <v>28</v>
      </c>
      <c r="O28" t="s">
        <v>28</v>
      </c>
      <c r="P28" t="s">
        <v>28</v>
      </c>
      <c r="Q28">
        <v>14052</v>
      </c>
      <c r="R28" t="s">
        <v>28</v>
      </c>
    </row>
    <row r="29" spans="1:18" ht="12.75">
      <c r="A29" t="s">
        <v>49</v>
      </c>
      <c r="B29" t="s">
        <v>50</v>
      </c>
      <c r="D29" t="s">
        <v>28</v>
      </c>
      <c r="E29" t="s">
        <v>28</v>
      </c>
      <c r="F29" t="s">
        <v>28</v>
      </c>
      <c r="G29" t="s">
        <v>28</v>
      </c>
      <c r="H29" t="s">
        <v>28</v>
      </c>
      <c r="I29" t="s">
        <v>28</v>
      </c>
      <c r="J29" t="s">
        <v>28</v>
      </c>
      <c r="K29" t="s">
        <v>28</v>
      </c>
      <c r="L29" t="s">
        <v>28</v>
      </c>
      <c r="M29">
        <v>0</v>
      </c>
      <c r="N29">
        <v>0</v>
      </c>
      <c r="O29" t="s">
        <v>28</v>
      </c>
      <c r="P29" t="s">
        <v>28</v>
      </c>
      <c r="Q29" t="s">
        <v>28</v>
      </c>
      <c r="R29" t="s">
        <v>28</v>
      </c>
    </row>
    <row r="30" spans="1:18" ht="12.75">
      <c r="A30" t="s">
        <v>57</v>
      </c>
      <c r="B30" t="s">
        <v>58</v>
      </c>
      <c r="D30" t="s">
        <v>28</v>
      </c>
      <c r="E30" t="s">
        <v>28</v>
      </c>
      <c r="F30" t="s">
        <v>28</v>
      </c>
      <c r="G30">
        <v>0</v>
      </c>
      <c r="H30" t="s">
        <v>28</v>
      </c>
      <c r="I30" t="s">
        <v>28</v>
      </c>
      <c r="J30" t="s">
        <v>28</v>
      </c>
      <c r="K30" t="s">
        <v>28</v>
      </c>
      <c r="L30" t="s">
        <v>28</v>
      </c>
      <c r="M30" t="s">
        <v>28</v>
      </c>
      <c r="N30" t="s">
        <v>28</v>
      </c>
      <c r="O30" t="s">
        <v>28</v>
      </c>
      <c r="P30" t="s">
        <v>28</v>
      </c>
      <c r="Q30" t="s">
        <v>28</v>
      </c>
      <c r="R30" t="s">
        <v>28</v>
      </c>
    </row>
    <row r="31" spans="1:18" ht="12.75">
      <c r="A31" t="s">
        <v>59</v>
      </c>
      <c r="B31" t="s">
        <v>60</v>
      </c>
      <c r="D31" t="s">
        <v>28</v>
      </c>
      <c r="E31" t="s">
        <v>28</v>
      </c>
      <c r="F31">
        <v>95080</v>
      </c>
      <c r="G31">
        <v>0</v>
      </c>
      <c r="H31" t="s">
        <v>28</v>
      </c>
      <c r="I31" t="s">
        <v>28</v>
      </c>
      <c r="J31" t="s">
        <v>28</v>
      </c>
      <c r="K31" t="s">
        <v>28</v>
      </c>
      <c r="L31" t="s">
        <v>28</v>
      </c>
      <c r="M31" t="s">
        <v>28</v>
      </c>
      <c r="N31" t="s">
        <v>28</v>
      </c>
      <c r="O31" t="s">
        <v>28</v>
      </c>
      <c r="P31" t="s">
        <v>28</v>
      </c>
      <c r="Q31" t="s">
        <v>28</v>
      </c>
      <c r="R31">
        <v>12132</v>
      </c>
    </row>
    <row r="32" spans="1:18" ht="12.75">
      <c r="A32" t="s">
        <v>61</v>
      </c>
      <c r="B32" t="s">
        <v>62</v>
      </c>
      <c r="D32" t="s">
        <v>28</v>
      </c>
      <c r="E32">
        <v>3242</v>
      </c>
      <c r="F32" t="s">
        <v>28</v>
      </c>
      <c r="G32">
        <v>0</v>
      </c>
      <c r="H32" t="s">
        <v>28</v>
      </c>
      <c r="I32" t="s">
        <v>28</v>
      </c>
      <c r="J32" t="s">
        <v>28</v>
      </c>
      <c r="K32" t="s">
        <v>28</v>
      </c>
      <c r="L32" t="s">
        <v>28</v>
      </c>
      <c r="M32" t="s">
        <v>28</v>
      </c>
      <c r="N32" t="s">
        <v>28</v>
      </c>
      <c r="O32" t="s">
        <v>28</v>
      </c>
      <c r="P32" t="s">
        <v>28</v>
      </c>
      <c r="Q32" t="s">
        <v>28</v>
      </c>
      <c r="R32" t="s">
        <v>28</v>
      </c>
    </row>
    <row r="33" spans="1:18" ht="12.75">
      <c r="A33" t="s">
        <v>63</v>
      </c>
      <c r="B33" t="s">
        <v>64</v>
      </c>
      <c r="D33" t="s">
        <v>28</v>
      </c>
      <c r="E33">
        <v>0</v>
      </c>
      <c r="F33" t="s">
        <v>28</v>
      </c>
      <c r="G33">
        <v>0</v>
      </c>
      <c r="H33" t="s">
        <v>28</v>
      </c>
      <c r="I33" t="s">
        <v>28</v>
      </c>
      <c r="J33" t="s">
        <v>28</v>
      </c>
      <c r="K33" t="s">
        <v>28</v>
      </c>
      <c r="L33" t="s">
        <v>28</v>
      </c>
      <c r="M33" t="s">
        <v>28</v>
      </c>
      <c r="N33" t="s">
        <v>28</v>
      </c>
      <c r="O33" t="s">
        <v>28</v>
      </c>
      <c r="P33" t="s">
        <v>28</v>
      </c>
      <c r="Q33" t="s">
        <v>28</v>
      </c>
      <c r="R33" t="s">
        <v>28</v>
      </c>
    </row>
    <row r="34" spans="1:18" ht="12.75">
      <c r="A34" t="s">
        <v>69</v>
      </c>
      <c r="B34" t="s">
        <v>70</v>
      </c>
      <c r="D34" t="s">
        <v>28</v>
      </c>
      <c r="E34" t="s">
        <v>28</v>
      </c>
      <c r="F34" t="s">
        <v>28</v>
      </c>
      <c r="G34" t="s">
        <v>28</v>
      </c>
      <c r="H34" t="s">
        <v>28</v>
      </c>
      <c r="I34" t="s">
        <v>28</v>
      </c>
      <c r="J34">
        <v>0</v>
      </c>
      <c r="K34" t="s">
        <v>28</v>
      </c>
      <c r="L34" t="s">
        <v>28</v>
      </c>
      <c r="M34" t="s">
        <v>28</v>
      </c>
      <c r="N34">
        <v>0</v>
      </c>
      <c r="O34" t="s">
        <v>28</v>
      </c>
      <c r="P34" t="s">
        <v>28</v>
      </c>
      <c r="Q34" t="s">
        <v>28</v>
      </c>
      <c r="R34" t="s">
        <v>28</v>
      </c>
    </row>
    <row r="35" spans="1:18" ht="12.75">
      <c r="A35" t="s">
        <v>71</v>
      </c>
      <c r="B35" t="s">
        <v>72</v>
      </c>
      <c r="D35" t="s">
        <v>28</v>
      </c>
      <c r="E35" t="s">
        <v>28</v>
      </c>
      <c r="F35" t="s">
        <v>28</v>
      </c>
      <c r="G35">
        <v>0</v>
      </c>
      <c r="H35" t="s">
        <v>28</v>
      </c>
      <c r="I35" t="s">
        <v>28</v>
      </c>
      <c r="J35" t="s">
        <v>28</v>
      </c>
      <c r="K35" t="s">
        <v>28</v>
      </c>
      <c r="L35" t="s">
        <v>28</v>
      </c>
      <c r="M35" t="s">
        <v>28</v>
      </c>
      <c r="N35" t="s">
        <v>28</v>
      </c>
      <c r="O35" t="s">
        <v>28</v>
      </c>
      <c r="P35" t="s">
        <v>28</v>
      </c>
      <c r="Q35" t="s">
        <v>28</v>
      </c>
      <c r="R35" t="s">
        <v>28</v>
      </c>
    </row>
    <row r="36" spans="1:18" ht="12.75">
      <c r="A36" t="s">
        <v>75</v>
      </c>
      <c r="B36" t="s">
        <v>76</v>
      </c>
      <c r="D36" t="s">
        <v>28</v>
      </c>
      <c r="E36" t="s">
        <v>28</v>
      </c>
      <c r="F36">
        <v>40604</v>
      </c>
      <c r="G36" t="s">
        <v>28</v>
      </c>
      <c r="H36" t="s">
        <v>28</v>
      </c>
      <c r="I36" t="s">
        <v>28</v>
      </c>
      <c r="J36" t="s">
        <v>28</v>
      </c>
      <c r="K36" t="s">
        <v>28</v>
      </c>
      <c r="L36" t="s">
        <v>28</v>
      </c>
      <c r="M36" t="s">
        <v>28</v>
      </c>
      <c r="N36" t="s">
        <v>28</v>
      </c>
      <c r="O36" t="s">
        <v>28</v>
      </c>
      <c r="P36" t="s">
        <v>28</v>
      </c>
      <c r="Q36" t="s">
        <v>28</v>
      </c>
      <c r="R36" t="s">
        <v>28</v>
      </c>
    </row>
    <row r="37" spans="1:18" ht="12.75">
      <c r="A37" t="s">
        <v>77</v>
      </c>
      <c r="B37" t="s">
        <v>78</v>
      </c>
      <c r="D37" t="s">
        <v>28</v>
      </c>
      <c r="E37" t="s">
        <v>28</v>
      </c>
      <c r="F37" t="s">
        <v>28</v>
      </c>
      <c r="G37" t="s">
        <v>28</v>
      </c>
      <c r="H37" t="s">
        <v>28</v>
      </c>
      <c r="I37" t="s">
        <v>28</v>
      </c>
      <c r="J37" t="s">
        <v>28</v>
      </c>
      <c r="K37" t="s">
        <v>28</v>
      </c>
      <c r="L37" t="s">
        <v>28</v>
      </c>
      <c r="M37">
        <v>0</v>
      </c>
      <c r="N37" t="s">
        <v>28</v>
      </c>
      <c r="O37" t="s">
        <v>28</v>
      </c>
      <c r="P37" t="s">
        <v>28</v>
      </c>
      <c r="Q37" t="s">
        <v>28</v>
      </c>
      <c r="R37" t="s">
        <v>28</v>
      </c>
    </row>
    <row r="38" spans="1:18" ht="12.75">
      <c r="A38" t="s">
        <v>141</v>
      </c>
      <c r="B38" t="s">
        <v>142</v>
      </c>
      <c r="D38">
        <v>0</v>
      </c>
      <c r="E38">
        <v>4767</v>
      </c>
      <c r="F38">
        <v>218084</v>
      </c>
      <c r="G38">
        <v>428634</v>
      </c>
      <c r="H38">
        <v>0</v>
      </c>
      <c r="I38">
        <v>31598</v>
      </c>
      <c r="J38">
        <v>14058</v>
      </c>
      <c r="K38">
        <v>0</v>
      </c>
      <c r="L38">
        <v>5347</v>
      </c>
      <c r="M38">
        <v>1822321</v>
      </c>
      <c r="N38">
        <v>105443</v>
      </c>
      <c r="O38">
        <v>1745</v>
      </c>
      <c r="P38">
        <v>0</v>
      </c>
      <c r="Q38">
        <v>22994</v>
      </c>
      <c r="R38">
        <v>434129</v>
      </c>
    </row>
    <row r="41" spans="1:2" ht="12.75">
      <c r="A41" s="8" t="s">
        <v>244</v>
      </c>
      <c r="B41" s="8"/>
    </row>
    <row r="42" spans="1:2" ht="12.75">
      <c r="A42" s="8" t="s">
        <v>248</v>
      </c>
      <c r="B42" s="8">
        <v>0.9</v>
      </c>
    </row>
    <row r="43" spans="1:3" ht="12.75">
      <c r="A43" s="12" t="s">
        <v>249</v>
      </c>
      <c r="B43" s="13">
        <f>23.884589/1000000</f>
        <v>2.3884588999999998E-05</v>
      </c>
      <c r="C43" s="8" t="s">
        <v>242</v>
      </c>
    </row>
    <row r="46" spans="3:18" ht="12.75">
      <c r="C46" t="str">
        <f>C19</f>
        <v>geo</v>
      </c>
      <c r="D46" t="str">
        <f aca="true" t="shared" si="0" ref="D46:Q46">D19</f>
        <v>bg</v>
      </c>
      <c r="E46" t="str">
        <f t="shared" si="0"/>
        <v>cz</v>
      </c>
      <c r="F46" t="str">
        <f t="shared" si="0"/>
        <v>dk</v>
      </c>
      <c r="G46" t="str">
        <f t="shared" si="0"/>
        <v>de</v>
      </c>
      <c r="H46" t="str">
        <f t="shared" si="0"/>
        <v>ee</v>
      </c>
      <c r="I46" t="str">
        <f t="shared" si="0"/>
        <v>fr</v>
      </c>
      <c r="J46" t="str">
        <f t="shared" si="0"/>
        <v>it</v>
      </c>
      <c r="K46" t="str">
        <f t="shared" si="0"/>
        <v>lv</v>
      </c>
      <c r="L46" t="str">
        <f t="shared" si="0"/>
        <v>hu</v>
      </c>
      <c r="M46" t="str">
        <f t="shared" si="0"/>
        <v>nl</v>
      </c>
      <c r="N46" t="str">
        <f t="shared" si="0"/>
        <v>at</v>
      </c>
      <c r="O46" t="str">
        <f t="shared" si="0"/>
        <v>pl</v>
      </c>
      <c r="P46" t="str">
        <f t="shared" si="0"/>
        <v>ro</v>
      </c>
      <c r="Q46" t="str">
        <f t="shared" si="0"/>
        <v>sk</v>
      </c>
      <c r="R46" t="str">
        <f>R19</f>
        <v>uk</v>
      </c>
    </row>
    <row r="47" spans="3:18" ht="12.75">
      <c r="C47">
        <f>C20</f>
        <v>0</v>
      </c>
      <c r="D47" t="str">
        <f aca="true" t="shared" si="1" ref="D47:Q47">D20</f>
        <v>Bulgaria</v>
      </c>
      <c r="E47" t="str">
        <f t="shared" si="1"/>
        <v>Czech Republic</v>
      </c>
      <c r="F47" t="str">
        <f t="shared" si="1"/>
        <v>Denmark</v>
      </c>
      <c r="G47" t="str">
        <f t="shared" si="1"/>
        <v>Germany (including ex-GDR from 1991)</v>
      </c>
      <c r="H47" t="str">
        <f t="shared" si="1"/>
        <v>Estonia</v>
      </c>
      <c r="I47" t="str">
        <f t="shared" si="1"/>
        <v>France</v>
      </c>
      <c r="J47" t="str">
        <f t="shared" si="1"/>
        <v>Italy</v>
      </c>
      <c r="K47" t="str">
        <f t="shared" si="1"/>
        <v>Latvia</v>
      </c>
      <c r="L47" t="str">
        <f t="shared" si="1"/>
        <v>Hungary</v>
      </c>
      <c r="M47" t="str">
        <f t="shared" si="1"/>
        <v>Netherlands</v>
      </c>
      <c r="N47" t="str">
        <f t="shared" si="1"/>
        <v>Austria</v>
      </c>
      <c r="O47" t="str">
        <f t="shared" si="1"/>
        <v>Poland</v>
      </c>
      <c r="P47" t="str">
        <f t="shared" si="1"/>
        <v>Romania</v>
      </c>
      <c r="Q47" t="str">
        <f t="shared" si="1"/>
        <v>Slovakia</v>
      </c>
      <c r="R47" t="str">
        <f>R20</f>
        <v>United Kingdom</v>
      </c>
    </row>
    <row r="48" ht="12.75">
      <c r="A48" t="s">
        <v>4</v>
      </c>
    </row>
    <row r="49" spans="1:29" ht="12.75">
      <c r="A49" t="str">
        <f>A22</f>
        <v>be</v>
      </c>
      <c r="B49" t="str">
        <f>B22</f>
        <v>Belgium</v>
      </c>
      <c r="D49" s="10">
        <f aca="true" t="shared" si="2" ref="D49:D59">IF(ISERROR(D22*$B$42*$B$43),0,D22*$B$42*$B$43)</f>
        <v>0</v>
      </c>
      <c r="E49" s="10">
        <f aca="true" t="shared" si="3" ref="E49:R49">IF(ISERROR(E22*$B$42*$B$43),0,E22*$B$42*$B$43)</f>
        <v>0</v>
      </c>
      <c r="F49" s="10">
        <f t="shared" si="3"/>
        <v>0</v>
      </c>
      <c r="G49" s="10">
        <f t="shared" si="3"/>
        <v>0</v>
      </c>
      <c r="H49" s="10">
        <f t="shared" si="3"/>
        <v>0</v>
      </c>
      <c r="I49" s="10">
        <f t="shared" si="3"/>
        <v>0</v>
      </c>
      <c r="J49" s="10">
        <f t="shared" si="3"/>
        <v>0</v>
      </c>
      <c r="K49" s="10">
        <f t="shared" si="3"/>
        <v>0</v>
      </c>
      <c r="L49" s="10">
        <f t="shared" si="3"/>
        <v>0</v>
      </c>
      <c r="M49" s="10">
        <f t="shared" si="3"/>
        <v>13.8362205962961</v>
      </c>
      <c r="N49" s="10">
        <f t="shared" si="3"/>
        <v>0</v>
      </c>
      <c r="O49" s="10">
        <f t="shared" si="3"/>
        <v>0</v>
      </c>
      <c r="P49" s="10">
        <f t="shared" si="3"/>
        <v>0</v>
      </c>
      <c r="Q49" s="10">
        <f t="shared" si="3"/>
        <v>0</v>
      </c>
      <c r="R49" s="10">
        <f t="shared" si="3"/>
        <v>5.4149611567104</v>
      </c>
      <c r="S49" s="10"/>
      <c r="T49" s="10"/>
      <c r="U49" s="10"/>
      <c r="V49" s="10"/>
      <c r="W49" s="10"/>
      <c r="X49" s="10"/>
      <c r="Y49" s="10"/>
      <c r="Z49" s="10"/>
      <c r="AA49" s="10"/>
      <c r="AB49" s="10"/>
      <c r="AC49" s="10"/>
    </row>
    <row r="50" spans="1:29" ht="12.75">
      <c r="A50" t="str">
        <f aca="true" t="shared" si="4" ref="A50:B61">A23</f>
        <v>cz</v>
      </c>
      <c r="B50" t="str">
        <f t="shared" si="4"/>
        <v>Czech Republic</v>
      </c>
      <c r="D50" s="10">
        <f t="shared" si="2"/>
        <v>0</v>
      </c>
      <c r="E50" s="10">
        <f aca="true" t="shared" si="5" ref="E50:Q50">IF(ISERROR(E23*$B$42*$B$43),0,E23*$B$42*$B$43)</f>
        <v>0</v>
      </c>
      <c r="F50" s="10">
        <f t="shared" si="5"/>
        <v>0</v>
      </c>
      <c r="G50" s="10">
        <f t="shared" si="5"/>
        <v>0</v>
      </c>
      <c r="H50" s="10">
        <f t="shared" si="5"/>
        <v>0</v>
      </c>
      <c r="I50" s="10">
        <f t="shared" si="5"/>
        <v>0</v>
      </c>
      <c r="J50" s="10">
        <f t="shared" si="5"/>
        <v>0</v>
      </c>
      <c r="K50" s="10">
        <f t="shared" si="5"/>
        <v>0</v>
      </c>
      <c r="L50" s="10">
        <f t="shared" si="5"/>
        <v>0</v>
      </c>
      <c r="M50" s="10">
        <f t="shared" si="5"/>
        <v>0</v>
      </c>
      <c r="N50" s="10">
        <f t="shared" si="5"/>
        <v>0</v>
      </c>
      <c r="O50" s="10">
        <f t="shared" si="5"/>
        <v>0</v>
      </c>
      <c r="P50" s="10">
        <f t="shared" si="5"/>
        <v>0</v>
      </c>
      <c r="Q50" s="10">
        <f t="shared" si="5"/>
        <v>0.0081900255681</v>
      </c>
      <c r="R50" s="10">
        <f>IF(ISERROR(R23*$B$42*$B$43),0,R23*$B$42*$B$43)</f>
        <v>0</v>
      </c>
      <c r="S50" s="10"/>
      <c r="T50" s="10"/>
      <c r="U50" s="10"/>
      <c r="V50" s="10"/>
      <c r="W50" s="10"/>
      <c r="X50" s="10"/>
      <c r="Y50" s="10"/>
      <c r="Z50" s="10"/>
      <c r="AA50" s="10"/>
      <c r="AB50" s="10"/>
      <c r="AC50" s="10"/>
    </row>
    <row r="51" spans="1:29" ht="12.75">
      <c r="A51" t="str">
        <f t="shared" si="4"/>
        <v>dk</v>
      </c>
      <c r="B51" t="str">
        <f t="shared" si="4"/>
        <v>Denmark</v>
      </c>
      <c r="D51" s="10">
        <f t="shared" si="2"/>
        <v>0</v>
      </c>
      <c r="E51" s="10">
        <f aca="true" t="shared" si="6" ref="E51:R51">IF(ISERROR(E24*$B$42*$B$43),0,E24*$B$42*$B$43)</f>
        <v>0</v>
      </c>
      <c r="F51" s="10">
        <f t="shared" si="6"/>
        <v>0</v>
      </c>
      <c r="G51" s="10">
        <f t="shared" si="6"/>
        <v>0</v>
      </c>
      <c r="H51" s="10">
        <f t="shared" si="6"/>
        <v>0</v>
      </c>
      <c r="I51" s="10">
        <f t="shared" si="6"/>
        <v>0</v>
      </c>
      <c r="J51" s="10">
        <f t="shared" si="6"/>
        <v>0</v>
      </c>
      <c r="K51" s="10">
        <f t="shared" si="6"/>
        <v>0</v>
      </c>
      <c r="L51" s="10">
        <f t="shared" si="6"/>
        <v>0</v>
      </c>
      <c r="M51" s="10">
        <f t="shared" si="6"/>
        <v>0</v>
      </c>
      <c r="N51" s="10">
        <f t="shared" si="6"/>
        <v>0</v>
      </c>
      <c r="O51" s="10">
        <f t="shared" si="6"/>
        <v>0</v>
      </c>
      <c r="P51" s="10">
        <f t="shared" si="6"/>
        <v>0</v>
      </c>
      <c r="Q51" s="10">
        <f t="shared" si="6"/>
        <v>0</v>
      </c>
      <c r="R51" s="10">
        <f t="shared" si="6"/>
        <v>0</v>
      </c>
      <c r="S51" s="10"/>
      <c r="T51" s="10"/>
      <c r="U51" s="10"/>
      <c r="V51" s="10"/>
      <c r="W51" s="10"/>
      <c r="X51" s="10"/>
      <c r="Y51" s="10"/>
      <c r="Z51" s="10"/>
      <c r="AA51" s="10"/>
      <c r="AB51" s="10"/>
      <c r="AC51" s="10"/>
    </row>
    <row r="52" spans="1:29" ht="12.75">
      <c r="A52" t="str">
        <f t="shared" si="4"/>
        <v>de</v>
      </c>
      <c r="B52" t="str">
        <f t="shared" si="4"/>
        <v>Germany (including ex-GDR from 1991)</v>
      </c>
      <c r="D52" s="10">
        <f t="shared" si="2"/>
        <v>0</v>
      </c>
      <c r="E52" s="10">
        <f aca="true" t="shared" si="7" ref="E52:R52">IF(ISERROR(E25*$B$42*$B$43),0,E25*$B$42*$B$43)</f>
        <v>0.0327815984025</v>
      </c>
      <c r="F52" s="10">
        <f t="shared" si="7"/>
        <v>1.7712811202399998</v>
      </c>
      <c r="G52" s="10">
        <f t="shared" si="7"/>
        <v>0</v>
      </c>
      <c r="H52" s="10">
        <f t="shared" si="7"/>
        <v>0</v>
      </c>
      <c r="I52" s="10">
        <f t="shared" si="7"/>
        <v>0</v>
      </c>
      <c r="J52" s="10">
        <f t="shared" si="7"/>
        <v>0</v>
      </c>
      <c r="K52" s="10">
        <f t="shared" si="7"/>
        <v>0</v>
      </c>
      <c r="L52" s="10">
        <f t="shared" si="7"/>
        <v>0</v>
      </c>
      <c r="M52" s="10">
        <f t="shared" si="7"/>
        <v>25.336628703665998</v>
      </c>
      <c r="N52" s="10">
        <f t="shared" si="7"/>
        <v>0</v>
      </c>
      <c r="O52" s="10">
        <f t="shared" si="7"/>
        <v>0.0348452268921</v>
      </c>
      <c r="P52" s="10">
        <f t="shared" si="7"/>
        <v>0</v>
      </c>
      <c r="Q52" s="10">
        <f t="shared" si="7"/>
        <v>0.1267841753298</v>
      </c>
      <c r="R52" s="10">
        <f t="shared" si="7"/>
        <v>0</v>
      </c>
      <c r="S52" s="10"/>
      <c r="T52" s="10"/>
      <c r="U52" s="10"/>
      <c r="V52" s="10"/>
      <c r="W52" s="10"/>
      <c r="X52" s="10"/>
      <c r="Y52" s="10"/>
      <c r="Z52" s="10"/>
      <c r="AA52" s="10"/>
      <c r="AB52" s="10"/>
      <c r="AC52" s="10"/>
    </row>
    <row r="53" spans="1:29" ht="12.75">
      <c r="A53" t="str">
        <f t="shared" si="4"/>
        <v>ie</v>
      </c>
      <c r="B53" t="str">
        <f t="shared" si="4"/>
        <v>Ireland</v>
      </c>
      <c r="D53" s="10">
        <f t="shared" si="2"/>
        <v>0</v>
      </c>
      <c r="E53" s="10">
        <f aca="true" t="shared" si="8" ref="E53:R53">IF(ISERROR(E26*$B$42*$B$43),0,E26*$B$42*$B$43)</f>
        <v>0</v>
      </c>
      <c r="F53" s="10">
        <f t="shared" si="8"/>
        <v>0</v>
      </c>
      <c r="G53" s="10">
        <f t="shared" si="8"/>
        <v>0</v>
      </c>
      <c r="H53" s="10">
        <f t="shared" si="8"/>
        <v>0</v>
      </c>
      <c r="I53" s="10">
        <f t="shared" si="8"/>
        <v>0</v>
      </c>
      <c r="J53" s="10">
        <f t="shared" si="8"/>
        <v>0</v>
      </c>
      <c r="K53" s="10">
        <f t="shared" si="8"/>
        <v>0</v>
      </c>
      <c r="L53" s="10">
        <f t="shared" si="8"/>
        <v>0</v>
      </c>
      <c r="M53" s="10">
        <f t="shared" si="8"/>
        <v>0</v>
      </c>
      <c r="N53" s="10">
        <f t="shared" si="8"/>
        <v>0</v>
      </c>
      <c r="O53" s="10">
        <f t="shared" si="8"/>
        <v>0</v>
      </c>
      <c r="P53" s="10">
        <f t="shared" si="8"/>
        <v>0</v>
      </c>
      <c r="Q53" s="10">
        <f t="shared" si="8"/>
        <v>0</v>
      </c>
      <c r="R53" s="10">
        <f t="shared" si="8"/>
        <v>3.6563412570993</v>
      </c>
      <c r="S53" s="10"/>
      <c r="T53" s="10"/>
      <c r="U53" s="10"/>
      <c r="V53" s="10"/>
      <c r="W53" s="10"/>
      <c r="X53" s="10"/>
      <c r="Y53" s="10"/>
      <c r="Z53" s="10"/>
      <c r="AA53" s="10"/>
      <c r="AB53" s="10"/>
      <c r="AC53" s="10"/>
    </row>
    <row r="54" spans="1:29" ht="12.75">
      <c r="A54" t="str">
        <f t="shared" si="4"/>
        <v>es</v>
      </c>
      <c r="B54" t="str">
        <f t="shared" si="4"/>
        <v>Spain</v>
      </c>
      <c r="D54" s="10">
        <f t="shared" si="2"/>
        <v>0</v>
      </c>
      <c r="E54" s="10">
        <f aca="true" t="shared" si="9" ref="E54:R54">IF(ISERROR(E27*$B$42*$B$43),0,E27*$B$42*$B$43)</f>
        <v>0</v>
      </c>
      <c r="F54" s="10">
        <f t="shared" si="9"/>
        <v>0</v>
      </c>
      <c r="G54" s="10">
        <f t="shared" si="9"/>
        <v>0</v>
      </c>
      <c r="H54" s="10">
        <f t="shared" si="9"/>
        <v>0</v>
      </c>
      <c r="I54" s="10">
        <f t="shared" si="9"/>
        <v>0</v>
      </c>
      <c r="J54" s="10">
        <f t="shared" si="9"/>
        <v>0</v>
      </c>
      <c r="K54" s="10">
        <f t="shared" si="9"/>
        <v>0</v>
      </c>
      <c r="L54" s="10">
        <f t="shared" si="9"/>
        <v>0</v>
      </c>
      <c r="M54" s="10">
        <f t="shared" si="9"/>
        <v>0</v>
      </c>
      <c r="N54" s="10">
        <f t="shared" si="9"/>
        <v>0</v>
      </c>
      <c r="O54" s="10">
        <f t="shared" si="9"/>
        <v>0</v>
      </c>
      <c r="P54" s="10">
        <f t="shared" si="9"/>
        <v>0</v>
      </c>
      <c r="Q54" s="10">
        <f t="shared" si="9"/>
        <v>0</v>
      </c>
      <c r="R54" s="10">
        <f t="shared" si="9"/>
        <v>0</v>
      </c>
      <c r="S54" s="10"/>
      <c r="T54" s="10"/>
      <c r="U54" s="10"/>
      <c r="V54" s="10"/>
      <c r="W54" s="10"/>
      <c r="X54" s="10"/>
      <c r="Y54" s="10"/>
      <c r="Z54" s="10"/>
      <c r="AA54" s="10"/>
      <c r="AB54" s="10"/>
      <c r="AC54" s="10"/>
    </row>
    <row r="55" spans="1:29" ht="12.75">
      <c r="A55" t="str">
        <f t="shared" si="4"/>
        <v>fr</v>
      </c>
      <c r="B55" t="str">
        <f t="shared" si="4"/>
        <v>France</v>
      </c>
      <c r="D55" s="10">
        <f t="shared" si="2"/>
        <v>0</v>
      </c>
      <c r="E55" s="10">
        <f aca="true" t="shared" si="10" ref="E55:R55">IF(ISERROR(E28*$B$42*$B$43),0,E28*$B$42*$B$43)</f>
        <v>0</v>
      </c>
      <c r="F55" s="10">
        <f t="shared" si="10"/>
        <v>0</v>
      </c>
      <c r="G55" s="10">
        <f t="shared" si="10"/>
        <v>0</v>
      </c>
      <c r="H55" s="10">
        <f t="shared" si="10"/>
        <v>0</v>
      </c>
      <c r="I55" s="10">
        <f t="shared" si="10"/>
        <v>0</v>
      </c>
      <c r="J55" s="10">
        <f t="shared" si="10"/>
        <v>0</v>
      </c>
      <c r="K55" s="10">
        <f t="shared" si="10"/>
        <v>0</v>
      </c>
      <c r="L55" s="10">
        <f t="shared" si="10"/>
        <v>0</v>
      </c>
      <c r="M55" s="10">
        <f t="shared" si="10"/>
        <v>0</v>
      </c>
      <c r="N55" s="10">
        <f t="shared" si="10"/>
        <v>0</v>
      </c>
      <c r="O55" s="10">
        <f t="shared" si="10"/>
        <v>0</v>
      </c>
      <c r="P55" s="10">
        <f t="shared" si="10"/>
        <v>0</v>
      </c>
      <c r="Q55" s="10">
        <f t="shared" si="10"/>
        <v>0.3020636201652</v>
      </c>
      <c r="R55" s="10">
        <f t="shared" si="10"/>
        <v>0</v>
      </c>
      <c r="S55" s="10"/>
      <c r="T55" s="10"/>
      <c r="U55" s="10"/>
      <c r="V55" s="10"/>
      <c r="W55" s="10"/>
      <c r="X55" s="10"/>
      <c r="Y55" s="10"/>
      <c r="Z55" s="10"/>
      <c r="AA55" s="10"/>
      <c r="AB55" s="10"/>
      <c r="AC55" s="10"/>
    </row>
    <row r="56" spans="1:29" ht="12.75">
      <c r="A56" t="str">
        <f t="shared" si="4"/>
        <v>it</v>
      </c>
      <c r="B56" t="str">
        <f t="shared" si="4"/>
        <v>Italy</v>
      </c>
      <c r="D56" s="10">
        <f t="shared" si="2"/>
        <v>0</v>
      </c>
      <c r="E56" s="10">
        <f aca="true" t="shared" si="11" ref="E56:R56">IF(ISERROR(E29*$B$42*$B$43),0,E29*$B$42*$B$43)</f>
        <v>0</v>
      </c>
      <c r="F56" s="10">
        <f t="shared" si="11"/>
        <v>0</v>
      </c>
      <c r="G56" s="10">
        <f t="shared" si="11"/>
        <v>0</v>
      </c>
      <c r="H56" s="10">
        <f t="shared" si="11"/>
        <v>0</v>
      </c>
      <c r="I56" s="10">
        <f t="shared" si="11"/>
        <v>0</v>
      </c>
      <c r="J56" s="10">
        <f t="shared" si="11"/>
        <v>0</v>
      </c>
      <c r="K56" s="10">
        <f t="shared" si="11"/>
        <v>0</v>
      </c>
      <c r="L56" s="10">
        <f t="shared" si="11"/>
        <v>0</v>
      </c>
      <c r="M56" s="10">
        <f t="shared" si="11"/>
        <v>0</v>
      </c>
      <c r="N56" s="10">
        <f t="shared" si="11"/>
        <v>0</v>
      </c>
      <c r="O56" s="10">
        <f t="shared" si="11"/>
        <v>0</v>
      </c>
      <c r="P56" s="10">
        <f t="shared" si="11"/>
        <v>0</v>
      </c>
      <c r="Q56" s="10">
        <f t="shared" si="11"/>
        <v>0</v>
      </c>
      <c r="R56" s="10">
        <f t="shared" si="11"/>
        <v>0</v>
      </c>
      <c r="S56" s="10"/>
      <c r="T56" s="10"/>
      <c r="U56" s="10"/>
      <c r="V56" s="10"/>
      <c r="W56" s="10"/>
      <c r="X56" s="10"/>
      <c r="Y56" s="10"/>
      <c r="Z56" s="10"/>
      <c r="AA56" s="10"/>
      <c r="AB56" s="10"/>
      <c r="AC56" s="10"/>
    </row>
    <row r="57" spans="1:29" ht="12.75">
      <c r="A57" t="str">
        <f t="shared" si="4"/>
        <v>hu</v>
      </c>
      <c r="B57" t="str">
        <f t="shared" si="4"/>
        <v>Hungary</v>
      </c>
      <c r="D57" s="10">
        <f t="shared" si="2"/>
        <v>0</v>
      </c>
      <c r="E57" s="10">
        <f aca="true" t="shared" si="12" ref="E57:R57">IF(ISERROR(E30*$B$42*$B$43),0,E30*$B$42*$B$43)</f>
        <v>0</v>
      </c>
      <c r="F57" s="10">
        <f t="shared" si="12"/>
        <v>0</v>
      </c>
      <c r="G57" s="10">
        <f t="shared" si="12"/>
        <v>0</v>
      </c>
      <c r="H57" s="10">
        <f t="shared" si="12"/>
        <v>0</v>
      </c>
      <c r="I57" s="10">
        <f t="shared" si="12"/>
        <v>0</v>
      </c>
      <c r="J57" s="10">
        <f t="shared" si="12"/>
        <v>0</v>
      </c>
      <c r="K57" s="10">
        <f t="shared" si="12"/>
        <v>0</v>
      </c>
      <c r="L57" s="10">
        <f t="shared" si="12"/>
        <v>0</v>
      </c>
      <c r="M57" s="10">
        <f t="shared" si="12"/>
        <v>0</v>
      </c>
      <c r="N57" s="10">
        <f t="shared" si="12"/>
        <v>0</v>
      </c>
      <c r="O57" s="10">
        <f t="shared" si="12"/>
        <v>0</v>
      </c>
      <c r="P57" s="10">
        <f t="shared" si="12"/>
        <v>0</v>
      </c>
      <c r="Q57" s="10">
        <f t="shared" si="12"/>
        <v>0</v>
      </c>
      <c r="R57" s="10">
        <f t="shared" si="12"/>
        <v>0</v>
      </c>
      <c r="S57" s="10"/>
      <c r="T57" s="10"/>
      <c r="U57" s="10"/>
      <c r="V57" s="10"/>
      <c r="W57" s="10"/>
      <c r="X57" s="10"/>
      <c r="Y57" s="10"/>
      <c r="Z57" s="10"/>
      <c r="AA57" s="10"/>
      <c r="AB57" s="10"/>
      <c r="AC57" s="10"/>
    </row>
    <row r="58" spans="1:29" ht="12.75">
      <c r="A58" t="str">
        <f t="shared" si="4"/>
        <v>nl</v>
      </c>
      <c r="B58" t="str">
        <f t="shared" si="4"/>
        <v>Netherlands</v>
      </c>
      <c r="D58" s="10">
        <f t="shared" si="2"/>
        <v>0</v>
      </c>
      <c r="E58" s="10">
        <f aca="true" t="shared" si="13" ref="E58:R58">IF(ISERROR(E31*$B$42*$B$43),0,E31*$B$42*$B$43)</f>
        <v>0</v>
      </c>
      <c r="F58" s="10">
        <f t="shared" si="13"/>
        <v>2.0438520499079997</v>
      </c>
      <c r="G58" s="10">
        <f t="shared" si="13"/>
        <v>0</v>
      </c>
      <c r="H58" s="10">
        <f t="shared" si="13"/>
        <v>0</v>
      </c>
      <c r="I58" s="10">
        <f t="shared" si="13"/>
        <v>0</v>
      </c>
      <c r="J58" s="10">
        <f t="shared" si="13"/>
        <v>0</v>
      </c>
      <c r="K58" s="10">
        <f t="shared" si="13"/>
        <v>0</v>
      </c>
      <c r="L58" s="10">
        <f t="shared" si="13"/>
        <v>0</v>
      </c>
      <c r="M58" s="10">
        <f t="shared" si="13"/>
        <v>0</v>
      </c>
      <c r="N58" s="10">
        <f t="shared" si="13"/>
        <v>0</v>
      </c>
      <c r="O58" s="10">
        <f t="shared" si="13"/>
        <v>0</v>
      </c>
      <c r="P58" s="10">
        <f t="shared" si="13"/>
        <v>0</v>
      </c>
      <c r="Q58" s="10">
        <f t="shared" si="13"/>
        <v>0</v>
      </c>
      <c r="R58" s="10">
        <f t="shared" si="13"/>
        <v>0.2607910503732</v>
      </c>
      <c r="S58" s="10"/>
      <c r="T58" s="10"/>
      <c r="U58" s="10"/>
      <c r="V58" s="10"/>
      <c r="W58" s="10"/>
      <c r="X58" s="10"/>
      <c r="Y58" s="10"/>
      <c r="Z58" s="10"/>
      <c r="AA58" s="10"/>
      <c r="AB58" s="10"/>
      <c r="AC58" s="10"/>
    </row>
    <row r="59" spans="1:29" ht="12.75">
      <c r="A59" t="str">
        <f t="shared" si="4"/>
        <v>at</v>
      </c>
      <c r="B59" t="str">
        <f t="shared" si="4"/>
        <v>Austria</v>
      </c>
      <c r="D59" s="10">
        <f t="shared" si="2"/>
        <v>0</v>
      </c>
      <c r="E59" s="10">
        <f aca="true" t="shared" si="14" ref="E59:R59">IF(ISERROR(E32*$B$42*$B$43),0,E32*$B$42*$B$43)</f>
        <v>0.0696904537842</v>
      </c>
      <c r="F59" s="10">
        <f t="shared" si="14"/>
        <v>0</v>
      </c>
      <c r="G59" s="10">
        <f t="shared" si="14"/>
        <v>0</v>
      </c>
      <c r="H59" s="10">
        <f t="shared" si="14"/>
        <v>0</v>
      </c>
      <c r="I59" s="10">
        <f t="shared" si="14"/>
        <v>0</v>
      </c>
      <c r="J59" s="10">
        <f t="shared" si="14"/>
        <v>0</v>
      </c>
      <c r="K59" s="10">
        <f t="shared" si="14"/>
        <v>0</v>
      </c>
      <c r="L59" s="10">
        <f t="shared" si="14"/>
        <v>0</v>
      </c>
      <c r="M59" s="10">
        <f t="shared" si="14"/>
        <v>0</v>
      </c>
      <c r="N59" s="10">
        <f t="shared" si="14"/>
        <v>0</v>
      </c>
      <c r="O59" s="10">
        <f t="shared" si="14"/>
        <v>0</v>
      </c>
      <c r="P59" s="10">
        <f t="shared" si="14"/>
        <v>0</v>
      </c>
      <c r="Q59" s="10">
        <f t="shared" si="14"/>
        <v>0</v>
      </c>
      <c r="R59" s="10">
        <f t="shared" si="14"/>
        <v>0</v>
      </c>
      <c r="S59" s="10"/>
      <c r="T59" s="10"/>
      <c r="U59" s="10"/>
      <c r="V59" s="10"/>
      <c r="W59" s="10"/>
      <c r="X59" s="10"/>
      <c r="Y59" s="10"/>
      <c r="Z59" s="10"/>
      <c r="AA59" s="10"/>
      <c r="AB59" s="10"/>
      <c r="AC59" s="10"/>
    </row>
    <row r="60" spans="1:29" ht="12.75">
      <c r="A60" t="str">
        <f t="shared" si="4"/>
        <v>pl</v>
      </c>
      <c r="B60" t="str">
        <f t="shared" si="4"/>
        <v>Poland</v>
      </c>
      <c r="D60" s="10">
        <f aca="true" t="shared" si="15" ref="D60:R60">IF(ISERROR(D33*$B$42*$B$43),0,D33*$B$42*$B$43)</f>
        <v>0</v>
      </c>
      <c r="E60" s="10">
        <f t="shared" si="15"/>
        <v>0</v>
      </c>
      <c r="F60" s="10">
        <f t="shared" si="15"/>
        <v>0</v>
      </c>
      <c r="G60" s="10">
        <f t="shared" si="15"/>
        <v>0</v>
      </c>
      <c r="H60" s="10">
        <f t="shared" si="15"/>
        <v>0</v>
      </c>
      <c r="I60" s="10">
        <f t="shared" si="15"/>
        <v>0</v>
      </c>
      <c r="J60" s="10">
        <f t="shared" si="15"/>
        <v>0</v>
      </c>
      <c r="K60" s="10">
        <f t="shared" si="15"/>
        <v>0</v>
      </c>
      <c r="L60" s="10">
        <f t="shared" si="15"/>
        <v>0</v>
      </c>
      <c r="M60" s="10">
        <f t="shared" si="15"/>
        <v>0</v>
      </c>
      <c r="N60" s="10">
        <f t="shared" si="15"/>
        <v>0</v>
      </c>
      <c r="O60" s="10">
        <f t="shared" si="15"/>
        <v>0</v>
      </c>
      <c r="P60" s="10">
        <f t="shared" si="15"/>
        <v>0</v>
      </c>
      <c r="Q60" s="10">
        <f t="shared" si="15"/>
        <v>0</v>
      </c>
      <c r="R60" s="10">
        <f t="shared" si="15"/>
        <v>0</v>
      </c>
      <c r="S60" s="10"/>
      <c r="T60" s="10"/>
      <c r="U60" s="10"/>
      <c r="V60" s="10"/>
      <c r="W60" s="10"/>
      <c r="X60" s="10"/>
      <c r="Y60" s="10"/>
      <c r="Z60" s="10"/>
      <c r="AA60" s="10"/>
      <c r="AB60" s="10"/>
      <c r="AC60" s="10"/>
    </row>
    <row r="61" spans="1:29" ht="12.75">
      <c r="A61" t="str">
        <f t="shared" si="4"/>
        <v>si</v>
      </c>
      <c r="B61" t="str">
        <f t="shared" si="4"/>
        <v>Slovenia</v>
      </c>
      <c r="D61" s="10">
        <f aca="true" t="shared" si="16" ref="D61:R61">IF(ISERROR(D34*$B$42*$B$43),0,D34*$B$42*$B$43)</f>
        <v>0</v>
      </c>
      <c r="E61" s="10">
        <f t="shared" si="16"/>
        <v>0</v>
      </c>
      <c r="F61" s="10">
        <f t="shared" si="16"/>
        <v>0</v>
      </c>
      <c r="G61" s="10">
        <f t="shared" si="16"/>
        <v>0</v>
      </c>
      <c r="H61" s="10">
        <f t="shared" si="16"/>
        <v>0</v>
      </c>
      <c r="I61" s="10">
        <f t="shared" si="16"/>
        <v>0</v>
      </c>
      <c r="J61" s="10">
        <f t="shared" si="16"/>
        <v>0</v>
      </c>
      <c r="K61" s="10">
        <f t="shared" si="16"/>
        <v>0</v>
      </c>
      <c r="L61" s="10">
        <f t="shared" si="16"/>
        <v>0</v>
      </c>
      <c r="M61" s="10">
        <f t="shared" si="16"/>
        <v>0</v>
      </c>
      <c r="N61" s="10">
        <f t="shared" si="16"/>
        <v>0</v>
      </c>
      <c r="O61" s="10">
        <f t="shared" si="16"/>
        <v>0</v>
      </c>
      <c r="P61" s="10">
        <f t="shared" si="16"/>
        <v>0</v>
      </c>
      <c r="Q61" s="10">
        <f t="shared" si="16"/>
        <v>0</v>
      </c>
      <c r="R61" s="10">
        <f t="shared" si="16"/>
        <v>0</v>
      </c>
      <c r="S61" s="10"/>
      <c r="T61" s="10"/>
      <c r="U61" s="10"/>
      <c r="V61" s="10"/>
      <c r="W61" s="10"/>
      <c r="X61" s="10"/>
      <c r="Y61" s="10"/>
      <c r="Z61" s="10"/>
      <c r="AA61" s="10"/>
      <c r="AB61" s="10"/>
      <c r="AC61" s="10"/>
    </row>
    <row r="62" spans="1:29" ht="12.75">
      <c r="A62" t="str">
        <f aca="true" t="shared" si="17" ref="A62:B65">A35</f>
        <v>sk</v>
      </c>
      <c r="B62" t="str">
        <f t="shared" si="17"/>
        <v>Slovakia</v>
      </c>
      <c r="D62" s="10">
        <f aca="true" t="shared" si="18" ref="D62:R62">IF(ISERROR(D35*$B$42*$B$43),0,D35*$B$42*$B$43)</f>
        <v>0</v>
      </c>
      <c r="E62" s="10">
        <f t="shared" si="18"/>
        <v>0</v>
      </c>
      <c r="F62" s="10">
        <f t="shared" si="18"/>
        <v>0</v>
      </c>
      <c r="G62" s="10">
        <f t="shared" si="18"/>
        <v>0</v>
      </c>
      <c r="H62" s="10">
        <f t="shared" si="18"/>
        <v>0</v>
      </c>
      <c r="I62" s="10">
        <f t="shared" si="18"/>
        <v>0</v>
      </c>
      <c r="J62" s="10">
        <f t="shared" si="18"/>
        <v>0</v>
      </c>
      <c r="K62" s="10">
        <f t="shared" si="18"/>
        <v>0</v>
      </c>
      <c r="L62" s="10">
        <f t="shared" si="18"/>
        <v>0</v>
      </c>
      <c r="M62" s="10">
        <f t="shared" si="18"/>
        <v>0</v>
      </c>
      <c r="N62" s="10">
        <f t="shared" si="18"/>
        <v>0</v>
      </c>
      <c r="O62" s="10">
        <f t="shared" si="18"/>
        <v>0</v>
      </c>
      <c r="P62" s="10">
        <f t="shared" si="18"/>
        <v>0</v>
      </c>
      <c r="Q62" s="10">
        <f t="shared" si="18"/>
        <v>0</v>
      </c>
      <c r="R62" s="10">
        <f t="shared" si="18"/>
        <v>0</v>
      </c>
      <c r="S62" s="10"/>
      <c r="T62" s="10"/>
      <c r="U62" s="10"/>
      <c r="V62" s="10"/>
      <c r="W62" s="10"/>
      <c r="X62" s="10"/>
      <c r="Y62" s="10"/>
      <c r="Z62" s="10"/>
      <c r="AA62" s="10"/>
      <c r="AB62" s="10"/>
      <c r="AC62" s="10"/>
    </row>
    <row r="63" spans="1:18" ht="12.75">
      <c r="A63" t="str">
        <f t="shared" si="17"/>
        <v>se</v>
      </c>
      <c r="B63" t="str">
        <f t="shared" si="17"/>
        <v>Sweden</v>
      </c>
      <c r="D63" s="10">
        <f aca="true" t="shared" si="19" ref="D63:R63">IF(ISERROR(D36*$B$42*$B$43),0,D36*$B$42*$B$43)</f>
        <v>0</v>
      </c>
      <c r="E63" s="10">
        <f t="shared" si="19"/>
        <v>0</v>
      </c>
      <c r="F63" s="10">
        <f t="shared" si="19"/>
        <v>0.8728288665803999</v>
      </c>
      <c r="G63" s="10">
        <f t="shared" si="19"/>
        <v>0</v>
      </c>
      <c r="H63" s="10">
        <f t="shared" si="19"/>
        <v>0</v>
      </c>
      <c r="I63" s="10">
        <f t="shared" si="19"/>
        <v>0</v>
      </c>
      <c r="J63" s="10">
        <f t="shared" si="19"/>
        <v>0</v>
      </c>
      <c r="K63" s="10">
        <f t="shared" si="19"/>
        <v>0</v>
      </c>
      <c r="L63" s="10">
        <f t="shared" si="19"/>
        <v>0</v>
      </c>
      <c r="M63" s="10">
        <f t="shared" si="19"/>
        <v>0</v>
      </c>
      <c r="N63" s="10">
        <f t="shared" si="19"/>
        <v>0</v>
      </c>
      <c r="O63" s="10">
        <f t="shared" si="19"/>
        <v>0</v>
      </c>
      <c r="P63" s="10">
        <f t="shared" si="19"/>
        <v>0</v>
      </c>
      <c r="Q63" s="10">
        <f t="shared" si="19"/>
        <v>0</v>
      </c>
      <c r="R63" s="10">
        <f t="shared" si="19"/>
        <v>0</v>
      </c>
    </row>
    <row r="64" spans="1:18" ht="12.75">
      <c r="A64" t="str">
        <f t="shared" si="17"/>
        <v>uk</v>
      </c>
      <c r="B64" t="str">
        <f t="shared" si="17"/>
        <v>United Kingdom</v>
      </c>
      <c r="D64" s="10">
        <f aca="true" t="shared" si="20" ref="D64:R64">IF(ISERROR(D37*$B$42*$B$43),0,D37*$B$42*$B$43)</f>
        <v>0</v>
      </c>
      <c r="E64" s="10">
        <f t="shared" si="20"/>
        <v>0</v>
      </c>
      <c r="F64" s="10">
        <f t="shared" si="20"/>
        <v>0</v>
      </c>
      <c r="G64" s="10">
        <f t="shared" si="20"/>
        <v>0</v>
      </c>
      <c r="H64" s="10">
        <f t="shared" si="20"/>
        <v>0</v>
      </c>
      <c r="I64" s="10">
        <f t="shared" si="20"/>
        <v>0</v>
      </c>
      <c r="J64" s="10">
        <f t="shared" si="20"/>
        <v>0</v>
      </c>
      <c r="K64" s="10">
        <f t="shared" si="20"/>
        <v>0</v>
      </c>
      <c r="L64" s="10">
        <f t="shared" si="20"/>
        <v>0</v>
      </c>
      <c r="M64" s="10">
        <f t="shared" si="20"/>
        <v>0</v>
      </c>
      <c r="N64" s="10">
        <f t="shared" si="20"/>
        <v>0</v>
      </c>
      <c r="O64" s="10">
        <f t="shared" si="20"/>
        <v>0</v>
      </c>
      <c r="P64" s="10">
        <f t="shared" si="20"/>
        <v>0</v>
      </c>
      <c r="Q64" s="10">
        <f t="shared" si="20"/>
        <v>0</v>
      </c>
      <c r="R64" s="10">
        <f t="shared" si="20"/>
        <v>0</v>
      </c>
    </row>
    <row r="65" spans="1:18" ht="12.75">
      <c r="A65" t="str">
        <f t="shared" si="17"/>
        <v>world</v>
      </c>
      <c r="B65" t="str">
        <f t="shared" si="17"/>
        <v>All countries of the world</v>
      </c>
      <c r="D65" s="10">
        <f aca="true" t="shared" si="21" ref="D65:R65">IF(ISERROR(D38*$B$42*$B$43),0,D38*$B$42*$B$43)</f>
        <v>0</v>
      </c>
      <c r="E65" s="10">
        <f t="shared" si="21"/>
        <v>0.1024720521867</v>
      </c>
      <c r="F65" s="10">
        <f t="shared" si="21"/>
        <v>4.6879620367284</v>
      </c>
      <c r="G65" s="10">
        <f t="shared" si="21"/>
        <v>9.2139722292834</v>
      </c>
      <c r="H65" s="10">
        <f t="shared" si="21"/>
        <v>0</v>
      </c>
      <c r="I65" s="10">
        <f t="shared" si="21"/>
        <v>0.6792347188997999</v>
      </c>
      <c r="J65" s="10">
        <f t="shared" si="21"/>
        <v>0.3021925969458</v>
      </c>
      <c r="K65" s="10">
        <f t="shared" si="21"/>
        <v>0</v>
      </c>
      <c r="L65" s="10">
        <f t="shared" si="21"/>
        <v>0.11493980764469999</v>
      </c>
      <c r="M65" s="10">
        <f t="shared" si="21"/>
        <v>39.1728492999621</v>
      </c>
      <c r="N65" s="10">
        <f t="shared" si="21"/>
        <v>2.2666164461342997</v>
      </c>
      <c r="O65" s="10">
        <f t="shared" si="21"/>
        <v>0.037510747024499996</v>
      </c>
      <c r="P65" s="10">
        <f t="shared" si="21"/>
        <v>0</v>
      </c>
      <c r="Q65" s="10">
        <f t="shared" si="21"/>
        <v>0.49428201551940004</v>
      </c>
      <c r="R65" s="10">
        <f t="shared" si="21"/>
        <v>9.3320934641829</v>
      </c>
    </row>
    <row r="66" spans="4:18" ht="12.75">
      <c r="D66" s="10"/>
      <c r="E66" s="10"/>
      <c r="F66" s="10"/>
      <c r="G66" s="10"/>
      <c r="H66" s="10"/>
      <c r="I66" s="10"/>
      <c r="J66" s="10"/>
      <c r="K66" s="10"/>
      <c r="L66" s="10"/>
      <c r="M66" s="10"/>
      <c r="N66" s="10"/>
      <c r="O66" s="10"/>
      <c r="P66" s="10"/>
      <c r="Q66" s="10"/>
      <c r="R66" s="10"/>
    </row>
    <row r="67" spans="1:18" ht="12.75">
      <c r="A67" t="s">
        <v>467</v>
      </c>
      <c r="D67" s="10">
        <f>SUM(D49:D66)-D65</f>
        <v>0</v>
      </c>
      <c r="E67" s="10">
        <f aca="true" t="shared" si="22" ref="E67:R67">SUM(E49:E66)-E65</f>
        <v>0.1024720521867</v>
      </c>
      <c r="F67" s="10">
        <f t="shared" si="22"/>
        <v>4.6879620367284</v>
      </c>
      <c r="G67" s="10">
        <f t="shared" si="22"/>
        <v>0</v>
      </c>
      <c r="H67" s="10">
        <f t="shared" si="22"/>
        <v>0</v>
      </c>
      <c r="I67" s="10">
        <f t="shared" si="22"/>
        <v>0</v>
      </c>
      <c r="J67" s="10">
        <f t="shared" si="22"/>
        <v>0</v>
      </c>
      <c r="K67" s="10">
        <f t="shared" si="22"/>
        <v>0</v>
      </c>
      <c r="L67" s="10">
        <f t="shared" si="22"/>
        <v>0</v>
      </c>
      <c r="M67" s="10">
        <f t="shared" si="22"/>
        <v>39.17284929996209</v>
      </c>
      <c r="N67" s="10">
        <f t="shared" si="22"/>
        <v>0</v>
      </c>
      <c r="O67" s="10">
        <f t="shared" si="22"/>
        <v>0.0348452268921</v>
      </c>
      <c r="P67" s="10">
        <f t="shared" si="22"/>
        <v>0</v>
      </c>
      <c r="Q67" s="10">
        <f t="shared" si="22"/>
        <v>0.4370378210630999</v>
      </c>
      <c r="R67" s="10">
        <f t="shared" si="22"/>
        <v>9.3320934641829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2"/>
  </sheetPr>
  <dimension ref="A1:Y136"/>
  <sheetViews>
    <sheetView zoomScale="80" zoomScaleNormal="80" workbookViewId="0" topLeftCell="A61">
      <selection activeCell="G93" sqref="G93"/>
    </sheetView>
  </sheetViews>
  <sheetFormatPr defaultColWidth="9.140625" defaultRowHeight="12.75"/>
  <cols>
    <col min="1" max="1" width="55.8515625" style="0" bestFit="1" customWidth="1"/>
    <col min="2" max="2" width="10.8515625" style="0" bestFit="1" customWidth="1"/>
    <col min="6" max="6" width="17.421875" style="0" customWidth="1"/>
    <col min="8" max="8" width="14.7109375" style="0" customWidth="1"/>
    <col min="12" max="12" width="9.421875" style="0" bestFit="1" customWidth="1"/>
    <col min="15" max="15" width="22.421875" style="0" customWidth="1"/>
    <col min="22" max="23" width="10.28125" style="0" bestFit="1" customWidth="1"/>
  </cols>
  <sheetData>
    <row r="1" spans="1:10" s="30" customFormat="1" ht="13.5" thickTop="1">
      <c r="A1" s="25" t="s">
        <v>470</v>
      </c>
      <c r="C1" s="25"/>
      <c r="D1" s="41"/>
      <c r="E1" s="42"/>
      <c r="F1" s="25"/>
      <c r="G1" s="31"/>
      <c r="I1" s="29"/>
      <c r="J1" s="31"/>
    </row>
    <row r="2" spans="1:10" s="30" customFormat="1" ht="73.5" customHeight="1">
      <c r="A2" s="32"/>
      <c r="B2" s="26" t="s">
        <v>313</v>
      </c>
      <c r="C2" s="24" t="s">
        <v>313</v>
      </c>
      <c r="D2" s="24" t="s">
        <v>313</v>
      </c>
      <c r="E2" s="24" t="s">
        <v>313</v>
      </c>
      <c r="F2" s="24" t="s">
        <v>318</v>
      </c>
      <c r="I2" s="33"/>
      <c r="J2" s="34"/>
    </row>
    <row r="3" spans="1:23" s="30" customFormat="1" ht="73.5" customHeight="1" thickBot="1">
      <c r="A3" s="35"/>
      <c r="B3" s="27" t="s">
        <v>314</v>
      </c>
      <c r="C3" s="24" t="s">
        <v>315</v>
      </c>
      <c r="D3" s="24" t="s">
        <v>316</v>
      </c>
      <c r="E3" s="24" t="s">
        <v>317</v>
      </c>
      <c r="F3" s="24" t="s">
        <v>319</v>
      </c>
      <c r="H3" s="163"/>
      <c r="I3" s="164"/>
      <c r="J3" s="165"/>
      <c r="K3" s="163"/>
      <c r="L3" s="163"/>
      <c r="M3" s="163"/>
      <c r="N3" s="163"/>
      <c r="O3" s="163"/>
      <c r="P3" s="163"/>
      <c r="Q3" s="163"/>
      <c r="R3" s="163"/>
      <c r="S3" s="163"/>
      <c r="T3" s="163"/>
      <c r="U3" s="163"/>
      <c r="V3" s="163"/>
      <c r="W3" s="163"/>
    </row>
    <row r="4" spans="3:23" s="30" customFormat="1" ht="14.25" thickBot="1" thickTop="1">
      <c r="C4" s="36"/>
      <c r="D4" s="36"/>
      <c r="E4" s="36"/>
      <c r="F4" s="36"/>
      <c r="H4" s="163"/>
      <c r="I4" s="163"/>
      <c r="J4" s="163"/>
      <c r="K4" s="163"/>
      <c r="L4" s="163"/>
      <c r="M4" s="163"/>
      <c r="N4" s="163"/>
      <c r="O4" s="163"/>
      <c r="P4" s="163"/>
      <c r="Q4" s="163"/>
      <c r="R4" s="163"/>
      <c r="S4" s="163"/>
      <c r="T4" s="163"/>
      <c r="U4" s="163"/>
      <c r="V4" s="163"/>
      <c r="W4" s="163"/>
    </row>
    <row r="5" spans="1:25" s="30" customFormat="1" ht="36" customHeight="1" thickTop="1">
      <c r="A5" s="37" t="s">
        <v>273</v>
      </c>
      <c r="B5" s="38" t="s">
        <v>421</v>
      </c>
      <c r="C5" s="38" t="s">
        <v>421</v>
      </c>
      <c r="D5" s="38" t="s">
        <v>421</v>
      </c>
      <c r="E5" s="38" t="s">
        <v>421</v>
      </c>
      <c r="F5" s="38" t="s">
        <v>421</v>
      </c>
      <c r="H5" s="163"/>
      <c r="I5" s="166"/>
      <c r="J5" s="167"/>
      <c r="K5" s="163"/>
      <c r="L5" s="163"/>
      <c r="M5" s="163"/>
      <c r="N5" s="163"/>
      <c r="O5" s="168"/>
      <c r="P5" s="168"/>
      <c r="Q5" s="169"/>
      <c r="R5" s="169"/>
      <c r="S5" s="169"/>
      <c r="T5" s="169"/>
      <c r="U5" s="169"/>
      <c r="V5" s="163"/>
      <c r="W5" s="163"/>
      <c r="X5" s="161"/>
      <c r="Y5" s="161"/>
    </row>
    <row r="6" spans="1:25" s="30" customFormat="1" ht="15" customHeight="1" thickBot="1">
      <c r="A6" s="48" t="s">
        <v>233</v>
      </c>
      <c r="B6" s="43">
        <f>SUM(B15:B46)-B43</f>
        <v>147134</v>
      </c>
      <c r="C6" s="43">
        <f>SUM(C15:C46)-C43</f>
        <v>516611</v>
      </c>
      <c r="D6" s="43">
        <f>SUM(D15:D46)-D43</f>
        <v>217739</v>
      </c>
      <c r="E6" s="43">
        <f>SUM(E15:E46)-E43</f>
        <v>230</v>
      </c>
      <c r="F6" s="43">
        <f>SUM(F15:F46)-F43</f>
        <v>1944873</v>
      </c>
      <c r="H6"/>
      <c r="I6"/>
      <c r="J6"/>
      <c r="K6" s="163"/>
      <c r="L6" s="163"/>
      <c r="M6" s="163"/>
      <c r="N6" s="163"/>
      <c r="O6" s="172"/>
      <c r="P6" s="170"/>
      <c r="Q6" s="171"/>
      <c r="R6" s="171"/>
      <c r="S6" s="171"/>
      <c r="T6" s="171"/>
      <c r="U6" s="171"/>
      <c r="V6" s="163"/>
      <c r="W6" s="163"/>
      <c r="X6" s="161"/>
      <c r="Y6" s="161"/>
    </row>
    <row r="7" spans="1:25" s="30" customFormat="1" ht="15" customHeight="1" thickBot="1" thickTop="1">
      <c r="A7" s="39" t="s">
        <v>274</v>
      </c>
      <c r="B7" s="43">
        <v>133761</v>
      </c>
      <c r="C7" s="43">
        <v>608033</v>
      </c>
      <c r="D7" s="43">
        <v>266236</v>
      </c>
      <c r="E7" s="43">
        <v>300</v>
      </c>
      <c r="F7" s="43">
        <v>1825181</v>
      </c>
      <c r="H7"/>
      <c r="I7"/>
      <c r="J7"/>
      <c r="K7"/>
      <c r="L7" s="173"/>
      <c r="M7" s="163"/>
      <c r="N7" s="175"/>
      <c r="O7" s="176"/>
      <c r="P7" s="171"/>
      <c r="Q7" s="174"/>
      <c r="R7" s="174"/>
      <c r="S7" s="174"/>
      <c r="T7" s="174"/>
      <c r="U7" s="174"/>
      <c r="V7" s="177"/>
      <c r="W7" s="177"/>
      <c r="X7" s="161"/>
      <c r="Y7" s="162"/>
    </row>
    <row r="8" spans="1:25" s="30" customFormat="1" ht="15" customHeight="1" thickBot="1" thickTop="1">
      <c r="A8" s="39" t="s">
        <v>275</v>
      </c>
      <c r="B8" s="43">
        <v>128610</v>
      </c>
      <c r="C8" s="43">
        <v>598084</v>
      </c>
      <c r="D8" s="43">
        <v>258836</v>
      </c>
      <c r="E8" s="43">
        <v>1333</v>
      </c>
      <c r="F8" s="43">
        <v>1763737</v>
      </c>
      <c r="H8"/>
      <c r="I8"/>
      <c r="J8"/>
      <c r="K8"/>
      <c r="L8" s="173"/>
      <c r="M8" s="163"/>
      <c r="N8" s="175"/>
      <c r="O8" s="176"/>
      <c r="P8" s="171"/>
      <c r="Q8" s="174"/>
      <c r="R8" s="174"/>
      <c r="S8" s="174"/>
      <c r="T8" s="174"/>
      <c r="U8" s="174"/>
      <c r="V8" s="177"/>
      <c r="W8" s="177"/>
      <c r="X8" s="161"/>
      <c r="Y8" s="162"/>
    </row>
    <row r="9" spans="1:25" s="30" customFormat="1" ht="15" customHeight="1" thickBot="1" thickTop="1">
      <c r="A9" s="39" t="s">
        <v>276</v>
      </c>
      <c r="B9" s="43">
        <v>138745</v>
      </c>
      <c r="C9" s="43">
        <v>542541</v>
      </c>
      <c r="D9" s="43">
        <v>221700</v>
      </c>
      <c r="E9" s="43">
        <v>2826</v>
      </c>
      <c r="F9" s="43">
        <v>1543301</v>
      </c>
      <c r="H9"/>
      <c r="I9"/>
      <c r="J9"/>
      <c r="K9"/>
      <c r="L9" s="173"/>
      <c r="M9" s="163"/>
      <c r="N9" s="175"/>
      <c r="O9" s="176"/>
      <c r="P9" s="171"/>
      <c r="Q9" s="174"/>
      <c r="R9" s="174"/>
      <c r="S9" s="174"/>
      <c r="T9" s="174"/>
      <c r="U9" s="174"/>
      <c r="V9" s="177"/>
      <c r="W9" s="177"/>
      <c r="X9" s="161"/>
      <c r="Y9" s="162"/>
    </row>
    <row r="10" spans="1:25" s="30" customFormat="1" ht="15" customHeight="1" thickBot="1" thickTop="1">
      <c r="A10" s="39" t="s">
        <v>277</v>
      </c>
      <c r="B10" s="43">
        <v>-10134</v>
      </c>
      <c r="C10" s="43">
        <v>55544</v>
      </c>
      <c r="D10" s="43">
        <v>37136</v>
      </c>
      <c r="E10" s="43">
        <v>-1493</v>
      </c>
      <c r="F10" s="43">
        <v>220435</v>
      </c>
      <c r="H10"/>
      <c r="I10"/>
      <c r="J10"/>
      <c r="K10"/>
      <c r="L10" s="173"/>
      <c r="M10" s="163"/>
      <c r="N10" s="175"/>
      <c r="O10" s="176"/>
      <c r="P10" s="171"/>
      <c r="Q10" s="174"/>
      <c r="R10" s="174"/>
      <c r="S10" s="174"/>
      <c r="T10" s="174"/>
      <c r="U10" s="174"/>
      <c r="V10" s="177"/>
      <c r="W10" s="177"/>
      <c r="X10" s="161"/>
      <c r="Y10" s="162"/>
    </row>
    <row r="11" spans="1:25" s="30" customFormat="1" ht="15" customHeight="1" thickBot="1" thickTop="1">
      <c r="A11" s="39" t="s">
        <v>278</v>
      </c>
      <c r="B11" s="43">
        <v>100058</v>
      </c>
      <c r="C11" s="43">
        <v>527213</v>
      </c>
      <c r="D11" s="43">
        <v>215954</v>
      </c>
      <c r="E11" s="43">
        <v>2257</v>
      </c>
      <c r="F11" s="43">
        <v>1242035</v>
      </c>
      <c r="H11"/>
      <c r="I11"/>
      <c r="J11"/>
      <c r="K11"/>
      <c r="L11" s="173"/>
      <c r="M11" s="163"/>
      <c r="N11" s="175"/>
      <c r="O11" s="176"/>
      <c r="P11" s="171"/>
      <c r="Q11" s="174"/>
      <c r="R11" s="174"/>
      <c r="S11" s="174"/>
      <c r="T11" s="174"/>
      <c r="U11" s="174"/>
      <c r="V11" s="177"/>
      <c r="W11" s="177"/>
      <c r="X11" s="161"/>
      <c r="Y11" s="162"/>
    </row>
    <row r="12" spans="1:25" s="30" customFormat="1" ht="15" customHeight="1" thickBot="1" thickTop="1">
      <c r="A12" s="39" t="s">
        <v>279</v>
      </c>
      <c r="B12" s="43">
        <v>100415</v>
      </c>
      <c r="C12" s="43">
        <v>533665</v>
      </c>
      <c r="D12" s="43">
        <v>216849</v>
      </c>
      <c r="E12" s="43">
        <v>2261</v>
      </c>
      <c r="F12" s="43">
        <v>1252883</v>
      </c>
      <c r="H12"/>
      <c r="I12"/>
      <c r="J12"/>
      <c r="K12"/>
      <c r="L12" s="173"/>
      <c r="M12" s="163"/>
      <c r="N12" s="175"/>
      <c r="O12" s="176"/>
      <c r="P12" s="171"/>
      <c r="Q12" s="174"/>
      <c r="R12" s="174"/>
      <c r="S12" s="174"/>
      <c r="T12" s="174"/>
      <c r="U12" s="174"/>
      <c r="V12" s="177"/>
      <c r="W12" s="177"/>
      <c r="X12" s="161"/>
      <c r="Y12" s="162"/>
    </row>
    <row r="13" spans="1:25" s="30" customFormat="1" ht="15" customHeight="1" thickBot="1" thickTop="1">
      <c r="A13" s="39" t="s">
        <v>280</v>
      </c>
      <c r="B13" s="43">
        <v>100372</v>
      </c>
      <c r="C13" s="43">
        <v>529840</v>
      </c>
      <c r="D13" s="43">
        <v>216849</v>
      </c>
      <c r="E13" s="43">
        <v>2261</v>
      </c>
      <c r="F13" s="43">
        <v>1249377</v>
      </c>
      <c r="H13"/>
      <c r="I13"/>
      <c r="J13"/>
      <c r="K13"/>
      <c r="L13" s="173"/>
      <c r="M13" s="163"/>
      <c r="N13" s="175"/>
      <c r="O13" s="176"/>
      <c r="P13" s="171"/>
      <c r="Q13" s="174"/>
      <c r="R13" s="174"/>
      <c r="S13" s="174"/>
      <c r="T13" s="174"/>
      <c r="U13" s="174"/>
      <c r="V13" s="177"/>
      <c r="W13" s="177"/>
      <c r="X13" s="161"/>
      <c r="Y13" s="162"/>
    </row>
    <row r="14" spans="1:25" s="30" customFormat="1" ht="15" customHeight="1" thickBot="1" thickTop="1">
      <c r="A14" s="39" t="s">
        <v>281</v>
      </c>
      <c r="B14" s="43">
        <v>100058</v>
      </c>
      <c r="C14" s="43">
        <v>527213</v>
      </c>
      <c r="D14" s="43">
        <v>215954</v>
      </c>
      <c r="E14" s="43">
        <v>2257</v>
      </c>
      <c r="F14" s="43">
        <v>1242035</v>
      </c>
      <c r="H14"/>
      <c r="I14"/>
      <c r="J14"/>
      <c r="K14"/>
      <c r="L14" s="173"/>
      <c r="M14" s="163"/>
      <c r="N14" s="175"/>
      <c r="O14" s="176"/>
      <c r="P14" s="171"/>
      <c r="Q14" s="174"/>
      <c r="R14" s="174"/>
      <c r="S14" s="174"/>
      <c r="T14" s="174"/>
      <c r="U14" s="174"/>
      <c r="V14" s="177"/>
      <c r="W14" s="177"/>
      <c r="X14" s="161"/>
      <c r="Y14" s="162"/>
    </row>
    <row r="15" spans="1:25" s="30" customFormat="1" ht="15" customHeight="1" thickBot="1" thickTop="1">
      <c r="A15" s="39" t="s">
        <v>282</v>
      </c>
      <c r="B15" s="43">
        <v>4973</v>
      </c>
      <c r="C15" s="43">
        <v>32177</v>
      </c>
      <c r="D15" s="43">
        <v>15030</v>
      </c>
      <c r="E15" s="43">
        <v>873</v>
      </c>
      <c r="F15" s="43">
        <v>60411</v>
      </c>
      <c r="H15"/>
      <c r="I15"/>
      <c r="J15"/>
      <c r="K15"/>
      <c r="L15" s="173"/>
      <c r="M15" s="163"/>
      <c r="N15" s="175"/>
      <c r="O15" s="176"/>
      <c r="P15" s="171"/>
      <c r="Q15" s="174"/>
      <c r="R15" s="174"/>
      <c r="S15" s="174"/>
      <c r="T15" s="174"/>
      <c r="U15" s="174"/>
      <c r="V15" s="177"/>
      <c r="W15" s="177"/>
      <c r="X15" s="161"/>
      <c r="Y15" s="162"/>
    </row>
    <row r="16" spans="1:25" s="30" customFormat="1" ht="15" customHeight="1" thickBot="1" thickTop="1">
      <c r="A16" s="39" t="s">
        <v>283</v>
      </c>
      <c r="B16" s="43">
        <v>2458</v>
      </c>
      <c r="C16" s="43">
        <v>5176</v>
      </c>
      <c r="D16" s="43">
        <v>2609</v>
      </c>
      <c r="E16" s="43">
        <v>-666</v>
      </c>
      <c r="F16" s="43">
        <v>20547</v>
      </c>
      <c r="H16"/>
      <c r="I16"/>
      <c r="J16"/>
      <c r="K16"/>
      <c r="L16" s="173"/>
      <c r="M16" s="163"/>
      <c r="N16" s="175"/>
      <c r="O16" s="176"/>
      <c r="P16" s="171"/>
      <c r="Q16" s="174"/>
      <c r="R16" s="174"/>
      <c r="S16" s="174"/>
      <c r="T16" s="174"/>
      <c r="U16" s="174"/>
      <c r="V16" s="177"/>
      <c r="W16" s="177"/>
      <c r="X16" s="161"/>
      <c r="Y16" s="162"/>
    </row>
    <row r="17" spans="1:25" s="30" customFormat="1" ht="15" customHeight="1" thickBot="1" thickTop="1">
      <c r="A17" s="39" t="s">
        <v>284</v>
      </c>
      <c r="B17" s="43">
        <v>-3371</v>
      </c>
      <c r="C17" s="43">
        <v>9703</v>
      </c>
      <c r="D17" s="43">
        <v>7913</v>
      </c>
      <c r="E17" s="43">
        <v>-1086</v>
      </c>
      <c r="F17" s="43">
        <v>46240</v>
      </c>
      <c r="H17"/>
      <c r="I17"/>
      <c r="J17"/>
      <c r="K17"/>
      <c r="L17" s="173"/>
      <c r="M17" s="163"/>
      <c r="N17" s="175"/>
      <c r="O17" s="176"/>
      <c r="P17" s="171"/>
      <c r="Q17" s="174"/>
      <c r="R17" s="174"/>
      <c r="S17" s="174"/>
      <c r="T17" s="174"/>
      <c r="U17" s="174"/>
      <c r="V17" s="177"/>
      <c r="W17" s="177"/>
      <c r="X17" s="161"/>
      <c r="Y17" s="162"/>
    </row>
    <row r="18" spans="1:25" s="30" customFormat="1" ht="15" customHeight="1" thickBot="1" thickTop="1">
      <c r="A18" s="39" t="s">
        <v>285</v>
      </c>
      <c r="B18" s="43">
        <v>5126</v>
      </c>
      <c r="C18" s="43">
        <v>-8227</v>
      </c>
      <c r="D18" s="43">
        <v>-4688</v>
      </c>
      <c r="E18" s="43">
        <v>-596</v>
      </c>
      <c r="F18" s="43">
        <v>20912</v>
      </c>
      <c r="H18"/>
      <c r="I18"/>
      <c r="J18"/>
      <c r="K18"/>
      <c r="L18" s="173"/>
      <c r="M18" s="163"/>
      <c r="N18" s="175"/>
      <c r="O18" s="176"/>
      <c r="P18" s="171"/>
      <c r="Q18" s="174"/>
      <c r="R18" s="174"/>
      <c r="S18" s="174"/>
      <c r="T18" s="174"/>
      <c r="U18" s="174"/>
      <c r="V18" s="177"/>
      <c r="W18" s="177"/>
      <c r="X18" s="161"/>
      <c r="Y18" s="162"/>
    </row>
    <row r="19" spans="1:25" s="30" customFormat="1" ht="15" customHeight="1" thickBot="1" thickTop="1">
      <c r="A19" s="39" t="s">
        <v>286</v>
      </c>
      <c r="B19" s="43">
        <v>29114</v>
      </c>
      <c r="C19" s="43">
        <v>121515</v>
      </c>
      <c r="D19" s="43">
        <v>66434</v>
      </c>
      <c r="E19" s="43">
        <v>-1460</v>
      </c>
      <c r="F19" s="43">
        <v>349026</v>
      </c>
      <c r="H19"/>
      <c r="I19"/>
      <c r="J19"/>
      <c r="K19"/>
      <c r="L19" s="173"/>
      <c r="M19" s="163"/>
      <c r="N19" s="175"/>
      <c r="O19" s="176"/>
      <c r="P19" s="171"/>
      <c r="Q19" s="174"/>
      <c r="R19" s="174"/>
      <c r="S19" s="174"/>
      <c r="T19" s="174"/>
      <c r="U19" s="174"/>
      <c r="V19" s="177"/>
      <c r="W19" s="177"/>
      <c r="X19" s="161"/>
      <c r="Y19" s="162"/>
    </row>
    <row r="20" spans="1:25" s="30" customFormat="1" ht="15" customHeight="1" thickBot="1" thickTop="1">
      <c r="A20" s="39" t="s">
        <v>287</v>
      </c>
      <c r="B20" s="43">
        <v>-2</v>
      </c>
      <c r="C20" s="43">
        <v>1246</v>
      </c>
      <c r="D20" s="43">
        <v>808</v>
      </c>
      <c r="E20" s="43">
        <v>-64</v>
      </c>
      <c r="F20" s="43">
        <v>5420</v>
      </c>
      <c r="H20"/>
      <c r="I20"/>
      <c r="J20"/>
      <c r="K20"/>
      <c r="L20" s="173"/>
      <c r="M20" s="163"/>
      <c r="N20" s="175"/>
      <c r="O20" s="176"/>
      <c r="P20" s="171"/>
      <c r="Q20" s="174"/>
      <c r="R20" s="174"/>
      <c r="S20" s="174"/>
      <c r="T20" s="174"/>
      <c r="U20" s="174"/>
      <c r="V20" s="177"/>
      <c r="W20" s="177"/>
      <c r="X20" s="161"/>
      <c r="Y20" s="162"/>
    </row>
    <row r="21" spans="1:25" s="30" customFormat="1" ht="15" customHeight="1" thickBot="1" thickTop="1">
      <c r="A21" s="39" t="s">
        <v>288</v>
      </c>
      <c r="B21" s="43">
        <v>1713</v>
      </c>
      <c r="C21" s="43">
        <v>8749</v>
      </c>
      <c r="D21" s="43">
        <v>3602</v>
      </c>
      <c r="E21" s="43">
        <v>153</v>
      </c>
      <c r="F21" s="43">
        <v>15518</v>
      </c>
      <c r="H21"/>
      <c r="I21"/>
      <c r="J21"/>
      <c r="K21"/>
      <c r="L21" s="173"/>
      <c r="M21" s="163"/>
      <c r="N21" s="175"/>
      <c r="O21" s="176"/>
      <c r="P21" s="171"/>
      <c r="Q21" s="174"/>
      <c r="R21" s="174"/>
      <c r="S21" s="174"/>
      <c r="T21" s="174"/>
      <c r="U21" s="174"/>
      <c r="V21" s="177"/>
      <c r="W21" s="177"/>
      <c r="X21" s="161"/>
      <c r="Y21" s="162"/>
    </row>
    <row r="22" spans="1:25" s="30" customFormat="1" ht="15" customHeight="1" thickBot="1" thickTop="1">
      <c r="A22" s="39" t="s">
        <v>289</v>
      </c>
      <c r="B22" s="43">
        <v>223</v>
      </c>
      <c r="C22" s="43">
        <v>21544</v>
      </c>
      <c r="D22" s="43">
        <v>2721</v>
      </c>
      <c r="E22" s="43">
        <v>361</v>
      </c>
      <c r="F22" s="43">
        <v>31509</v>
      </c>
      <c r="H22"/>
      <c r="I22"/>
      <c r="J22"/>
      <c r="K22"/>
      <c r="L22" s="173"/>
      <c r="M22" s="163"/>
      <c r="N22" s="175"/>
      <c r="O22" s="176"/>
      <c r="P22" s="171"/>
      <c r="Q22" s="174"/>
      <c r="R22" s="174"/>
      <c r="S22" s="174"/>
      <c r="T22" s="174"/>
      <c r="U22" s="174"/>
      <c r="V22" s="177"/>
      <c r="W22" s="177"/>
      <c r="X22" s="161"/>
      <c r="Y22" s="162"/>
    </row>
    <row r="23" spans="1:25" s="30" customFormat="1" ht="15" customHeight="1" thickBot="1" thickTop="1">
      <c r="A23" s="39" t="s">
        <v>290</v>
      </c>
      <c r="B23" s="43">
        <v>13507</v>
      </c>
      <c r="C23" s="43">
        <v>79158</v>
      </c>
      <c r="D23" s="43">
        <v>31427</v>
      </c>
      <c r="E23" s="43">
        <v>-282</v>
      </c>
      <c r="F23" s="43">
        <v>143881</v>
      </c>
      <c r="H23"/>
      <c r="I23"/>
      <c r="J23"/>
      <c r="K23"/>
      <c r="L23" s="173"/>
      <c r="M23" s="163"/>
      <c r="N23" s="175"/>
      <c r="O23" s="176"/>
      <c r="P23" s="171"/>
      <c r="Q23" s="174"/>
      <c r="R23" s="174"/>
      <c r="S23" s="174"/>
      <c r="T23" s="174"/>
      <c r="U23" s="174"/>
      <c r="V23" s="177"/>
      <c r="W23" s="177"/>
      <c r="X23" s="161"/>
      <c r="Y23" s="162"/>
    </row>
    <row r="24" spans="1:25" s="30" customFormat="1" ht="15" customHeight="1" thickBot="1" thickTop="1">
      <c r="A24" s="39" t="s">
        <v>291</v>
      </c>
      <c r="B24" s="43">
        <v>13879</v>
      </c>
      <c r="C24" s="43">
        <v>93813</v>
      </c>
      <c r="D24" s="43">
        <v>39469</v>
      </c>
      <c r="E24" s="43">
        <v>-5446</v>
      </c>
      <c r="F24" s="43">
        <v>273070</v>
      </c>
      <c r="H24"/>
      <c r="I24"/>
      <c r="J24"/>
      <c r="K24"/>
      <c r="L24" s="173"/>
      <c r="M24" s="163"/>
      <c r="N24" s="175"/>
      <c r="O24" s="176"/>
      <c r="P24" s="171"/>
      <c r="Q24" s="174"/>
      <c r="R24" s="174"/>
      <c r="S24" s="174"/>
      <c r="T24" s="174"/>
      <c r="U24" s="174"/>
      <c r="V24" s="177"/>
      <c r="W24" s="177"/>
      <c r="X24" s="161"/>
      <c r="Y24" s="162"/>
    </row>
    <row r="25" spans="1:25" s="30" customFormat="1" ht="15" customHeight="1" thickBot="1" thickTop="1">
      <c r="A25" s="39" t="s">
        <v>292</v>
      </c>
      <c r="B25" s="43">
        <v>16610</v>
      </c>
      <c r="C25" s="43">
        <v>80105</v>
      </c>
      <c r="D25" s="43">
        <v>63088</v>
      </c>
      <c r="E25" s="43">
        <v>3868</v>
      </c>
      <c r="F25" s="43">
        <v>186113</v>
      </c>
      <c r="H25"/>
      <c r="I25"/>
      <c r="J25"/>
      <c r="K25"/>
      <c r="L25" s="173"/>
      <c r="M25" s="163"/>
      <c r="N25" s="175"/>
      <c r="O25" s="176"/>
      <c r="P25" s="171"/>
      <c r="Q25" s="174"/>
      <c r="R25" s="174"/>
      <c r="S25" s="174"/>
      <c r="T25" s="174"/>
      <c r="U25" s="174"/>
      <c r="V25" s="177"/>
      <c r="W25" s="177"/>
      <c r="X25" s="161"/>
      <c r="Y25" s="162"/>
    </row>
    <row r="26" spans="1:25" s="30" customFormat="1" ht="15" customHeight="1" thickBot="1" thickTop="1">
      <c r="A26" s="39" t="s">
        <v>293</v>
      </c>
      <c r="B26" s="43">
        <v>43</v>
      </c>
      <c r="C26" s="43">
        <v>2928</v>
      </c>
      <c r="D26" s="43"/>
      <c r="E26" s="43" t="s">
        <v>28</v>
      </c>
      <c r="F26" s="43">
        <v>2609</v>
      </c>
      <c r="H26"/>
      <c r="I26"/>
      <c r="J26"/>
      <c r="K26"/>
      <c r="L26" s="173"/>
      <c r="M26" s="163"/>
      <c r="N26" s="175"/>
      <c r="O26" s="176"/>
      <c r="P26" s="171"/>
      <c r="Q26" s="174"/>
      <c r="R26" s="174"/>
      <c r="S26" s="174"/>
      <c r="T26" s="174"/>
      <c r="U26" s="174"/>
      <c r="V26" s="177"/>
      <c r="W26" s="177"/>
      <c r="X26" s="161"/>
      <c r="Y26" s="162"/>
    </row>
    <row r="27" spans="1:25" s="30" customFormat="1" ht="15" customHeight="1" thickBot="1" thickTop="1">
      <c r="A27" s="39" t="s">
        <v>294</v>
      </c>
      <c r="B27" s="43">
        <v>104</v>
      </c>
      <c r="C27" s="43">
        <v>1714</v>
      </c>
      <c r="D27" s="43">
        <v>1530</v>
      </c>
      <c r="E27" s="43">
        <v>216</v>
      </c>
      <c r="F27" s="43">
        <v>4625</v>
      </c>
      <c r="H27"/>
      <c r="I27"/>
      <c r="J27"/>
      <c r="K27"/>
      <c r="L27" s="173"/>
      <c r="M27" s="163"/>
      <c r="N27" s="175"/>
      <c r="O27" s="176"/>
      <c r="P27" s="171"/>
      <c r="Q27" s="174"/>
      <c r="R27" s="174"/>
      <c r="S27" s="174"/>
      <c r="T27" s="174"/>
      <c r="U27" s="174"/>
      <c r="V27" s="177"/>
      <c r="W27" s="177"/>
      <c r="X27" s="161"/>
      <c r="Y27" s="162"/>
    </row>
    <row r="28" spans="1:25" s="30" customFormat="1" ht="15" customHeight="1" thickBot="1" thickTop="1">
      <c r="A28" s="39" t="s">
        <v>295</v>
      </c>
      <c r="B28" s="43">
        <v>259</v>
      </c>
      <c r="C28" s="43">
        <v>2791</v>
      </c>
      <c r="D28" s="43">
        <v>2480</v>
      </c>
      <c r="E28" s="43">
        <v>-37</v>
      </c>
      <c r="F28" s="43">
        <v>8430</v>
      </c>
      <c r="H28"/>
      <c r="I28"/>
      <c r="J28"/>
      <c r="K28"/>
      <c r="L28" s="173"/>
      <c r="M28" s="163"/>
      <c r="N28" s="175"/>
      <c r="O28" s="176"/>
      <c r="P28" s="171"/>
      <c r="Q28" s="174"/>
      <c r="R28" s="174"/>
      <c r="S28" s="174"/>
      <c r="T28" s="174"/>
      <c r="U28" s="174"/>
      <c r="V28" s="177"/>
      <c r="W28" s="177"/>
      <c r="X28" s="161"/>
      <c r="Y28" s="162"/>
    </row>
    <row r="29" spans="1:25" s="30" customFormat="1" ht="15" customHeight="1" thickBot="1" thickTop="1">
      <c r="A29" s="39" t="s">
        <v>296</v>
      </c>
      <c r="B29" s="43">
        <v>110</v>
      </c>
      <c r="C29" s="43">
        <v>3012</v>
      </c>
      <c r="D29" s="43">
        <v>1234</v>
      </c>
      <c r="E29" s="43">
        <v>306</v>
      </c>
      <c r="F29" s="43">
        <v>4712</v>
      </c>
      <c r="H29"/>
      <c r="I29"/>
      <c r="J29"/>
      <c r="K29"/>
      <c r="L29" s="173"/>
      <c r="M29" s="163"/>
      <c r="N29" s="175"/>
      <c r="O29" s="176"/>
      <c r="P29" s="171"/>
      <c r="Q29" s="174"/>
      <c r="R29" s="174"/>
      <c r="S29" s="174"/>
      <c r="T29" s="174"/>
      <c r="U29" s="174"/>
      <c r="V29" s="177"/>
      <c r="W29" s="177"/>
      <c r="X29" s="161"/>
      <c r="Y29" s="162"/>
    </row>
    <row r="30" spans="1:25" s="30" customFormat="1" ht="15" customHeight="1" thickTop="1">
      <c r="A30" s="39" t="s">
        <v>297</v>
      </c>
      <c r="B30" s="43">
        <v>1215</v>
      </c>
      <c r="C30" s="43">
        <v>6106</v>
      </c>
      <c r="D30" s="43">
        <v>9417</v>
      </c>
      <c r="E30" s="43">
        <v>620</v>
      </c>
      <c r="F30" s="43">
        <v>27771</v>
      </c>
      <c r="H30"/>
      <c r="I30"/>
      <c r="J30"/>
      <c r="K30"/>
      <c r="L30" s="173"/>
      <c r="M30" s="163"/>
      <c r="N30" s="175"/>
      <c r="O30" s="176"/>
      <c r="P30" s="171"/>
      <c r="Q30" s="174"/>
      <c r="R30" s="174"/>
      <c r="S30" s="174"/>
      <c r="T30" s="174"/>
      <c r="U30" s="174"/>
      <c r="V30" s="177"/>
      <c r="W30" s="177"/>
      <c r="X30" s="161"/>
      <c r="Y30" s="162"/>
    </row>
    <row r="31" spans="1:25" s="30" customFormat="1" ht="15" customHeight="1" thickBot="1">
      <c r="A31" s="48" t="s">
        <v>153</v>
      </c>
      <c r="B31" s="49">
        <v>8109</v>
      </c>
      <c r="C31" s="49">
        <v>897</v>
      </c>
      <c r="D31" s="49"/>
      <c r="E31" s="49" t="s">
        <v>28</v>
      </c>
      <c r="F31" s="49">
        <v>897</v>
      </c>
      <c r="G31" s="50"/>
      <c r="H31"/>
      <c r="I31"/>
      <c r="J31"/>
      <c r="K31"/>
      <c r="L31" s="173"/>
      <c r="M31" s="163"/>
      <c r="N31" s="175"/>
      <c r="O31" s="176"/>
      <c r="P31" s="171"/>
      <c r="Q31" s="174"/>
      <c r="R31" s="174"/>
      <c r="S31" s="174"/>
      <c r="T31" s="174"/>
      <c r="U31" s="174"/>
      <c r="V31" s="177"/>
      <c r="W31" s="177"/>
      <c r="X31" s="161"/>
      <c r="Y31" s="162"/>
    </row>
    <row r="32" spans="1:25" s="30" customFormat="1" ht="15" customHeight="1" thickBot="1" thickTop="1">
      <c r="A32" s="39" t="s">
        <v>298</v>
      </c>
      <c r="B32" s="43">
        <v>3731</v>
      </c>
      <c r="C32" s="43">
        <v>47883</v>
      </c>
      <c r="D32" s="43">
        <v>-21131</v>
      </c>
      <c r="E32" s="43">
        <v>1845</v>
      </c>
      <c r="F32" s="43">
        <v>80548</v>
      </c>
      <c r="H32"/>
      <c r="I32"/>
      <c r="J32"/>
      <c r="K32"/>
      <c r="L32" s="173"/>
      <c r="M32" s="163"/>
      <c r="N32" s="175"/>
      <c r="O32" s="176"/>
      <c r="P32" s="171"/>
      <c r="Q32" s="174"/>
      <c r="R32" s="174"/>
      <c r="S32" s="174"/>
      <c r="T32" s="174"/>
      <c r="U32" s="174"/>
      <c r="V32" s="177"/>
      <c r="W32" s="177"/>
      <c r="X32" s="161"/>
      <c r="Y32" s="162"/>
    </row>
    <row r="33" spans="1:25" s="30" customFormat="1" ht="15" customHeight="1" thickBot="1" thickTop="1">
      <c r="A33" s="39" t="s">
        <v>299</v>
      </c>
      <c r="B33" s="43">
        <v>-12293</v>
      </c>
      <c r="C33" s="43">
        <v>13739</v>
      </c>
      <c r="D33" s="43">
        <v>6541</v>
      </c>
      <c r="E33" s="43">
        <v>589</v>
      </c>
      <c r="F33" s="43">
        <v>34088</v>
      </c>
      <c r="H33"/>
      <c r="I33"/>
      <c r="J33"/>
      <c r="K33"/>
      <c r="L33" s="173"/>
      <c r="M33" s="163"/>
      <c r="N33" s="175"/>
      <c r="O33" s="176"/>
      <c r="P33" s="171"/>
      <c r="Q33" s="174"/>
      <c r="R33" s="174"/>
      <c r="S33" s="174"/>
      <c r="T33" s="174"/>
      <c r="U33" s="174"/>
      <c r="V33" s="177"/>
      <c r="W33" s="177"/>
      <c r="X33" s="161"/>
      <c r="Y33" s="162"/>
    </row>
    <row r="34" spans="1:25" s="30" customFormat="1" ht="15" customHeight="1" thickBot="1" thickTop="1">
      <c r="A34" s="39" t="s">
        <v>300</v>
      </c>
      <c r="B34" s="43">
        <v>3493</v>
      </c>
      <c r="C34" s="43">
        <v>24049</v>
      </c>
      <c r="D34" s="43">
        <v>8899</v>
      </c>
      <c r="E34" s="43">
        <v>-945</v>
      </c>
      <c r="F34" s="43">
        <v>98269</v>
      </c>
      <c r="H34"/>
      <c r="I34"/>
      <c r="J34"/>
      <c r="K34"/>
      <c r="L34" s="173"/>
      <c r="M34" s="163"/>
      <c r="N34" s="175"/>
      <c r="O34" s="176"/>
      <c r="P34" s="171"/>
      <c r="Q34" s="174"/>
      <c r="R34" s="174"/>
      <c r="S34" s="174"/>
      <c r="T34" s="174"/>
      <c r="U34" s="174"/>
      <c r="V34" s="177"/>
      <c r="W34" s="177"/>
      <c r="X34" s="161"/>
      <c r="Y34" s="162"/>
    </row>
    <row r="35" spans="1:25" s="30" customFormat="1" ht="15" customHeight="1" thickBot="1" thickTop="1">
      <c r="A35" s="39" t="s">
        <v>301</v>
      </c>
      <c r="B35" s="43">
        <v>2693</v>
      </c>
      <c r="C35" s="43">
        <v>13947</v>
      </c>
      <c r="D35" s="43">
        <v>3662</v>
      </c>
      <c r="E35" s="43">
        <v>468</v>
      </c>
      <c r="F35" s="43">
        <v>25338</v>
      </c>
      <c r="H35"/>
      <c r="I35"/>
      <c r="J35"/>
      <c r="K35"/>
      <c r="L35" s="173"/>
      <c r="M35" s="163"/>
      <c r="N35" s="175"/>
      <c r="O35" s="176"/>
      <c r="P35" s="171"/>
      <c r="Q35" s="174"/>
      <c r="R35" s="174"/>
      <c r="S35" s="174"/>
      <c r="T35" s="174"/>
      <c r="U35" s="174"/>
      <c r="V35" s="177"/>
      <c r="W35" s="177"/>
      <c r="X35" s="161"/>
      <c r="Y35" s="162"/>
    </row>
    <row r="36" spans="1:25" s="30" customFormat="1" ht="15" customHeight="1" thickBot="1" thickTop="1">
      <c r="A36" s="39" t="s">
        <v>302</v>
      </c>
      <c r="B36" s="43">
        <v>314</v>
      </c>
      <c r="C36" s="43">
        <v>4772</v>
      </c>
      <c r="D36" s="43">
        <v>4791</v>
      </c>
      <c r="E36" s="43">
        <v>-367</v>
      </c>
      <c r="F36" s="43">
        <v>40897</v>
      </c>
      <c r="H36"/>
      <c r="I36"/>
      <c r="J36"/>
      <c r="K36"/>
      <c r="L36" s="173"/>
      <c r="M36" s="163"/>
      <c r="N36" s="175"/>
      <c r="O36" s="176"/>
      <c r="P36" s="171"/>
      <c r="Q36" s="174"/>
      <c r="R36" s="174"/>
      <c r="S36" s="174"/>
      <c r="T36" s="174"/>
      <c r="U36" s="174"/>
      <c r="V36" s="177"/>
      <c r="W36" s="177"/>
      <c r="X36" s="161"/>
      <c r="Y36" s="162"/>
    </row>
    <row r="37" spans="1:25" s="30" customFormat="1" ht="15" customHeight="1" thickBot="1" thickTop="1">
      <c r="A37" s="39" t="s">
        <v>303</v>
      </c>
      <c r="B37" s="43">
        <v>3596</v>
      </c>
      <c r="C37" s="43">
        <v>2628</v>
      </c>
      <c r="D37" s="43">
        <v>896</v>
      </c>
      <c r="E37" s="43">
        <v>4</v>
      </c>
      <c r="F37" s="43">
        <v>7342</v>
      </c>
      <c r="H37"/>
      <c r="I37"/>
      <c r="J37"/>
      <c r="K37"/>
      <c r="L37" s="173"/>
      <c r="M37" s="163"/>
      <c r="N37" s="175"/>
      <c r="O37" s="176"/>
      <c r="P37" s="171"/>
      <c r="Q37" s="174"/>
      <c r="R37" s="174"/>
      <c r="S37" s="174"/>
      <c r="T37" s="174"/>
      <c r="U37" s="174"/>
      <c r="V37" s="177"/>
      <c r="W37" s="177"/>
      <c r="X37" s="161"/>
      <c r="Y37" s="162"/>
    </row>
    <row r="38" spans="1:25" s="30" customFormat="1" ht="15" customHeight="1" thickBot="1" thickTop="1">
      <c r="A38" s="39" t="s">
        <v>304</v>
      </c>
      <c r="B38" s="43">
        <v>4597</v>
      </c>
      <c r="C38" s="43">
        <v>3482</v>
      </c>
      <c r="D38" s="43">
        <v>5193</v>
      </c>
      <c r="E38" s="43">
        <v>-200</v>
      </c>
      <c r="F38" s="43">
        <v>18833</v>
      </c>
      <c r="H38"/>
      <c r="I38"/>
      <c r="J38"/>
      <c r="K38"/>
      <c r="L38" s="173"/>
      <c r="M38" s="163"/>
      <c r="N38" s="175"/>
      <c r="O38" s="176"/>
      <c r="P38" s="171"/>
      <c r="Q38" s="174"/>
      <c r="R38" s="174"/>
      <c r="S38" s="174"/>
      <c r="T38" s="174"/>
      <c r="U38" s="174"/>
      <c r="V38" s="177"/>
      <c r="W38" s="177"/>
      <c r="X38" s="161"/>
      <c r="Y38" s="162"/>
    </row>
    <row r="39" spans="1:25" s="30" customFormat="1" ht="15" customHeight="1" thickBot="1" thickTop="1">
      <c r="A39" s="39" t="s">
        <v>305</v>
      </c>
      <c r="B39" s="43">
        <v>2337</v>
      </c>
      <c r="C39" s="43">
        <v>11570</v>
      </c>
      <c r="D39" s="43">
        <v>3876</v>
      </c>
      <c r="E39" s="43">
        <v>980</v>
      </c>
      <c r="F39" s="43">
        <v>37821</v>
      </c>
      <c r="H39"/>
      <c r="I39"/>
      <c r="J39"/>
      <c r="K39"/>
      <c r="L39" s="173"/>
      <c r="M39" s="163"/>
      <c r="N39" s="175"/>
      <c r="O39" s="176"/>
      <c r="P39" s="171"/>
      <c r="Q39" s="174"/>
      <c r="R39" s="174"/>
      <c r="S39" s="174"/>
      <c r="T39" s="174"/>
      <c r="U39" s="174"/>
      <c r="V39" s="177"/>
      <c r="W39" s="177"/>
      <c r="X39" s="161"/>
      <c r="Y39" s="162"/>
    </row>
    <row r="40" spans="1:25" s="30" customFormat="1" ht="15" customHeight="1" thickBot="1" thickTop="1">
      <c r="A40" s="39" t="s">
        <v>306</v>
      </c>
      <c r="B40" s="43">
        <v>31223</v>
      </c>
      <c r="C40" s="43">
        <v>16059</v>
      </c>
      <c r="D40" s="43">
        <v>882</v>
      </c>
      <c r="E40" s="43">
        <v>519</v>
      </c>
      <c r="F40" s="43">
        <v>50829</v>
      </c>
      <c r="H40"/>
      <c r="I40"/>
      <c r="J40"/>
      <c r="K40"/>
      <c r="L40" s="173"/>
      <c r="M40" s="163"/>
      <c r="N40" s="175"/>
      <c r="O40" s="176"/>
      <c r="P40" s="171"/>
      <c r="Q40" s="174"/>
      <c r="R40" s="174"/>
      <c r="S40" s="174"/>
      <c r="T40" s="174"/>
      <c r="U40" s="174"/>
      <c r="V40" s="177"/>
      <c r="W40" s="177"/>
      <c r="X40" s="161"/>
      <c r="Y40" s="162"/>
    </row>
    <row r="41" spans="1:25" s="30" customFormat="1" ht="15" customHeight="1" thickBot="1" thickTop="1">
      <c r="A41" s="39" t="s">
        <v>307</v>
      </c>
      <c r="B41" s="43">
        <v>692</v>
      </c>
      <c r="C41" s="43">
        <v>7496</v>
      </c>
      <c r="D41" s="43">
        <v>9552</v>
      </c>
      <c r="E41" s="43">
        <v>646</v>
      </c>
      <c r="F41" s="43">
        <v>229525</v>
      </c>
      <c r="H41"/>
      <c r="I41"/>
      <c r="J41"/>
      <c r="K41"/>
      <c r="L41" s="173"/>
      <c r="M41" s="163"/>
      <c r="N41" s="175"/>
      <c r="O41" s="176"/>
      <c r="P41" s="171"/>
      <c r="Q41" s="174"/>
      <c r="R41" s="174"/>
      <c r="S41" s="174"/>
      <c r="T41" s="174"/>
      <c r="U41" s="174"/>
      <c r="V41" s="177"/>
      <c r="W41" s="177"/>
      <c r="X41" s="161"/>
      <c r="Y41" s="162"/>
    </row>
    <row r="42" spans="1:25" s="30" customFormat="1" ht="15" customHeight="1" thickBot="1" thickTop="1">
      <c r="A42" s="39" t="s">
        <v>308</v>
      </c>
      <c r="B42" s="43">
        <v>13581</v>
      </c>
      <c r="C42" s="43">
        <v>30677</v>
      </c>
      <c r="D42" s="43">
        <v>25179</v>
      </c>
      <c r="E42" s="43">
        <v>-143</v>
      </c>
      <c r="F42" s="43">
        <v>94661</v>
      </c>
      <c r="H42"/>
      <c r="I42"/>
      <c r="J42"/>
      <c r="K42"/>
      <c r="L42" s="173"/>
      <c r="M42" s="163"/>
      <c r="N42" s="175"/>
      <c r="O42" s="176"/>
      <c r="P42" s="171"/>
      <c r="Q42" s="174"/>
      <c r="R42" s="174"/>
      <c r="S42" s="174"/>
      <c r="T42" s="174"/>
      <c r="U42" s="174"/>
      <c r="V42" s="177"/>
      <c r="W42" s="177"/>
      <c r="X42" s="161"/>
      <c r="Y42" s="162"/>
    </row>
    <row r="43" spans="1:25" s="30" customFormat="1" ht="15" customHeight="1" thickBot="1" thickTop="1">
      <c r="A43" s="39" t="s">
        <v>309</v>
      </c>
      <c r="B43" s="43"/>
      <c r="C43" s="43">
        <v>420442</v>
      </c>
      <c r="D43" s="43">
        <v>148025</v>
      </c>
      <c r="E43" s="43">
        <v>2899</v>
      </c>
      <c r="F43" s="43"/>
      <c r="H43"/>
      <c r="I43"/>
      <c r="J43"/>
      <c r="K43"/>
      <c r="L43" s="173"/>
      <c r="M43" s="163"/>
      <c r="N43" s="175"/>
      <c r="O43" s="176"/>
      <c r="P43" s="171"/>
      <c r="Q43" s="174"/>
      <c r="R43" s="174"/>
      <c r="S43" s="174"/>
      <c r="T43" s="174"/>
      <c r="U43" s="174"/>
      <c r="V43" s="177"/>
      <c r="W43" s="177"/>
      <c r="X43" s="161"/>
      <c r="Y43" s="162"/>
    </row>
    <row r="44" spans="1:25" s="30" customFormat="1" ht="15" customHeight="1" thickBot="1" thickTop="1">
      <c r="A44" s="39" t="s">
        <v>310</v>
      </c>
      <c r="B44" s="43"/>
      <c r="C44" s="43">
        <v>998</v>
      </c>
      <c r="D44" s="44"/>
      <c r="E44" s="43" t="s">
        <v>28</v>
      </c>
      <c r="F44" s="43"/>
      <c r="H44"/>
      <c r="I44"/>
      <c r="J44"/>
      <c r="K44"/>
      <c r="L44" s="173"/>
      <c r="M44" s="163"/>
      <c r="N44" s="175"/>
      <c r="O44" s="176"/>
      <c r="P44" s="171"/>
      <c r="Q44" s="174"/>
      <c r="R44" s="174"/>
      <c r="S44" s="174"/>
      <c r="T44" s="174"/>
      <c r="U44" s="174"/>
      <c r="V44" s="177"/>
      <c r="W44" s="177"/>
      <c r="X44" s="161"/>
      <c r="Y44" s="162"/>
    </row>
    <row r="45" spans="1:25" s="30" customFormat="1" ht="15" customHeight="1" thickBot="1" thickTop="1">
      <c r="A45" s="39" t="s">
        <v>311</v>
      </c>
      <c r="B45" s="45">
        <v>-900</v>
      </c>
      <c r="C45" s="43">
        <v>-123096</v>
      </c>
      <c r="D45" s="46">
        <v>-73675</v>
      </c>
      <c r="E45" s="43">
        <v>74</v>
      </c>
      <c r="F45" s="43">
        <v>25031</v>
      </c>
      <c r="H45"/>
      <c r="I45"/>
      <c r="J45"/>
      <c r="K45"/>
      <c r="L45" s="173"/>
      <c r="M45" s="163"/>
      <c r="N45" s="175"/>
      <c r="O45" s="176"/>
      <c r="P45" s="171"/>
      <c r="Q45" s="174"/>
      <c r="R45" s="174"/>
      <c r="S45" s="174"/>
      <c r="T45" s="174"/>
      <c r="U45" s="174"/>
      <c r="V45" s="177"/>
      <c r="W45" s="177"/>
      <c r="X45" s="161"/>
      <c r="Y45" s="162"/>
    </row>
    <row r="46" spans="1:25" s="30" customFormat="1" ht="14.25" thickBot="1" thickTop="1">
      <c r="A46" s="40" t="s">
        <v>312</v>
      </c>
      <c r="B46" s="47"/>
      <c r="C46" s="45"/>
      <c r="D46" s="47" t="s">
        <v>28</v>
      </c>
      <c r="E46" s="45" t="s">
        <v>28</v>
      </c>
      <c r="F46" s="43" t="s">
        <v>28</v>
      </c>
      <c r="H46"/>
      <c r="I46"/>
      <c r="J46"/>
      <c r="K46"/>
      <c r="L46" s="173"/>
      <c r="M46" s="163"/>
      <c r="N46" s="175"/>
      <c r="O46" s="176"/>
      <c r="P46" s="171"/>
      <c r="Q46" s="174"/>
      <c r="R46" s="174"/>
      <c r="S46" s="174"/>
      <c r="T46" s="174"/>
      <c r="U46" s="174"/>
      <c r="V46" s="177"/>
      <c r="W46" s="177"/>
      <c r="X46" s="161"/>
      <c r="Y46" s="162"/>
    </row>
    <row r="47" spans="6:25" ht="14.25" thickBot="1" thickTop="1">
      <c r="F47" s="28"/>
      <c r="L47" s="141"/>
      <c r="M47" s="141"/>
      <c r="N47" s="141"/>
      <c r="O47" s="141"/>
      <c r="P47" s="141"/>
      <c r="Q47" s="141"/>
      <c r="R47" s="141"/>
      <c r="S47" s="141"/>
      <c r="T47" s="141"/>
      <c r="U47" s="141"/>
      <c r="V47" s="141"/>
      <c r="W47" s="141"/>
      <c r="X47" s="141"/>
      <c r="Y47" s="141"/>
    </row>
    <row r="48" ht="13.5" thickTop="1"/>
    <row r="54" spans="2:7" ht="12.75">
      <c r="B54" s="7" t="s">
        <v>322</v>
      </c>
      <c r="C54" s="7" t="s">
        <v>322</v>
      </c>
      <c r="D54" s="7" t="s">
        <v>322</v>
      </c>
      <c r="E54" s="7" t="s">
        <v>322</v>
      </c>
      <c r="F54" s="7" t="s">
        <v>323</v>
      </c>
      <c r="G54" s="7"/>
    </row>
    <row r="55" spans="2:13" ht="12.75">
      <c r="B55" s="7" t="s">
        <v>324</v>
      </c>
      <c r="C55" s="7" t="s">
        <v>325</v>
      </c>
      <c r="D55" s="7" t="s">
        <v>326</v>
      </c>
      <c r="E55" s="7" t="s">
        <v>327</v>
      </c>
      <c r="F55" s="7" t="s">
        <v>328</v>
      </c>
      <c r="G55" s="7"/>
      <c r="L55">
        <f>'EU27 % ID by fuel'!U69</f>
        <v>2000</v>
      </c>
      <c r="M55">
        <f>'EU27 % ID by fuel'!AA69</f>
        <v>2006</v>
      </c>
    </row>
    <row r="56" spans="11:13" ht="12.75">
      <c r="K56" t="str">
        <f>'EU27 % ID by fuel'!T70</f>
        <v>Russia</v>
      </c>
      <c r="L56" s="19">
        <f>'EU27 % ID by fuel'!U70</f>
        <v>0.12892966747563203</v>
      </c>
      <c r="M56" s="19">
        <f>'EU27 % ID by fuel'!AA70</f>
        <v>0.1825750834409596</v>
      </c>
    </row>
    <row r="57" spans="2:13" ht="12.75">
      <c r="B57" t="s">
        <v>320</v>
      </c>
      <c r="C57" t="s">
        <v>229</v>
      </c>
      <c r="D57" t="s">
        <v>224</v>
      </c>
      <c r="E57" t="s">
        <v>321</v>
      </c>
      <c r="F57" t="s">
        <v>329</v>
      </c>
      <c r="G57" t="s">
        <v>330</v>
      </c>
      <c r="K57" t="str">
        <f>'EU27 % ID by fuel'!T71</f>
        <v>Norway</v>
      </c>
      <c r="L57" s="19">
        <f>'EU27 % ID by fuel'!U71</f>
        <v>0.09219202930826503</v>
      </c>
      <c r="M57" s="19">
        <f>'EU27 % ID by fuel'!AA71</f>
        <v>0.08200333169998666</v>
      </c>
    </row>
    <row r="58" spans="1:13" ht="12.75">
      <c r="A58" t="s">
        <v>233</v>
      </c>
      <c r="B58" s="136">
        <f aca="true" t="shared" si="0" ref="B58:F59">B6</f>
        <v>147134</v>
      </c>
      <c r="C58" s="136">
        <f t="shared" si="0"/>
        <v>516611</v>
      </c>
      <c r="D58" s="136">
        <f t="shared" si="0"/>
        <v>217739</v>
      </c>
      <c r="E58" s="136">
        <f t="shared" si="0"/>
        <v>230</v>
      </c>
      <c r="F58" s="136">
        <f t="shared" si="0"/>
        <v>1944873</v>
      </c>
      <c r="G58" s="10">
        <f>(B58+C58+D58+E58)*100/F58</f>
        <v>45.33529952855533</v>
      </c>
      <c r="K58" t="str">
        <f>'EU27 % ID by fuel'!T72</f>
        <v>Algeria</v>
      </c>
      <c r="L58" s="19">
        <f>'EU27 % ID by fuel'!U72</f>
        <v>0.040216957112876504</v>
      </c>
      <c r="M58" s="19">
        <f>'EU27 % ID by fuel'!AA72</f>
        <v>0.034195398753048785</v>
      </c>
    </row>
    <row r="59" spans="1:13" ht="12.75">
      <c r="A59" t="s">
        <v>234</v>
      </c>
      <c r="B59" s="136">
        <f t="shared" si="0"/>
        <v>133761</v>
      </c>
      <c r="C59" s="136">
        <f t="shared" si="0"/>
        <v>608033</v>
      </c>
      <c r="D59" s="136">
        <f t="shared" si="0"/>
        <v>266236</v>
      </c>
      <c r="E59" s="136">
        <f t="shared" si="0"/>
        <v>300</v>
      </c>
      <c r="F59" s="136">
        <f t="shared" si="0"/>
        <v>1825181</v>
      </c>
      <c r="G59" s="10">
        <f>(B59+C59+D59+E59)*100/F59</f>
        <v>55.24547976337689</v>
      </c>
      <c r="K59" t="str">
        <f>'EU27 % ID by fuel'!T73</f>
        <v>Nigeria</v>
      </c>
      <c r="L59" s="19">
        <f>'EU27 % ID by fuel'!U73</f>
        <v>0.015262948976546351</v>
      </c>
      <c r="M59" s="19">
        <f>'EU27 % ID by fuel'!AA73</f>
        <v>0.017687690841582466</v>
      </c>
    </row>
    <row r="60" spans="11:13" ht="12.75">
      <c r="K60" t="str">
        <f>'EU27 % ID by fuel'!T74</f>
        <v>Libya</v>
      </c>
      <c r="L60" s="19">
        <f>'EU27 % ID by fuel'!U74</f>
        <v>0.027050943568215333</v>
      </c>
      <c r="M60" s="19">
        <f>'EU27 % ID by fuel'!AA74</f>
        <v>0.03290686451127537</v>
      </c>
    </row>
    <row r="61" spans="11:13" ht="12.75">
      <c r="K61" t="str">
        <f>'EU27 % ID by fuel'!T75</f>
        <v>Saudi Arabia</v>
      </c>
      <c r="L61" s="19">
        <f>'EU27 % ID by fuel'!U75</f>
        <v>0.038092225251865494</v>
      </c>
      <c r="M61" s="19">
        <f>'EU27 % ID by fuel'!AA75</f>
        <v>0.027866907526957106</v>
      </c>
    </row>
    <row r="62" spans="2:13" ht="12.75">
      <c r="B62" t="s">
        <v>320</v>
      </c>
      <c r="C62" t="s">
        <v>229</v>
      </c>
      <c r="D62" t="s">
        <v>224</v>
      </c>
      <c r="E62" t="s">
        <v>321</v>
      </c>
      <c r="F62" t="s">
        <v>329</v>
      </c>
      <c r="G62" t="s">
        <v>330</v>
      </c>
      <c r="K62" t="str">
        <f>'EU27 % ID by fuel'!T76</f>
        <v>Iran</v>
      </c>
      <c r="L62" s="19">
        <f>'EU27 % ID by fuel'!U76</f>
        <v>0.020743927832766813</v>
      </c>
      <c r="M62" s="19">
        <f>'EU27 % ID by fuel'!AA76</f>
        <v>0.01991041136498331</v>
      </c>
    </row>
    <row r="63" spans="1:13" ht="12.75">
      <c r="A63" t="s">
        <v>233</v>
      </c>
      <c r="B63" s="10">
        <f aca="true" t="shared" si="1" ref="B63:E64">B58*100/$F58</f>
        <v>7.565224053190105</v>
      </c>
      <c r="C63" s="10">
        <f t="shared" si="1"/>
        <v>26.5627112927168</v>
      </c>
      <c r="D63" s="10">
        <f t="shared" si="1"/>
        <v>11.195538217662541</v>
      </c>
      <c r="E63" s="10">
        <f>E58*100/$F58</f>
        <v>0.011825964985888539</v>
      </c>
      <c r="F63">
        <v>100</v>
      </c>
      <c r="G63" s="10">
        <f>SUM(B63:E63)</f>
        <v>45.33529952855534</v>
      </c>
      <c r="K63" t="str">
        <f>'EU27 % ID by fuel'!T77</f>
        <v>South Africa</v>
      </c>
      <c r="L63" s="19">
        <f>'EU27 % ID by fuel'!U77</f>
        <v>0.016428567298653104</v>
      </c>
      <c r="M63" s="19">
        <f>'EU27 % ID by fuel'!AA77</f>
        <v>0.02036631287423554</v>
      </c>
    </row>
    <row r="64" spans="1:13" ht="12.75">
      <c r="A64" t="s">
        <v>234</v>
      </c>
      <c r="B64" s="10">
        <f t="shared" si="1"/>
        <v>7.328643022253683</v>
      </c>
      <c r="C64" s="10">
        <f t="shared" si="1"/>
        <v>33.313572736073844</v>
      </c>
      <c r="D64" s="10">
        <f t="shared" si="1"/>
        <v>14.586827279047942</v>
      </c>
      <c r="E64" s="10">
        <f t="shared" si="1"/>
        <v>0.01643672600142123</v>
      </c>
      <c r="F64">
        <v>100</v>
      </c>
      <c r="G64" s="10">
        <f>SUM(B64:E64)</f>
        <v>55.245479763376885</v>
      </c>
      <c r="K64" t="str">
        <f>'EU27 % ID by fuel'!T78</f>
        <v>Australia</v>
      </c>
      <c r="L64" s="19">
        <f>'EU27 % ID by fuel'!U78</f>
        <v>0.011694676674253396</v>
      </c>
      <c r="M64" s="19">
        <f>'EU27 % ID by fuel'!AA78</f>
        <v>0.010440550596665769</v>
      </c>
    </row>
    <row r="65" spans="11:13" ht="12.75">
      <c r="K65" t="str">
        <f>'EU27 % ID by fuel'!T79</f>
        <v>Colombia</v>
      </c>
      <c r="L65" s="19">
        <f>'EU27 % ID by fuel'!U79</f>
        <v>0.00945878534366537</v>
      </c>
      <c r="M65" s="19">
        <f>'EU27 % ID by fuel'!AA79</f>
        <v>0.01011774640254549</v>
      </c>
    </row>
    <row r="66" spans="2:13" ht="12.75">
      <c r="B66" t="s">
        <v>469</v>
      </c>
      <c r="K66" t="str">
        <f>'EU27 % ID by fuel'!T80</f>
        <v>USA</v>
      </c>
      <c r="L66" s="19">
        <f>'EU27 % ID by fuel'!U80</f>
        <v>-0.00812123408729434</v>
      </c>
      <c r="M66" s="19">
        <f>'EU27 % ID by fuel'!AA80</f>
        <v>0.0012456404825062271</v>
      </c>
    </row>
    <row r="67" spans="11:13" ht="12.75">
      <c r="K67" t="str">
        <f>'EU27 % ID by fuel'!T81</f>
        <v>Indonesia</v>
      </c>
      <c r="L67" s="19">
        <f>'EU27 % ID by fuel'!U81</f>
        <v>0.003586094910251828</v>
      </c>
      <c r="M67" s="19">
        <f>'EU27 % ID by fuel'!AA81</f>
        <v>0.007780427920979962</v>
      </c>
    </row>
    <row r="68" spans="11:16" ht="12.75">
      <c r="K68" t="str">
        <f>'EU27 % ID by fuel'!T82</f>
        <v>Other countries</v>
      </c>
      <c r="L68" s="19">
        <f>'EU27 % ID by fuel'!U82</f>
        <v>0.08455952991159489</v>
      </c>
      <c r="M68" s="19">
        <f>'EU27 % ID by fuel'!AA82</f>
        <v>0.08007608181270277</v>
      </c>
      <c r="P68" t="s">
        <v>331</v>
      </c>
    </row>
    <row r="107" spans="1:13" ht="12.75">
      <c r="A107" s="142"/>
      <c r="B107" s="142"/>
      <c r="C107" s="142"/>
      <c r="D107" s="142"/>
      <c r="E107" s="142"/>
      <c r="F107" s="142"/>
      <c r="G107" s="142"/>
      <c r="H107" s="142"/>
      <c r="I107" s="142"/>
      <c r="J107" s="142"/>
      <c r="K107" s="142"/>
      <c r="L107" s="142"/>
      <c r="M107" s="142"/>
    </row>
    <row r="108" spans="1:13" ht="12.75">
      <c r="A108" s="143"/>
      <c r="B108" s="142"/>
      <c r="C108" s="142"/>
      <c r="D108" s="142"/>
      <c r="E108" s="142"/>
      <c r="F108" s="142"/>
      <c r="G108" s="142"/>
      <c r="H108" s="142"/>
      <c r="I108" s="142"/>
      <c r="J108" s="142"/>
      <c r="K108" s="142"/>
      <c r="L108" s="142"/>
      <c r="M108" s="142"/>
    </row>
    <row r="109" spans="1:13" ht="15" customHeight="1">
      <c r="A109" s="236"/>
      <c r="B109" s="144"/>
      <c r="C109" s="236"/>
      <c r="D109" s="236"/>
      <c r="E109" s="236"/>
      <c r="F109" s="236"/>
      <c r="G109" s="236"/>
      <c r="H109" s="236"/>
      <c r="I109" s="236"/>
      <c r="J109" s="236"/>
      <c r="K109" s="236"/>
      <c r="L109" s="236"/>
      <c r="M109" s="142"/>
    </row>
    <row r="110" spans="1:13" ht="15" customHeight="1">
      <c r="A110" s="236"/>
      <c r="B110" s="145"/>
      <c r="C110" s="237"/>
      <c r="D110" s="237"/>
      <c r="E110" s="237"/>
      <c r="F110" s="237"/>
      <c r="G110" s="237"/>
      <c r="H110" s="237"/>
      <c r="I110" s="237"/>
      <c r="J110" s="237"/>
      <c r="K110" s="237"/>
      <c r="L110" s="237"/>
      <c r="M110" s="142"/>
    </row>
    <row r="111" spans="1:13" ht="15" customHeight="1">
      <c r="A111" s="236"/>
      <c r="B111" s="147"/>
      <c r="C111" s="146"/>
      <c r="D111" s="146"/>
      <c r="E111" s="146"/>
      <c r="F111" s="146"/>
      <c r="G111" s="146"/>
      <c r="H111" s="146"/>
      <c r="I111" s="146"/>
      <c r="J111" s="146"/>
      <c r="K111" s="146"/>
      <c r="L111" s="146"/>
      <c r="M111" s="142"/>
    </row>
    <row r="112" spans="1:13" ht="15" customHeight="1">
      <c r="A112" s="148"/>
      <c r="B112" s="149"/>
      <c r="C112" s="149"/>
      <c r="D112" s="149"/>
      <c r="E112" s="149"/>
      <c r="F112" s="149"/>
      <c r="G112" s="149"/>
      <c r="H112" s="149"/>
      <c r="I112" s="149"/>
      <c r="J112" s="149"/>
      <c r="K112" s="149"/>
      <c r="L112" s="149"/>
      <c r="M112" s="142"/>
    </row>
    <row r="113" spans="1:13" ht="15" customHeight="1">
      <c r="A113" s="148"/>
      <c r="B113" s="149"/>
      <c r="C113" s="150"/>
      <c r="D113" s="150"/>
      <c r="E113" s="150"/>
      <c r="F113" s="150"/>
      <c r="G113" s="150"/>
      <c r="H113" s="150"/>
      <c r="I113" s="150"/>
      <c r="J113" s="150"/>
      <c r="K113" s="150"/>
      <c r="L113" s="150"/>
      <c r="M113" s="142"/>
    </row>
    <row r="114" spans="1:13" ht="15" customHeight="1">
      <c r="A114" s="148"/>
      <c r="B114" s="149"/>
      <c r="C114" s="150"/>
      <c r="D114" s="150"/>
      <c r="E114" s="150"/>
      <c r="F114" s="150"/>
      <c r="G114" s="150"/>
      <c r="H114" s="150"/>
      <c r="I114" s="150"/>
      <c r="J114" s="150"/>
      <c r="K114" s="150"/>
      <c r="L114" s="150"/>
      <c r="M114" s="142"/>
    </row>
    <row r="115" spans="1:13" ht="15" customHeight="1">
      <c r="A115" s="148"/>
      <c r="B115" s="149"/>
      <c r="C115" s="150"/>
      <c r="D115" s="150"/>
      <c r="E115" s="150"/>
      <c r="F115" s="150"/>
      <c r="G115" s="150"/>
      <c r="H115" s="150"/>
      <c r="I115" s="150"/>
      <c r="J115" s="150"/>
      <c r="K115" s="150"/>
      <c r="L115" s="150"/>
      <c r="M115" s="142"/>
    </row>
    <row r="116" spans="1:13" ht="15" customHeight="1">
      <c r="A116" s="148"/>
      <c r="B116" s="149"/>
      <c r="C116" s="149"/>
      <c r="D116" s="149"/>
      <c r="E116" s="149"/>
      <c r="F116" s="149"/>
      <c r="G116" s="149"/>
      <c r="H116" s="149"/>
      <c r="I116" s="149"/>
      <c r="J116" s="149"/>
      <c r="K116" s="149"/>
      <c r="L116" s="149"/>
      <c r="M116" s="142"/>
    </row>
    <row r="117" spans="1:13" ht="15" customHeight="1">
      <c r="A117" s="148"/>
      <c r="B117" s="149"/>
      <c r="C117" s="149"/>
      <c r="D117" s="149"/>
      <c r="E117" s="149"/>
      <c r="F117" s="149"/>
      <c r="G117" s="149"/>
      <c r="H117" s="149"/>
      <c r="I117" s="149"/>
      <c r="J117" s="149"/>
      <c r="K117" s="149"/>
      <c r="L117" s="149"/>
      <c r="M117" s="142"/>
    </row>
    <row r="118" spans="1:13" ht="15" customHeight="1">
      <c r="A118" s="148"/>
      <c r="B118" s="149"/>
      <c r="C118" s="149"/>
      <c r="D118" s="149"/>
      <c r="E118" s="149"/>
      <c r="F118" s="149"/>
      <c r="G118" s="149"/>
      <c r="H118" s="149"/>
      <c r="I118" s="149"/>
      <c r="J118" s="149"/>
      <c r="K118" s="149"/>
      <c r="L118" s="149"/>
      <c r="M118" s="142"/>
    </row>
    <row r="119" spans="1:13" ht="15" customHeight="1">
      <c r="A119" s="148"/>
      <c r="B119" s="149"/>
      <c r="C119" s="149"/>
      <c r="D119" s="149"/>
      <c r="E119" s="149"/>
      <c r="F119" s="149"/>
      <c r="G119" s="149"/>
      <c r="H119" s="149"/>
      <c r="I119" s="149"/>
      <c r="J119" s="149"/>
      <c r="K119" s="149"/>
      <c r="L119" s="149"/>
      <c r="M119" s="142"/>
    </row>
    <row r="120" spans="1:13" ht="12.75">
      <c r="A120" s="151"/>
      <c r="B120" s="142"/>
      <c r="C120" s="152"/>
      <c r="D120" s="153"/>
      <c r="E120" s="152"/>
      <c r="F120" s="153"/>
      <c r="G120" s="152"/>
      <c r="H120" s="153"/>
      <c r="I120" s="152"/>
      <c r="J120" s="153"/>
      <c r="K120" s="152"/>
      <c r="L120" s="142"/>
      <c r="M120" s="142"/>
    </row>
    <row r="121" spans="1:13" ht="15" customHeight="1">
      <c r="A121" s="142"/>
      <c r="B121" s="142"/>
      <c r="C121" s="142"/>
      <c r="D121" s="142"/>
      <c r="E121" s="142"/>
      <c r="F121" s="142"/>
      <c r="G121" s="142"/>
      <c r="H121" s="142"/>
      <c r="I121" s="142"/>
      <c r="J121" s="142"/>
      <c r="K121" s="142"/>
      <c r="L121" s="142"/>
      <c r="M121" s="142"/>
    </row>
    <row r="122" spans="1:13" ht="15" customHeight="1">
      <c r="A122" s="142"/>
      <c r="B122" s="142"/>
      <c r="C122" s="142"/>
      <c r="D122" s="142"/>
      <c r="E122" s="142"/>
      <c r="F122" s="142"/>
      <c r="G122" s="142"/>
      <c r="H122" s="142"/>
      <c r="I122" s="142"/>
      <c r="J122" s="142"/>
      <c r="K122" s="142"/>
      <c r="L122" s="142"/>
      <c r="M122" s="142"/>
    </row>
    <row r="123" spans="1:13" ht="12.75">
      <c r="A123" s="143"/>
      <c r="B123" s="142"/>
      <c r="C123" s="142"/>
      <c r="D123" s="142"/>
      <c r="E123" s="142"/>
      <c r="F123" s="142"/>
      <c r="G123" s="142"/>
      <c r="H123" s="142"/>
      <c r="I123" s="142"/>
      <c r="J123" s="142"/>
      <c r="K123" s="142"/>
      <c r="L123" s="142"/>
      <c r="M123" s="142"/>
    </row>
    <row r="124" spans="1:13" ht="15" customHeight="1">
      <c r="A124" s="144"/>
      <c r="B124" s="144"/>
      <c r="C124" s="236"/>
      <c r="D124" s="236"/>
      <c r="E124" s="236"/>
      <c r="F124" s="236"/>
      <c r="G124" s="236"/>
      <c r="H124" s="236"/>
      <c r="I124" s="236"/>
      <c r="J124" s="236"/>
      <c r="K124" s="236"/>
      <c r="L124" s="236"/>
      <c r="M124" s="142"/>
    </row>
    <row r="125" spans="1:13" ht="15" customHeight="1">
      <c r="A125" s="154"/>
      <c r="B125" s="146"/>
      <c r="C125" s="237"/>
      <c r="D125" s="237"/>
      <c r="E125" s="237"/>
      <c r="F125" s="237"/>
      <c r="G125" s="237"/>
      <c r="H125" s="237"/>
      <c r="I125" s="237"/>
      <c r="J125" s="237"/>
      <c r="K125" s="237"/>
      <c r="L125" s="237"/>
      <c r="M125" s="142"/>
    </row>
    <row r="126" spans="1:13" ht="15" customHeight="1">
      <c r="A126" s="154"/>
      <c r="B126" s="146"/>
      <c r="C126" s="146"/>
      <c r="D126" s="146"/>
      <c r="E126" s="146"/>
      <c r="F126" s="146"/>
      <c r="G126" s="146"/>
      <c r="H126" s="146"/>
      <c r="I126" s="146"/>
      <c r="J126" s="146"/>
      <c r="K126" s="146"/>
      <c r="L126" s="146"/>
      <c r="M126" s="142"/>
    </row>
    <row r="127" spans="1:13" ht="15" customHeight="1">
      <c r="A127" s="148"/>
      <c r="B127" s="155"/>
      <c r="C127" s="156"/>
      <c r="D127" s="156"/>
      <c r="E127" s="156"/>
      <c r="F127" s="156"/>
      <c r="G127" s="157"/>
      <c r="H127" s="157"/>
      <c r="I127" s="157"/>
      <c r="J127" s="157"/>
      <c r="K127" s="155"/>
      <c r="L127" s="155"/>
      <c r="M127" s="142"/>
    </row>
    <row r="128" spans="1:13" ht="15" customHeight="1">
      <c r="A128" s="148"/>
      <c r="B128" s="155"/>
      <c r="C128" s="158"/>
      <c r="D128" s="158"/>
      <c r="E128" s="158"/>
      <c r="F128" s="158"/>
      <c r="G128" s="159"/>
      <c r="H128" s="159"/>
      <c r="I128" s="159"/>
      <c r="J128" s="159"/>
      <c r="K128" s="156"/>
      <c r="L128" s="157"/>
      <c r="M128" s="142"/>
    </row>
    <row r="129" spans="1:13" ht="15" customHeight="1">
      <c r="A129" s="148"/>
      <c r="B129" s="155"/>
      <c r="C129" s="158"/>
      <c r="D129" s="158"/>
      <c r="E129" s="158"/>
      <c r="F129" s="158"/>
      <c r="G129" s="159"/>
      <c r="H129" s="159"/>
      <c r="I129" s="159"/>
      <c r="J129" s="159"/>
      <c r="K129" s="156"/>
      <c r="L129" s="156"/>
      <c r="M129" s="142"/>
    </row>
    <row r="130" spans="1:13" ht="15" customHeight="1">
      <c r="A130" s="148"/>
      <c r="B130" s="155"/>
      <c r="C130" s="157"/>
      <c r="D130" s="157"/>
      <c r="E130" s="157"/>
      <c r="F130" s="157"/>
      <c r="G130" s="157"/>
      <c r="H130" s="157"/>
      <c r="I130" s="157"/>
      <c r="J130" s="157"/>
      <c r="K130" s="155"/>
      <c r="L130" s="155"/>
      <c r="M130" s="142"/>
    </row>
    <row r="131" spans="1:13" ht="15" customHeight="1">
      <c r="A131" s="148"/>
      <c r="B131" s="155"/>
      <c r="C131" s="155"/>
      <c r="D131" s="155"/>
      <c r="E131" s="155"/>
      <c r="F131" s="155"/>
      <c r="G131" s="157"/>
      <c r="H131" s="157"/>
      <c r="I131" s="157"/>
      <c r="J131" s="157"/>
      <c r="K131" s="155"/>
      <c r="L131" s="155"/>
      <c r="M131" s="142"/>
    </row>
    <row r="132" spans="1:13" ht="12.75">
      <c r="A132" s="151"/>
      <c r="B132" s="142"/>
      <c r="C132" s="142"/>
      <c r="D132" s="142"/>
      <c r="E132" s="142"/>
      <c r="F132" s="142"/>
      <c r="G132" s="142"/>
      <c r="H132" s="142"/>
      <c r="I132" s="142"/>
      <c r="J132" s="142"/>
      <c r="K132" s="142"/>
      <c r="L132" s="142"/>
      <c r="M132" s="142"/>
    </row>
    <row r="133" spans="1:13" ht="12.75">
      <c r="A133" s="151"/>
      <c r="B133" s="142"/>
      <c r="C133" s="142"/>
      <c r="D133" s="142"/>
      <c r="E133" s="142"/>
      <c r="F133" s="142"/>
      <c r="G133" s="142"/>
      <c r="H133" s="142"/>
      <c r="I133" s="142"/>
      <c r="J133" s="142"/>
      <c r="K133" s="142"/>
      <c r="L133" s="142"/>
      <c r="M133" s="142"/>
    </row>
    <row r="134" spans="1:13" ht="15" customHeight="1">
      <c r="A134" s="160"/>
      <c r="B134" s="142"/>
      <c r="C134" s="142"/>
      <c r="D134" s="142"/>
      <c r="E134" s="142"/>
      <c r="F134" s="142"/>
      <c r="G134" s="142"/>
      <c r="H134" s="142"/>
      <c r="I134" s="142"/>
      <c r="J134" s="142"/>
      <c r="K134" s="142"/>
      <c r="L134" s="142"/>
      <c r="M134" s="142"/>
    </row>
    <row r="135" spans="1:13" ht="12.75">
      <c r="A135" s="142"/>
      <c r="B135" s="142"/>
      <c r="C135" s="142"/>
      <c r="D135" s="142"/>
      <c r="E135" s="142"/>
      <c r="F135" s="142"/>
      <c r="G135" s="142"/>
      <c r="H135" s="142"/>
      <c r="I135" s="142"/>
      <c r="J135" s="142"/>
      <c r="K135" s="142"/>
      <c r="L135" s="142"/>
      <c r="M135" s="142"/>
    </row>
    <row r="136" spans="1:13" ht="12.75">
      <c r="A136" s="142"/>
      <c r="B136" s="142"/>
      <c r="C136" s="142"/>
      <c r="D136" s="142"/>
      <c r="E136" s="142"/>
      <c r="F136" s="142"/>
      <c r="G136" s="142"/>
      <c r="H136" s="142"/>
      <c r="I136" s="142"/>
      <c r="J136" s="142"/>
      <c r="K136" s="142"/>
      <c r="L136" s="142"/>
      <c r="M136" s="142"/>
    </row>
  </sheetData>
  <mergeCells count="17">
    <mergeCell ref="A109:A111"/>
    <mergeCell ref="C109:F109"/>
    <mergeCell ref="G109:J109"/>
    <mergeCell ref="K109:L109"/>
    <mergeCell ref="C110:D110"/>
    <mergeCell ref="E110:F110"/>
    <mergeCell ref="G110:H110"/>
    <mergeCell ref="I110:J110"/>
    <mergeCell ref="K110:L110"/>
    <mergeCell ref="C124:F124"/>
    <mergeCell ref="G124:J124"/>
    <mergeCell ref="K124:L124"/>
    <mergeCell ref="C125:D125"/>
    <mergeCell ref="E125:F125"/>
    <mergeCell ref="G125:H125"/>
    <mergeCell ref="I125:J125"/>
    <mergeCell ref="K125:L125"/>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2"/>
  </sheetPr>
  <dimension ref="A1:T101"/>
  <sheetViews>
    <sheetView workbookViewId="0" topLeftCell="A46">
      <selection activeCell="E36" sqref="E36"/>
    </sheetView>
  </sheetViews>
  <sheetFormatPr defaultColWidth="9.140625" defaultRowHeight="12.75"/>
  <cols>
    <col min="3" max="3" width="18.00390625" style="0" customWidth="1"/>
    <col min="4" max="6" width="11.421875" style="0" customWidth="1"/>
    <col min="7" max="7" width="10.00390625" style="0" customWidth="1"/>
    <col min="8" max="8" width="11.57421875" style="0" customWidth="1"/>
    <col min="9" max="10" width="11.00390625" style="0" customWidth="1"/>
    <col min="11" max="11" width="6.57421875" style="0" customWidth="1"/>
    <col min="12" max="14" width="11.140625" style="0" customWidth="1"/>
    <col min="16" max="16" width="11.421875" style="0" customWidth="1"/>
  </cols>
  <sheetData>
    <row r="1" ht="12.75">
      <c r="A1" s="8" t="s">
        <v>477</v>
      </c>
    </row>
    <row r="4" spans="2:16" ht="12.75">
      <c r="B4" s="7" t="s">
        <v>458</v>
      </c>
      <c r="D4" s="7" t="s">
        <v>29</v>
      </c>
      <c r="E4" s="7"/>
      <c r="F4" s="7"/>
      <c r="H4" s="7" t="s">
        <v>151</v>
      </c>
      <c r="I4" s="7"/>
      <c r="J4" s="7"/>
      <c r="L4" s="7" t="s">
        <v>225</v>
      </c>
      <c r="M4" s="7"/>
      <c r="N4" s="7"/>
      <c r="P4" s="7" t="s">
        <v>459</v>
      </c>
    </row>
    <row r="5" spans="4:14" ht="12.75">
      <c r="D5" s="7" t="s">
        <v>232</v>
      </c>
      <c r="E5" s="7" t="s">
        <v>263</v>
      </c>
      <c r="F5" s="7" t="s">
        <v>264</v>
      </c>
      <c r="H5" s="7" t="s">
        <v>232</v>
      </c>
      <c r="I5" s="7" t="s">
        <v>263</v>
      </c>
      <c r="J5" s="7" t="s">
        <v>264</v>
      </c>
      <c r="L5" s="7" t="s">
        <v>232</v>
      </c>
      <c r="M5" s="7" t="s">
        <v>263</v>
      </c>
      <c r="N5" s="7" t="s">
        <v>264</v>
      </c>
    </row>
    <row r="6" spans="2:16" ht="12.75">
      <c r="B6" t="s">
        <v>5</v>
      </c>
      <c r="C6" t="s">
        <v>6</v>
      </c>
      <c r="D6" s="10">
        <f>HLOOKUP($B6,'MS HC imp 2006'!$D$56:$AC$86,29,0)</f>
        <v>5.633431980906922</v>
      </c>
      <c r="E6" s="10">
        <f>HLOOKUP($B6,'MS HC imp 2006'!$D$56:$AC$86,31,0)</f>
        <v>0.34474701670644414</v>
      </c>
      <c r="F6" s="10">
        <f>D6-E6</f>
        <v>5.288684964200478</v>
      </c>
      <c r="G6" s="10"/>
      <c r="H6" s="10">
        <f>HLOOKUP($B6,'MS CO imp 2006'!$D$19:$AD$50,30,0)/1000</f>
        <v>31.552</v>
      </c>
      <c r="I6" s="10">
        <f>HLOOKUP($B6,'MS CO imp 2006'!$D$19:$AD$50,32,0)/1000</f>
        <v>3.47</v>
      </c>
      <c r="J6" s="10">
        <f>H6-I6</f>
        <v>28.082</v>
      </c>
      <c r="K6" s="10"/>
      <c r="L6" s="10">
        <f>HLOOKUP($B6,'MS NG imp 2006'!$D$43:$AB$60,15,0)</f>
        <v>15.0303736156113</v>
      </c>
      <c r="M6" s="10">
        <f>HLOOKUP($B6,'MS NG imp 2006'!$D$43:$AB$60,18,0)</f>
        <v>5.946753919254299</v>
      </c>
      <c r="N6" s="10">
        <f>L6-M6</f>
        <v>9.083619696357001</v>
      </c>
      <c r="P6" s="10">
        <f>VLOOKUP(B6,GIEC!$A$17:$C$50,3,0)</f>
        <v>60.411</v>
      </c>
    </row>
    <row r="7" spans="2:16" ht="12.75">
      <c r="B7" t="s">
        <v>31</v>
      </c>
      <c r="C7" t="s">
        <v>32</v>
      </c>
      <c r="D7" s="10">
        <f>HLOOKUP($B7,'MS HC imp 2006'!$D$56:$AC$86,29,0)</f>
        <v>2.7286062052505966</v>
      </c>
      <c r="E7" s="10">
        <f>HLOOKUP($B7,'MS HC imp 2006'!$D$56:$AC$86,31,0)</f>
        <v>0</v>
      </c>
      <c r="F7" s="10">
        <f aca="true" t="shared" si="0" ref="F7:F32">D7-E7</f>
        <v>2.7286062052505966</v>
      </c>
      <c r="G7" s="10"/>
      <c r="H7" s="10">
        <f>HLOOKUP($B7,'MS CO imp 2006'!$D$19:$AD$50,30,0)/1000</f>
        <v>7.096</v>
      </c>
      <c r="I7" s="10">
        <f>HLOOKUP($B7,'MS CO imp 2006'!$D$19:$AD$50,32,0)/1000</f>
        <v>0</v>
      </c>
      <c r="J7" s="10">
        <f aca="true" t="shared" si="1" ref="J7:J32">H7-I7</f>
        <v>7.096</v>
      </c>
      <c r="K7" s="10"/>
      <c r="L7" s="10">
        <f>HLOOKUP($B7,'MS NG imp 2006'!$D$43:$AB$60,15,0)</f>
        <v>2.6086628682854998</v>
      </c>
      <c r="M7" s="10">
        <f>HLOOKUP($B7,'MS NG imp 2006'!$D$43:$AB$60,18,0)</f>
        <v>0</v>
      </c>
      <c r="N7" s="10">
        <f aca="true" t="shared" si="2" ref="N7:N32">L7-M7</f>
        <v>2.6086628682854998</v>
      </c>
      <c r="P7" s="10">
        <f>VLOOKUP(B7,GIEC!$A$17:$C$50,3,0)</f>
        <v>20.547</v>
      </c>
    </row>
    <row r="8" spans="2:16" ht="12.75">
      <c r="B8" t="s">
        <v>33</v>
      </c>
      <c r="C8" t="s">
        <v>34</v>
      </c>
      <c r="D8" s="10">
        <f>HLOOKUP($B8,'MS HC imp 2006'!$D$56:$AC$86,29,0)</f>
        <v>1.3964701670644393</v>
      </c>
      <c r="E8" s="10">
        <f>HLOOKUP($B8,'MS HC imp 2006'!$D$56:$AC$86,31,0)</f>
        <v>0.6922911694510743</v>
      </c>
      <c r="F8" s="10">
        <f t="shared" si="0"/>
        <v>0.704178997613365</v>
      </c>
      <c r="G8" s="10"/>
      <c r="H8" s="10">
        <f>HLOOKUP($B8,'MS CO imp 2006'!$D$19:$AD$50,30,0)/1000</f>
        <v>7.767</v>
      </c>
      <c r="I8" s="10">
        <f>HLOOKUP($B8,'MS CO imp 2006'!$D$19:$AD$50,32,0)/1000</f>
        <v>0</v>
      </c>
      <c r="J8" s="10">
        <f t="shared" si="1"/>
        <v>7.767</v>
      </c>
      <c r="K8" s="10"/>
      <c r="L8" s="10">
        <f>HLOOKUP($B8,'MS NG imp 2006'!$D$43:$AB$60,15,0)</f>
        <v>8.0159714026803</v>
      </c>
      <c r="M8" s="10">
        <f>HLOOKUP($B8,'MS NG imp 2006'!$D$43:$AB$60,18,0)</f>
        <v>0.02863284529320076</v>
      </c>
      <c r="N8" s="10">
        <f t="shared" si="2"/>
        <v>7.987338557387099</v>
      </c>
      <c r="P8" s="10">
        <f>VLOOKUP(B8,GIEC!$A$17:$C$50,3,0)</f>
        <v>46.24</v>
      </c>
    </row>
    <row r="9" spans="2:16" ht="12.75">
      <c r="B9" t="s">
        <v>35</v>
      </c>
      <c r="C9" t="s">
        <v>36</v>
      </c>
      <c r="D9" s="10">
        <f>HLOOKUP($B9,'MS HC imp 2006'!$D$56:$AC$86,29,0)</f>
        <v>6.075379474940334</v>
      </c>
      <c r="E9" s="10">
        <f>HLOOKUP($B9,'MS HC imp 2006'!$D$56:$AC$86,31,0)</f>
        <v>0.5069809069212408</v>
      </c>
      <c r="F9" s="10">
        <f t="shared" si="0"/>
        <v>5.568398568019093</v>
      </c>
      <c r="G9" s="10"/>
      <c r="H9" s="10">
        <f>HLOOKUP($B9,'MS CO imp 2006'!$D$19:$AD$50,30,0)/1000</f>
        <v>2.708</v>
      </c>
      <c r="I9" s="10">
        <f>HLOOKUP($B9,'MS CO imp 2006'!$D$19:$AD$50,32,0)/1000</f>
        <v>0</v>
      </c>
      <c r="J9" s="10">
        <f t="shared" si="1"/>
        <v>2.708</v>
      </c>
      <c r="K9" s="10"/>
      <c r="L9" s="10">
        <f>HLOOKUP($B9,'MS NG imp 2006'!$D$43:$AB$60,15,0)</f>
        <v>0</v>
      </c>
      <c r="M9" s="10">
        <f>HLOOKUP($B9,'MS NG imp 2006'!$D$43:$AB$60,18,0)</f>
        <v>0</v>
      </c>
      <c r="N9" s="10">
        <f t="shared" si="2"/>
        <v>0</v>
      </c>
      <c r="P9" s="10">
        <f>VLOOKUP(B9,GIEC!$A$17:$C$50,3,0)</f>
        <v>20.912</v>
      </c>
    </row>
    <row r="10" spans="2:16" ht="12.75">
      <c r="B10" t="s">
        <v>37</v>
      </c>
      <c r="C10" t="s">
        <v>38</v>
      </c>
      <c r="D10" s="10">
        <f>HLOOKUP($B10,'MS HC imp 2006'!$D$56:$AC$86,29,0)</f>
        <v>29.4622338902148</v>
      </c>
      <c r="E10" s="10">
        <f>HLOOKUP($B10,'MS HC imp 2006'!$D$56:$AC$86,31,0)</f>
        <v>6.492852028639621</v>
      </c>
      <c r="F10" s="10">
        <f t="shared" si="0"/>
        <v>22.96938186157518</v>
      </c>
      <c r="G10" s="10"/>
      <c r="H10" s="10">
        <f>HLOOKUP($B10,'MS CO imp 2006'!$D$19:$AD$50,30,0)/1000</f>
        <v>109.649</v>
      </c>
      <c r="I10" s="10">
        <f>HLOOKUP($B10,'MS CO imp 2006'!$D$19:$AD$50,32,0)/1000</f>
        <v>15.292</v>
      </c>
      <c r="J10" s="10">
        <f t="shared" si="1"/>
        <v>94.357</v>
      </c>
      <c r="K10" s="10"/>
      <c r="L10" s="10">
        <f>HLOOKUP($B10,'MS NG imp 2006'!$D$43:$AB$60,15,0)</f>
        <v>75.6479127762441</v>
      </c>
      <c r="M10" s="10">
        <f>HLOOKUP($B10,'MS NG imp 2006'!$D$43:$AB$60,18,0)</f>
        <v>17.71964697177181</v>
      </c>
      <c r="N10" s="10">
        <f t="shared" si="2"/>
        <v>57.92826580447229</v>
      </c>
      <c r="P10" s="10">
        <f>VLOOKUP(B10,GIEC!$A$17:$C$50,3,0)</f>
        <v>349.026</v>
      </c>
    </row>
    <row r="11" spans="2:16" ht="12.75">
      <c r="B11" t="s">
        <v>39</v>
      </c>
      <c r="C11" t="s">
        <v>40</v>
      </c>
      <c r="D11" s="10">
        <f>HLOOKUP($B11,'MS HC imp 2006'!$D$56:$AC$86,29,0)</f>
        <v>0.06643198090692123</v>
      </c>
      <c r="E11" s="10">
        <f>HLOOKUP($B11,'MS HC imp 2006'!$D$56:$AC$86,31,0)</f>
        <v>0</v>
      </c>
      <c r="F11" s="10">
        <f t="shared" si="0"/>
        <v>0.06643198090692123</v>
      </c>
      <c r="G11" s="10"/>
      <c r="H11" s="10">
        <f>HLOOKUP($B11,'MS CO imp 2006'!$D$19:$AD$50,30,0)/1000</f>
        <v>0</v>
      </c>
      <c r="I11" s="10">
        <f>HLOOKUP($B11,'MS CO imp 2006'!$D$19:$AD$50,32,0)/1000</f>
        <v>0</v>
      </c>
      <c r="J11" s="10">
        <f t="shared" si="1"/>
        <v>0</v>
      </c>
      <c r="K11" s="10"/>
      <c r="L11" s="10">
        <f>HLOOKUP($B11,'MS NG imp 2006'!$D$43:$AB$60,15,0)</f>
        <v>0.8081470111094999</v>
      </c>
      <c r="M11" s="10">
        <f>HLOOKUP($B11,'MS NG imp 2006'!$D$43:$AB$60,18,0)</f>
        <v>0</v>
      </c>
      <c r="N11" s="10">
        <f t="shared" si="2"/>
        <v>0.8081470111094999</v>
      </c>
      <c r="P11" s="10">
        <f>VLOOKUP(B11,GIEC!$A$17:$C$50,3,0)</f>
        <v>5.42</v>
      </c>
    </row>
    <row r="12" spans="2:16" ht="12.75">
      <c r="B12" t="s">
        <v>41</v>
      </c>
      <c r="C12" t="s">
        <v>42</v>
      </c>
      <c r="D12" s="10">
        <f>HLOOKUP($B12,'MS HC imp 2006'!$D$56:$AC$86,29,0)</f>
        <v>1.8090477326968977</v>
      </c>
      <c r="E12" s="10">
        <f>HLOOKUP($B12,'MS HC imp 2006'!$D$56:$AC$86,31,0)</f>
        <v>0.046852028639618126</v>
      </c>
      <c r="F12" s="10">
        <f t="shared" si="0"/>
        <v>1.7621957040572795</v>
      </c>
      <c r="G12" s="10"/>
      <c r="H12" s="10">
        <f>HLOOKUP($B12,'MS CO imp 2006'!$D$19:$AD$50,30,0)/1000</f>
        <v>3.183</v>
      </c>
      <c r="I12" s="10">
        <f>HLOOKUP($B12,'MS CO imp 2006'!$D$19:$AD$50,32,0)/1000</f>
        <v>0.491</v>
      </c>
      <c r="J12" s="10">
        <f t="shared" si="1"/>
        <v>2.6919999999999997</v>
      </c>
      <c r="K12" s="10"/>
      <c r="L12" s="10">
        <f>HLOOKUP($B12,'MS NG imp 2006'!$D$43:$AB$60,15,0)</f>
        <v>3.6023429782880996</v>
      </c>
      <c r="M12" s="10">
        <f>HLOOKUP($B12,'MS NG imp 2006'!$D$43:$AB$60,18,0)</f>
        <v>3.6023429782880996</v>
      </c>
      <c r="N12" s="10">
        <f t="shared" si="2"/>
        <v>0</v>
      </c>
      <c r="P12" s="10">
        <f>VLOOKUP(B12,GIEC!$A$17:$C$50,3,0)</f>
        <v>15.518</v>
      </c>
    </row>
    <row r="13" spans="2:16" ht="12.75">
      <c r="B13" t="s">
        <v>43</v>
      </c>
      <c r="C13" t="s">
        <v>44</v>
      </c>
      <c r="D13" s="10">
        <f>HLOOKUP($B13,'MS HC imp 2006'!$D$56:$AC$86,29,0)</f>
        <v>0.2678257756563246</v>
      </c>
      <c r="E13" s="10">
        <f>HLOOKUP($B13,'MS HC imp 2006'!$D$56:$AC$86,31,0)</f>
        <v>0</v>
      </c>
      <c r="F13" s="10">
        <f t="shared" si="0"/>
        <v>0.2678257756563246</v>
      </c>
      <c r="G13" s="10"/>
      <c r="H13" s="10">
        <f>HLOOKUP($B13,'MS CO imp 2006'!$D$19:$AD$50,30,0)/1000</f>
        <v>19.836</v>
      </c>
      <c r="I13" s="10">
        <f>HLOOKUP($B13,'MS CO imp 2006'!$D$19:$AD$50,32,0)/1000</f>
        <v>0</v>
      </c>
      <c r="J13" s="10">
        <f t="shared" si="1"/>
        <v>19.836</v>
      </c>
      <c r="K13" s="10"/>
      <c r="L13" s="10">
        <f>HLOOKUP($B13,'MS NG imp 2006'!$D$43:$AB$60,15,0)</f>
        <v>2.7214960551804</v>
      </c>
      <c r="M13" s="10">
        <f>HLOOKUP($B13,'MS NG imp 2006'!$D$43:$AB$60,18,0)</f>
        <v>0</v>
      </c>
      <c r="N13" s="10">
        <f t="shared" si="2"/>
        <v>2.7214960551804</v>
      </c>
      <c r="P13" s="10">
        <f>VLOOKUP(B13,GIEC!$A$17:$C$50,3,0)</f>
        <v>31.509</v>
      </c>
    </row>
    <row r="14" spans="2:16" ht="12.75">
      <c r="B14" t="s">
        <v>45</v>
      </c>
      <c r="C14" t="s">
        <v>46</v>
      </c>
      <c r="D14" s="10">
        <f>HLOOKUP($B14,'MS HC imp 2006'!$D$56:$AC$86,29,0)</f>
        <v>16.57582816229117</v>
      </c>
      <c r="E14" s="10">
        <f>HLOOKUP($B14,'MS HC imp 2006'!$D$56:$AC$86,31,0)</f>
        <v>0.23286157517899753</v>
      </c>
      <c r="F14" s="10">
        <f t="shared" si="0"/>
        <v>16.342966587112173</v>
      </c>
      <c r="G14" s="10"/>
      <c r="H14" s="10">
        <f>HLOOKUP($B14,'MS CO imp 2006'!$D$19:$AD$50,30,0)/1000</f>
        <v>60.468</v>
      </c>
      <c r="I14" s="10">
        <f>HLOOKUP($B14,'MS CO imp 2006'!$D$19:$AD$50,32,0)/1000</f>
        <v>1.304</v>
      </c>
      <c r="J14" s="10">
        <f t="shared" si="1"/>
        <v>59.164</v>
      </c>
      <c r="K14" s="10"/>
      <c r="L14" s="10">
        <f>HLOOKUP($B14,'MS NG imp 2006'!$D$43:$AB$60,15,0)</f>
        <v>31.4274711829806</v>
      </c>
      <c r="M14" s="10">
        <f>HLOOKUP($B14,'MS NG imp 2006'!$D$43:$AB$60,18,0)</f>
        <v>0.011607910253999876</v>
      </c>
      <c r="N14" s="10">
        <f t="shared" si="2"/>
        <v>31.4158632727266</v>
      </c>
      <c r="P14" s="10">
        <f>VLOOKUP(B14,GIEC!$A$17:$C$50,3,0)</f>
        <v>143.881</v>
      </c>
    </row>
    <row r="15" spans="2:16" ht="12.75">
      <c r="B15" t="s">
        <v>47</v>
      </c>
      <c r="C15" t="s">
        <v>48</v>
      </c>
      <c r="D15" s="10">
        <f>HLOOKUP($B15,'MS HC imp 2006'!$D$56:$AC$86,29,0)</f>
        <v>14.259100238663486</v>
      </c>
      <c r="E15" s="10">
        <f>HLOOKUP($B15,'MS HC imp 2006'!$D$56:$AC$86,31,0)</f>
        <v>1.5104534606205249</v>
      </c>
      <c r="F15" s="10">
        <f t="shared" si="0"/>
        <v>12.74864677804296</v>
      </c>
      <c r="G15" s="10"/>
      <c r="H15" s="10">
        <f>HLOOKUP($B15,'MS CO imp 2006'!$D$19:$AD$50,30,0)/1000</f>
        <v>82.002</v>
      </c>
      <c r="I15" s="10">
        <f>HLOOKUP($B15,'MS CO imp 2006'!$D$19:$AD$50,32,0)/1000</f>
        <v>7.296</v>
      </c>
      <c r="J15" s="10">
        <f t="shared" si="1"/>
        <v>74.70599999999999</v>
      </c>
      <c r="K15" s="10"/>
      <c r="L15" s="10">
        <f>HLOOKUP($B15,'MS NG imp 2006'!$D$43:$AB$60,15,0)</f>
        <v>40.148279195509794</v>
      </c>
      <c r="M15" s="10">
        <f>HLOOKUP($B15,'MS NG imp 2006'!$D$43:$AB$60,18,0)</f>
        <v>7.4430995355153025</v>
      </c>
      <c r="N15" s="10">
        <f t="shared" si="2"/>
        <v>32.70517965999449</v>
      </c>
      <c r="P15" s="10">
        <f>VLOOKUP(B15,GIEC!$A$17:$C$50,3,0)</f>
        <v>273.07</v>
      </c>
    </row>
    <row r="16" spans="2:16" ht="12.75">
      <c r="B16" t="s">
        <v>49</v>
      </c>
      <c r="C16" t="s">
        <v>50</v>
      </c>
      <c r="D16" s="10">
        <f>HLOOKUP($B16,'MS HC imp 2006'!$D$56:$AC$86,29,0)</f>
        <v>17.224763723150357</v>
      </c>
      <c r="E16" s="10">
        <f>HLOOKUP($B16,'MS HC imp 2006'!$D$56:$AC$86,31,0)</f>
        <v>0.19999522673030867</v>
      </c>
      <c r="F16" s="10">
        <f t="shared" si="0"/>
        <v>17.024768496420048</v>
      </c>
      <c r="G16" s="10"/>
      <c r="H16" s="10">
        <f>HLOOKUP($B16,'MS CO imp 2006'!$D$19:$AD$50,30,0)/1000</f>
        <v>87.006</v>
      </c>
      <c r="I16" s="10">
        <f>HLOOKUP($B16,'MS CO imp 2006'!$D$19:$AD$50,32,0)/1000</f>
        <v>0.191</v>
      </c>
      <c r="J16" s="10">
        <f t="shared" si="1"/>
        <v>86.815</v>
      </c>
      <c r="K16" s="10"/>
      <c r="L16" s="10">
        <f>HLOOKUP($B16,'MS NG imp 2006'!$D$43:$AB$60,15,0)</f>
        <v>63.3900025402803</v>
      </c>
      <c r="M16" s="10">
        <f>HLOOKUP($B16,'MS NG imp 2006'!$D$43:$AB$60,18,0)</f>
        <v>8.534006641960197</v>
      </c>
      <c r="N16" s="10">
        <f t="shared" si="2"/>
        <v>54.8559958983201</v>
      </c>
      <c r="P16" s="10">
        <f>VLOOKUP(B16,GIEC!$A$17:$C$50,3,0)</f>
        <v>186.113</v>
      </c>
    </row>
    <row r="17" spans="2:16" ht="12.75">
      <c r="B17" t="s">
        <v>261</v>
      </c>
      <c r="C17" t="s">
        <v>262</v>
      </c>
      <c r="D17" s="10">
        <f>HLOOKUP($B17,'MS HC imp 2006'!$D$56:$AC$86,29,0)</f>
        <v>0.044054892601431986</v>
      </c>
      <c r="E17" s="10">
        <f>HLOOKUP($B17,'MS HC imp 2006'!$D$56:$AC$86,31,0)</f>
        <v>0</v>
      </c>
      <c r="F17" s="138">
        <f t="shared" si="0"/>
        <v>0.044054892601431986</v>
      </c>
      <c r="G17" s="138"/>
      <c r="H17" s="10">
        <f>HLOOKUP($B17,'MS CO imp 2006'!$D$19:$AD$50,30,0)/1000</f>
        <v>0</v>
      </c>
      <c r="I17" s="10">
        <f>HLOOKUP($B17,'MS CO imp 2006'!$D$19:$AD$50,32,0)/1000</f>
        <v>0</v>
      </c>
      <c r="J17" s="138">
        <f t="shared" si="1"/>
        <v>0</v>
      </c>
      <c r="K17" s="138"/>
      <c r="L17" s="139"/>
      <c r="M17" s="139"/>
      <c r="N17" s="139"/>
      <c r="P17" s="10">
        <f>VLOOKUP(B17,GIEC!$A$17:$C$50,3,0)</f>
        <v>2.609</v>
      </c>
    </row>
    <row r="18" spans="2:16" ht="12.75">
      <c r="B18" t="s">
        <v>152</v>
      </c>
      <c r="C18" t="s">
        <v>153</v>
      </c>
      <c r="D18" s="139"/>
      <c r="E18" s="139"/>
      <c r="F18" s="139"/>
      <c r="G18" s="138"/>
      <c r="H18" s="139"/>
      <c r="I18" s="139"/>
      <c r="J18" s="139"/>
      <c r="K18" s="138"/>
      <c r="L18" s="139"/>
      <c r="M18" s="139"/>
      <c r="N18" s="139"/>
      <c r="P18" s="10">
        <f>VLOOKUP(B18,GIEC!$A$17:$C$50,3,0)</f>
        <v>0.897</v>
      </c>
    </row>
    <row r="19" spans="2:16" ht="12.75">
      <c r="B19" t="s">
        <v>51</v>
      </c>
      <c r="C19" t="s">
        <v>52</v>
      </c>
      <c r="D19" s="10">
        <f>HLOOKUP($B19,'MS HC imp 2006'!$D$56:$AC$86,29,0)</f>
        <v>0.1118854415274463</v>
      </c>
      <c r="E19" s="10">
        <f>HLOOKUP($B19,'MS HC imp 2006'!$D$56:$AC$86,31,0)</f>
        <v>0</v>
      </c>
      <c r="F19" s="10">
        <f t="shared" si="0"/>
        <v>0.1118854415274463</v>
      </c>
      <c r="G19" s="10"/>
      <c r="H19" s="10">
        <f>HLOOKUP($B19,'MS CO imp 2006'!$D$19:$AD$50,30,0)/1000</f>
        <v>0.022</v>
      </c>
      <c r="I19" s="10">
        <f>HLOOKUP($B19,'MS CO imp 2006'!$D$19:$AD$50,32,0)/1000</f>
        <v>0</v>
      </c>
      <c r="J19" s="10">
        <f t="shared" si="1"/>
        <v>0.022</v>
      </c>
      <c r="K19" s="10"/>
      <c r="L19" s="10">
        <f>HLOOKUP($B19,'MS NG imp 2006'!$D$43:$AB$60,15,0)</f>
        <v>1.5299655637374</v>
      </c>
      <c r="M19" s="10">
        <f>HLOOKUP($B19,'MS NG imp 2006'!$D$43:$AB$60,18,0)</f>
        <v>0</v>
      </c>
      <c r="N19" s="10">
        <f t="shared" si="2"/>
        <v>1.5299655637374</v>
      </c>
      <c r="P19" s="10">
        <f>VLOOKUP(B19,GIEC!$A$17:$C$50,3,0)</f>
        <v>4.625</v>
      </c>
    </row>
    <row r="20" spans="2:16" ht="12.75">
      <c r="B20" t="s">
        <v>53</v>
      </c>
      <c r="C20" t="s">
        <v>54</v>
      </c>
      <c r="D20" s="10">
        <f>HLOOKUP($B20,'MS HC imp 2006'!$D$56:$AC$86,29,0)</f>
        <v>0.27551789976133656</v>
      </c>
      <c r="E20" s="10">
        <f>HLOOKUP($B20,'MS HC imp 2006'!$D$56:$AC$86,31,0)</f>
        <v>0.001398568019093105</v>
      </c>
      <c r="F20" s="10">
        <f t="shared" si="0"/>
        <v>0.27411933174224345</v>
      </c>
      <c r="G20" s="10"/>
      <c r="H20" s="10">
        <f>HLOOKUP($B20,'MS CO imp 2006'!$D$19:$AD$50,30,0)/1000</f>
        <v>8.201</v>
      </c>
      <c r="I20" s="10">
        <f>HLOOKUP($B20,'MS CO imp 2006'!$D$19:$AD$50,32,0)/1000</f>
        <v>0</v>
      </c>
      <c r="J20" s="10">
        <f t="shared" si="1"/>
        <v>8.201</v>
      </c>
      <c r="K20" s="10"/>
      <c r="L20" s="10">
        <f>HLOOKUP($B20,'MS NG imp 2006'!$D$43:$AB$60,15,0)</f>
        <v>2.4796645915554</v>
      </c>
      <c r="M20" s="10">
        <f>HLOOKUP($B20,'MS NG imp 2006'!$D$43:$AB$60,18,0)</f>
        <v>0</v>
      </c>
      <c r="N20" s="10">
        <f t="shared" si="2"/>
        <v>2.4796645915554</v>
      </c>
      <c r="P20" s="10">
        <f>VLOOKUP(B20,GIEC!$A$17:$C$50,3,0)</f>
        <v>8.43</v>
      </c>
    </row>
    <row r="21" spans="2:16" ht="12.75">
      <c r="B21" t="s">
        <v>55</v>
      </c>
      <c r="C21" t="s">
        <v>56</v>
      </c>
      <c r="D21" s="10">
        <f>HLOOKUP($B21,'MS HC imp 2006'!$D$56:$AC$86,29,0)</f>
        <v>0.10699045346062054</v>
      </c>
      <c r="E21" s="10">
        <f>HLOOKUP($B21,'MS HC imp 2006'!$D$56:$AC$86,31,0)</f>
        <v>0.07062768496420051</v>
      </c>
      <c r="F21" s="10">
        <f t="shared" si="0"/>
        <v>0.036362768496420034</v>
      </c>
      <c r="G21" s="10"/>
      <c r="H21" s="10">
        <f>HLOOKUP($B21,'MS CO imp 2006'!$D$19:$AD$50,30,0)/1000</f>
        <v>0</v>
      </c>
      <c r="I21" s="10">
        <f>HLOOKUP($B21,'MS CO imp 2006'!$D$19:$AD$50,32,0)/1000</f>
        <v>0</v>
      </c>
      <c r="J21" s="10">
        <f t="shared" si="1"/>
        <v>0</v>
      </c>
      <c r="K21" s="10"/>
      <c r="L21" s="10">
        <f>HLOOKUP($B21,'MS NG imp 2006'!$D$43:$AB$60,15,0)</f>
        <v>1.2339638522604</v>
      </c>
      <c r="M21" s="10">
        <f>HLOOKUP($B21,'MS NG imp 2006'!$D$43:$AB$60,18,0)</f>
        <v>0</v>
      </c>
      <c r="N21" s="10">
        <f t="shared" si="2"/>
        <v>1.2339638522604</v>
      </c>
      <c r="P21" s="10">
        <f>VLOOKUP(B21,GIEC!$A$17:$C$50,3,0)</f>
        <v>4.712</v>
      </c>
    </row>
    <row r="22" spans="2:16" ht="12.75">
      <c r="B22" t="s">
        <v>57</v>
      </c>
      <c r="C22" t="s">
        <v>58</v>
      </c>
      <c r="D22" s="10">
        <f>HLOOKUP($B22,'MS HC imp 2006'!$D$56:$AC$86,29,0)</f>
        <v>1.7013579952267306</v>
      </c>
      <c r="E22" s="10">
        <f>HLOOKUP($B22,'MS HC imp 2006'!$D$56:$AC$86,31,0)</f>
        <v>0.8608186157517901</v>
      </c>
      <c r="F22" s="10">
        <f t="shared" si="0"/>
        <v>0.8405393794749405</v>
      </c>
      <c r="G22" s="10"/>
      <c r="H22" s="10">
        <f>HLOOKUP($B22,'MS CO imp 2006'!$D$19:$AD$50,30,0)/1000</f>
        <v>7.007</v>
      </c>
      <c r="I22" s="10">
        <f>HLOOKUP($B22,'MS CO imp 2006'!$D$19:$AD$50,32,0)/1000</f>
        <v>0</v>
      </c>
      <c r="J22" s="10">
        <f t="shared" si="1"/>
        <v>7.007</v>
      </c>
      <c r="K22" s="10"/>
      <c r="L22" s="10">
        <f>HLOOKUP($B22,'MS NG imp 2006'!$D$43:$AB$60,15,0)</f>
        <v>9.531878497332299</v>
      </c>
      <c r="M22" s="10">
        <f>HLOOKUP($B22,'MS NG imp 2006'!$D$43:$AB$60,18,0)</f>
        <v>0.9025150222484992</v>
      </c>
      <c r="N22" s="10">
        <f t="shared" si="2"/>
        <v>8.6293634750838</v>
      </c>
      <c r="P22" s="10">
        <f>VLOOKUP(B22,GIEC!$A$17:$C$50,3,0)</f>
        <v>27.771</v>
      </c>
    </row>
    <row r="23" spans="2:16" ht="12.75">
      <c r="B23" t="s">
        <v>59</v>
      </c>
      <c r="C23" t="s">
        <v>60</v>
      </c>
      <c r="D23" s="10">
        <f>HLOOKUP($B23,'MS HC imp 2006'!$D$56:$AC$86,29,0)</f>
        <v>15.974443914081148</v>
      </c>
      <c r="E23" s="10">
        <f>HLOOKUP($B23,'MS HC imp 2006'!$D$56:$AC$86,31,0)</f>
        <v>0.3083842482100234</v>
      </c>
      <c r="F23" s="10">
        <f t="shared" si="0"/>
        <v>15.666059665871124</v>
      </c>
      <c r="G23" s="10"/>
      <c r="H23" s="10">
        <f>HLOOKUP($B23,'MS CO imp 2006'!$D$19:$AD$50,30,0)/1000</f>
        <v>59.21</v>
      </c>
      <c r="I23" s="10">
        <f>HLOOKUP($B23,'MS CO imp 2006'!$D$19:$AD$50,32,0)/1000</f>
        <v>8.809</v>
      </c>
      <c r="J23" s="10">
        <f t="shared" si="1"/>
        <v>50.401</v>
      </c>
      <c r="K23" s="10"/>
      <c r="L23" s="10">
        <f>HLOOKUP($B23,'MS NG imp 2006'!$D$43:$AB$60,15,0)</f>
        <v>18.0416590006698</v>
      </c>
      <c r="M23" s="10">
        <f>HLOOKUP($B23,'MS NG imp 2006'!$D$43:$AB$60,18,0)</f>
        <v>18.0416590006698</v>
      </c>
      <c r="N23" s="10">
        <f t="shared" si="2"/>
        <v>0</v>
      </c>
      <c r="P23" s="10">
        <f>VLOOKUP(B23,GIEC!$A$17:$C$50,3,0)</f>
        <v>80.548</v>
      </c>
    </row>
    <row r="24" spans="2:16" ht="12.75">
      <c r="B24" t="s">
        <v>61</v>
      </c>
      <c r="C24" t="s">
        <v>62</v>
      </c>
      <c r="D24" s="10">
        <f>HLOOKUP($B24,'MS HC imp 2006'!$D$56:$AC$86,29,0)</f>
        <v>2.9341957040572795</v>
      </c>
      <c r="E24" s="10">
        <f>HLOOKUP($B24,'MS HC imp 2006'!$D$56:$AC$86,31,0)</f>
        <v>2.6782577565632457</v>
      </c>
      <c r="F24" s="10">
        <f t="shared" si="0"/>
        <v>0.25593794749403376</v>
      </c>
      <c r="G24" s="10"/>
      <c r="H24" s="10">
        <f>HLOOKUP($B24,'MS CO imp 2006'!$D$19:$AD$50,30,0)/1000</f>
        <v>7.699</v>
      </c>
      <c r="I24" s="10">
        <f>HLOOKUP($B24,'MS CO imp 2006'!$D$19:$AD$50,32,0)/1000</f>
        <v>0.046</v>
      </c>
      <c r="J24" s="10">
        <f t="shared" si="1"/>
        <v>7.653</v>
      </c>
      <c r="K24" s="10"/>
      <c r="L24" s="10">
        <f>HLOOKUP($B24,'MS NG imp 2006'!$D$43:$AB$60,15,0)</f>
        <v>8.807394424572</v>
      </c>
      <c r="M24" s="10">
        <f>HLOOKUP($B24,'MS NG imp 2006'!$D$43:$AB$60,18,0)</f>
        <v>0</v>
      </c>
      <c r="N24" s="10">
        <f t="shared" si="2"/>
        <v>8.807394424572</v>
      </c>
      <c r="P24" s="10">
        <f>VLOOKUP(B24,GIEC!$A$17:$C$50,3,0)</f>
        <v>34.088</v>
      </c>
    </row>
    <row r="25" spans="2:16" ht="12.75">
      <c r="B25" t="s">
        <v>63</v>
      </c>
      <c r="C25" t="s">
        <v>64</v>
      </c>
      <c r="D25" s="10">
        <f>HLOOKUP($B25,'MS HC imp 2006'!$D$56:$AC$86,29,0)</f>
        <v>3.68592601431981</v>
      </c>
      <c r="E25" s="10">
        <f>HLOOKUP($B25,'MS HC imp 2006'!$D$56:$AC$86,31,0)</f>
        <v>1.0999737470167061</v>
      </c>
      <c r="F25" s="10">
        <f t="shared" si="0"/>
        <v>2.585952267303104</v>
      </c>
      <c r="G25" s="10"/>
      <c r="H25" s="10">
        <f>HLOOKUP($B25,'MS CO imp 2006'!$D$19:$AD$50,30,0)/1000</f>
        <v>19.813</v>
      </c>
      <c r="I25" s="10">
        <f>HLOOKUP($B25,'MS CO imp 2006'!$D$19:$AD$50,32,0)/1000</f>
        <v>0.183</v>
      </c>
      <c r="J25" s="10">
        <f t="shared" si="1"/>
        <v>19.63</v>
      </c>
      <c r="K25" s="10"/>
      <c r="L25" s="10">
        <f>HLOOKUP($B25,'MS NG imp 2006'!$D$43:$AB$60,15,0)</f>
        <v>8.9367151432536</v>
      </c>
      <c r="M25" s="10">
        <f>HLOOKUP($B25,'MS NG imp 2006'!$D$43:$AB$60,18,0)</f>
        <v>0.43766120883599946</v>
      </c>
      <c r="N25" s="10">
        <f t="shared" si="2"/>
        <v>8.499053934417601</v>
      </c>
      <c r="P25" s="10">
        <f>VLOOKUP(B25,GIEC!$A$17:$C$50,3,0)</f>
        <v>98.269</v>
      </c>
    </row>
    <row r="26" spans="2:16" ht="12.75">
      <c r="B26" t="s">
        <v>65</v>
      </c>
      <c r="C26" t="s">
        <v>66</v>
      </c>
      <c r="D26" s="10">
        <f>HLOOKUP($B26,'MS HC imp 2006'!$D$56:$AC$86,29,0)</f>
        <v>4.043260143198091</v>
      </c>
      <c r="E26" s="10">
        <f>HLOOKUP($B26,'MS HC imp 2006'!$D$56:$AC$86,31,0)</f>
        <v>0.011887828162291392</v>
      </c>
      <c r="F26" s="10">
        <f t="shared" si="0"/>
        <v>4.031372315035799</v>
      </c>
      <c r="G26" s="10"/>
      <c r="H26" s="10">
        <f>HLOOKUP($B26,'MS CO imp 2006'!$D$19:$AD$50,30,0)/1000</f>
        <v>13.366</v>
      </c>
      <c r="I26" s="10">
        <f>HLOOKUP($B26,'MS CO imp 2006'!$D$19:$AD$50,32,0)/1000</f>
        <v>0.774</v>
      </c>
      <c r="J26" s="10">
        <f t="shared" si="1"/>
        <v>12.591999999999999</v>
      </c>
      <c r="K26" s="10"/>
      <c r="L26" s="10">
        <f>HLOOKUP($B26,'MS NG imp 2006'!$D$43:$AB$60,15,0)</f>
        <v>3.661650801234</v>
      </c>
      <c r="M26" s="10">
        <f>HLOOKUP($B26,'MS NG imp 2006'!$D$43:$AB$60,18,0)</f>
        <v>0</v>
      </c>
      <c r="N26" s="10">
        <f t="shared" si="2"/>
        <v>3.661650801234</v>
      </c>
      <c r="P26" s="10">
        <f>VLOOKUP(B26,GIEC!$A$17:$C$50,3,0)</f>
        <v>25.338</v>
      </c>
    </row>
    <row r="27" spans="2:16" ht="12.75">
      <c r="B27" t="s">
        <v>67</v>
      </c>
      <c r="C27" t="s">
        <v>68</v>
      </c>
      <c r="D27" s="10">
        <f>HLOOKUP($B27,'MS HC imp 2006'!$D$56:$AC$86,29,0)</f>
        <v>2.4188233890214796</v>
      </c>
      <c r="E27" s="10">
        <f>HLOOKUP($B27,'MS HC imp 2006'!$D$56:$AC$86,31,0)</f>
        <v>0</v>
      </c>
      <c r="F27" s="10">
        <f t="shared" si="0"/>
        <v>2.4188233890214796</v>
      </c>
      <c r="G27" s="10"/>
      <c r="H27" s="10">
        <f>HLOOKUP($B27,'MS CO imp 2006'!$D$19:$AD$50,30,0)/1000</f>
        <v>8.678</v>
      </c>
      <c r="I27" s="10">
        <f>HLOOKUP($B27,'MS CO imp 2006'!$D$19:$AD$50,32,0)/1000</f>
        <v>0</v>
      </c>
      <c r="J27" s="10">
        <f t="shared" si="1"/>
        <v>8.678</v>
      </c>
      <c r="K27" s="10"/>
      <c r="L27" s="10">
        <f>HLOOKUP($B27,'MS NG imp 2006'!$D$43:$AB$60,15,0)</f>
        <v>4.791057476688</v>
      </c>
      <c r="M27" s="10">
        <f>HLOOKUP($B27,'MS NG imp 2006'!$D$43:$AB$60,18,0)</f>
        <v>0</v>
      </c>
      <c r="N27" s="10">
        <f t="shared" si="2"/>
        <v>4.791057476688</v>
      </c>
      <c r="P27" s="10">
        <f>VLOOKUP(B27,GIEC!$A$17:$C$50,3,0)</f>
        <v>40.897</v>
      </c>
    </row>
    <row r="28" spans="2:16" ht="12.75">
      <c r="B28" t="s">
        <v>69</v>
      </c>
      <c r="C28" t="s">
        <v>70</v>
      </c>
      <c r="D28" s="10">
        <f>HLOOKUP($B28,'MS HC imp 2006'!$D$56:$AC$86,29,0)</f>
        <v>0.42306682577565635</v>
      </c>
      <c r="E28" s="10">
        <f>HLOOKUP($B28,'MS HC imp 2006'!$D$56:$AC$86,31,0)</f>
        <v>0.023076372315035787</v>
      </c>
      <c r="F28" s="10">
        <f t="shared" si="0"/>
        <v>0.39999045346062057</v>
      </c>
      <c r="G28" s="10"/>
      <c r="H28" s="10">
        <f>HLOOKUP($B28,'MS CO imp 2006'!$D$19:$AD$50,30,0)/1000</f>
        <v>0</v>
      </c>
      <c r="I28" s="10">
        <f>HLOOKUP($B28,'MS CO imp 2006'!$D$19:$AD$50,32,0)/1000</f>
        <v>0</v>
      </c>
      <c r="J28" s="10">
        <f t="shared" si="1"/>
        <v>0</v>
      </c>
      <c r="K28" s="10"/>
      <c r="L28" s="10">
        <f>HLOOKUP($B28,'MS NG imp 2006'!$D$43:$AB$60,15,0)</f>
        <v>0.8958082296573</v>
      </c>
      <c r="M28" s="10">
        <f>HLOOKUP($B28,'MS NG imp 2006'!$D$43:$AB$60,18,0)</f>
        <v>0.14780739056760006</v>
      </c>
      <c r="N28" s="10">
        <f t="shared" si="2"/>
        <v>0.7480008390896999</v>
      </c>
      <c r="P28" s="10">
        <f>VLOOKUP(B28,GIEC!$A$17:$C$50,3,0)</f>
        <v>7.342</v>
      </c>
    </row>
    <row r="29" spans="2:16" ht="12.75">
      <c r="B29" t="s">
        <v>71</v>
      </c>
      <c r="C29" t="s">
        <v>72</v>
      </c>
      <c r="D29" s="10">
        <f>HLOOKUP($B29,'MS HC imp 2006'!$D$56:$AC$86,29,0)</f>
        <v>3.2621599045346064</v>
      </c>
      <c r="E29" s="10">
        <f>HLOOKUP($B29,'MS HC imp 2006'!$D$56:$AC$86,31,0)</f>
        <v>2.0181336515513126</v>
      </c>
      <c r="F29" s="10">
        <f t="shared" si="0"/>
        <v>1.2440262529832937</v>
      </c>
      <c r="G29" s="10"/>
      <c r="H29" s="10">
        <f>HLOOKUP($B29,'MS CO imp 2006'!$D$19:$AD$50,30,0)/1000</f>
        <v>5.721</v>
      </c>
      <c r="I29" s="10">
        <f>HLOOKUP($B29,'MS CO imp 2006'!$D$19:$AD$50,32,0)/1000</f>
        <v>0</v>
      </c>
      <c r="J29" s="10">
        <f t="shared" si="1"/>
        <v>5.721</v>
      </c>
      <c r="K29" s="10"/>
      <c r="L29" s="10">
        <f>HLOOKUP($B29,'MS NG imp 2006'!$D$43:$AB$60,15,0)</f>
        <v>5.6871666521667</v>
      </c>
      <c r="M29" s="10">
        <f>HLOOKUP($B29,'MS NG imp 2006'!$D$43:$AB$60,18,0)</f>
        <v>0</v>
      </c>
      <c r="N29" s="10">
        <f t="shared" si="2"/>
        <v>5.6871666521667</v>
      </c>
      <c r="P29" s="10">
        <f>VLOOKUP(B29,GIEC!$A$17:$C$50,3,0)</f>
        <v>18.833</v>
      </c>
    </row>
    <row r="30" spans="2:16" ht="12.75">
      <c r="B30" t="s">
        <v>73</v>
      </c>
      <c r="C30" t="s">
        <v>74</v>
      </c>
      <c r="D30" s="10">
        <f>HLOOKUP($B30,'MS HC imp 2006'!$D$56:$AC$86,29,0)</f>
        <v>4.67401431980907</v>
      </c>
      <c r="E30" s="10">
        <f>HLOOKUP($B30,'MS HC imp 2006'!$D$56:$AC$86,31,0)</f>
        <v>0.3790119331742243</v>
      </c>
      <c r="F30" s="10">
        <f t="shared" si="0"/>
        <v>4.295002386634845</v>
      </c>
      <c r="G30" s="10"/>
      <c r="H30" s="10">
        <f>HLOOKUP($B30,'MS CO imp 2006'!$D$19:$AD$50,30,0)/1000</f>
        <v>12.178</v>
      </c>
      <c r="I30" s="10">
        <f>HLOOKUP($B30,'MS CO imp 2006'!$D$19:$AD$50,32,0)/1000</f>
        <v>2.507</v>
      </c>
      <c r="J30" s="10">
        <f t="shared" si="1"/>
        <v>9.671000000000001</v>
      </c>
      <c r="K30" s="10"/>
      <c r="L30" s="10">
        <f>HLOOKUP($B30,'MS NG imp 2006'!$D$43:$AB$60,15,0)</f>
        <v>3.8759242260708</v>
      </c>
      <c r="M30" s="10">
        <f>HLOOKUP($B30,'MS NG imp 2006'!$D$43:$AB$60,18,0)</f>
        <v>0</v>
      </c>
      <c r="N30" s="10">
        <f t="shared" si="2"/>
        <v>3.8759242260708</v>
      </c>
      <c r="P30" s="10">
        <f>VLOOKUP(B30,GIEC!$A$17:$C$50,3,0)</f>
        <v>37.821</v>
      </c>
    </row>
    <row r="31" spans="2:16" ht="12.75">
      <c r="B31" t="s">
        <v>75</v>
      </c>
      <c r="C31" t="s">
        <v>76</v>
      </c>
      <c r="D31" s="10">
        <f>HLOOKUP($B31,'MS HC imp 2006'!$D$56:$AC$86,29,0)</f>
        <v>2.134214797136038</v>
      </c>
      <c r="E31" s="10">
        <f>HLOOKUP($B31,'MS HC imp 2006'!$D$56:$AC$86,31,0)</f>
        <v>0.38880190930787606</v>
      </c>
      <c r="F31" s="10">
        <f t="shared" si="0"/>
        <v>1.745412887828162</v>
      </c>
      <c r="G31" s="10"/>
      <c r="H31" s="10">
        <f>HLOOKUP($B31,'MS CO imp 2006'!$D$19:$AD$50,30,0)/1000</f>
        <v>19.341</v>
      </c>
      <c r="I31" s="10">
        <f>HLOOKUP($B31,'MS CO imp 2006'!$D$19:$AD$50,32,0)/1000</f>
        <v>5.996</v>
      </c>
      <c r="J31" s="10">
        <f t="shared" si="1"/>
        <v>13.345</v>
      </c>
      <c r="K31" s="10"/>
      <c r="L31" s="10">
        <f>HLOOKUP($B31,'MS NG imp 2006'!$D$43:$AB$60,15,0)</f>
        <v>0.8818572412224</v>
      </c>
      <c r="M31" s="10">
        <f>HLOOKUP($B31,'MS NG imp 2006'!$D$43:$AB$60,18,0)</f>
        <v>0.8818572412224</v>
      </c>
      <c r="N31" s="10">
        <f>L31-M31</f>
        <v>0</v>
      </c>
      <c r="P31" s="10">
        <f>VLOOKUP(B31,GIEC!$A$17:$C$50,3,0)</f>
        <v>50.829</v>
      </c>
    </row>
    <row r="32" spans="2:16" ht="12.75">
      <c r="B32" t="s">
        <v>77</v>
      </c>
      <c r="C32" t="s">
        <v>78</v>
      </c>
      <c r="D32" s="10">
        <f>HLOOKUP($B32,'MS HC imp 2006'!$D$56:$AC$86,29,0)</f>
        <v>35.2830739856802</v>
      </c>
      <c r="E32" s="10">
        <f>HLOOKUP($B32,'MS HC imp 2006'!$D$56:$AC$86,31,0)</f>
        <v>1.3978687350835344</v>
      </c>
      <c r="F32" s="10">
        <f t="shared" si="0"/>
        <v>33.88520525059666</v>
      </c>
      <c r="G32" s="10"/>
      <c r="H32" s="10">
        <f>HLOOKUP($B32,'MS CO imp 2006'!$D$19:$AD$50,30,0)/1000</f>
        <v>51.447</v>
      </c>
      <c r="I32" s="10">
        <f>HLOOKUP($B32,'MS CO imp 2006'!$D$19:$AD$50,32,0)/1000</f>
        <v>3.529</v>
      </c>
      <c r="J32" s="10">
        <f t="shared" si="1"/>
        <v>47.918000000000006</v>
      </c>
      <c r="K32" s="10"/>
      <c r="L32" s="10">
        <f>HLOOKUP($B32,'MS NG imp 2006'!$D$43:$AB$60,15,0)</f>
        <v>3.82416154479</v>
      </c>
      <c r="M32" s="10">
        <f>HLOOKUP($B32,'MS NG imp 2006'!$D$43:$AB$60,18,0)</f>
        <v>3.82416154479</v>
      </c>
      <c r="N32" s="10">
        <f t="shared" si="2"/>
        <v>0</v>
      </c>
      <c r="P32" s="10">
        <f>VLOOKUP(B32,GIEC!$A$17:$C$50,3,0)</f>
        <v>229.525</v>
      </c>
    </row>
    <row r="33" spans="4:16" ht="12.75">
      <c r="D33" s="10"/>
      <c r="E33" s="10"/>
      <c r="F33" s="10"/>
      <c r="G33" s="10"/>
      <c r="H33" s="10"/>
      <c r="I33" s="10"/>
      <c r="J33" s="10"/>
      <c r="K33" s="10"/>
      <c r="L33" s="10"/>
      <c r="M33" s="10"/>
      <c r="N33" s="10"/>
      <c r="P33" s="10"/>
    </row>
    <row r="34" spans="2:16" ht="12.75">
      <c r="B34" s="7" t="s">
        <v>473</v>
      </c>
      <c r="D34" s="7" t="s">
        <v>29</v>
      </c>
      <c r="E34" s="7"/>
      <c r="F34" s="7"/>
      <c r="H34" s="7" t="s">
        <v>151</v>
      </c>
      <c r="I34" s="7"/>
      <c r="J34" s="7"/>
      <c r="L34" s="7" t="s">
        <v>225</v>
      </c>
      <c r="M34" s="7"/>
      <c r="N34" s="7"/>
      <c r="P34" s="7"/>
    </row>
    <row r="35" spans="4:14" ht="12.75">
      <c r="D35" s="7" t="s">
        <v>232</v>
      </c>
      <c r="E35" s="7" t="s">
        <v>263</v>
      </c>
      <c r="F35" s="7" t="s">
        <v>264</v>
      </c>
      <c r="H35" s="7" t="s">
        <v>232</v>
      </c>
      <c r="I35" s="7" t="s">
        <v>263</v>
      </c>
      <c r="J35" s="7" t="s">
        <v>264</v>
      </c>
      <c r="L35" s="7" t="s">
        <v>232</v>
      </c>
      <c r="M35" s="7" t="s">
        <v>263</v>
      </c>
      <c r="N35" s="7" t="s">
        <v>264</v>
      </c>
    </row>
    <row r="36" spans="2:16" ht="12.75">
      <c r="B36" t="s">
        <v>5</v>
      </c>
      <c r="C36" t="s">
        <v>6</v>
      </c>
      <c r="D36" s="10">
        <f>HLOOKUP($B36,'MS HC exp 2006'!$D$56:$AC$86,29,0)</f>
        <v>0.7538281622911696</v>
      </c>
      <c r="E36" s="10">
        <f>HLOOKUP($B36,'MS HC exp 2006'!$D$56:$AC$86,31,0)</f>
        <v>0.7426396181384249</v>
      </c>
      <c r="F36" s="10">
        <f>D36-E36</f>
        <v>0.011188544152744617</v>
      </c>
      <c r="G36" s="10"/>
      <c r="H36" s="10">
        <f>HLOOKUP($B36,'MS CO exp 2006'!$D$19:$AD$50,30,0)/1000</f>
        <v>0</v>
      </c>
      <c r="I36" s="10">
        <f>HLOOKUP($B36,'MS CO exp 2006'!$D$19:$AD$50,32,0)/1000</f>
        <v>0</v>
      </c>
      <c r="J36" s="10">
        <f>H36-I36</f>
        <v>0</v>
      </c>
      <c r="K36" s="10"/>
      <c r="L36" s="139"/>
      <c r="M36" s="139"/>
      <c r="N36" s="139"/>
      <c r="P36" s="10"/>
    </row>
    <row r="37" spans="2:16" ht="12.75">
      <c r="B37" t="s">
        <v>31</v>
      </c>
      <c r="C37" t="s">
        <v>32</v>
      </c>
      <c r="D37" s="10">
        <f>HLOOKUP($B37,'MS HC exp 2006'!$D$56:$AC$86,29,0)</f>
        <v>0</v>
      </c>
      <c r="E37" s="10">
        <f>HLOOKUP($B37,'MS HC exp 2006'!$D$56:$AC$86,31,0)</f>
        <v>0</v>
      </c>
      <c r="F37" s="10">
        <f aca="true" t="shared" si="3" ref="F37:F62">D37-E37</f>
        <v>0</v>
      </c>
      <c r="G37" s="10"/>
      <c r="H37" s="10">
        <f>HLOOKUP($B37,'MS CO exp 2006'!$D$19:$AD$50,30,0)/1000</f>
        <v>0</v>
      </c>
      <c r="I37" s="10">
        <f>HLOOKUP($B37,'MS CO exp 2006'!$D$19:$AD$50,32,0)/1000</f>
        <v>0</v>
      </c>
      <c r="J37" s="10">
        <f aca="true" t="shared" si="4" ref="J37:J62">H37-I37</f>
        <v>0</v>
      </c>
      <c r="K37" s="10"/>
      <c r="L37" s="10">
        <f>HLOOKUP($B37,'MS NG exp 2006'!$D$46:$AB$67,20,0)</f>
        <v>0</v>
      </c>
      <c r="M37" s="10">
        <f>HLOOKUP($B37,'MS NG exp 2006'!$D$46:$AB$67,22,0)</f>
        <v>0</v>
      </c>
      <c r="N37" s="10">
        <f aca="true" t="shared" si="5" ref="N37:N59">L37-M37</f>
        <v>0</v>
      </c>
      <c r="P37" s="10"/>
    </row>
    <row r="38" spans="2:16" ht="12.75">
      <c r="B38" t="s">
        <v>33</v>
      </c>
      <c r="C38" t="s">
        <v>34</v>
      </c>
      <c r="D38" s="10">
        <f>HLOOKUP($B38,'MS HC exp 2006'!$D$56:$AC$86,29,0)</f>
        <v>4.557233890214798</v>
      </c>
      <c r="E38" s="10">
        <f>HLOOKUP($B38,'MS HC exp 2006'!$D$56:$AC$86,31,0)</f>
        <v>4.339756563245823</v>
      </c>
      <c r="F38" s="10">
        <f t="shared" si="3"/>
        <v>0.21747732696897515</v>
      </c>
      <c r="G38" s="10"/>
      <c r="H38" s="10">
        <f>HLOOKUP($B38,'MS CO exp 2006'!$D$19:$AD$50,30,0)/1000</f>
        <v>0.042</v>
      </c>
      <c r="I38" s="10">
        <f>HLOOKUP($B38,'MS CO exp 2006'!$D$19:$AD$50,32,0)/1000</f>
        <v>0.042</v>
      </c>
      <c r="J38" s="10">
        <f t="shared" si="4"/>
        <v>0</v>
      </c>
      <c r="K38" s="10"/>
      <c r="L38" s="10">
        <f>HLOOKUP($B38,'MS NG exp 2006'!$D$46:$AB$67,20,0)</f>
        <v>0.1024720521867</v>
      </c>
      <c r="M38" s="10">
        <f>HLOOKUP($B38,'MS NG exp 2006'!$D$46:$AB$67,22,0)</f>
        <v>0.1024720521867</v>
      </c>
      <c r="N38" s="10">
        <f t="shared" si="5"/>
        <v>0</v>
      </c>
      <c r="P38" s="10"/>
    </row>
    <row r="39" spans="2:16" ht="12.75">
      <c r="B39" t="s">
        <v>35</v>
      </c>
      <c r="C39" t="s">
        <v>36</v>
      </c>
      <c r="D39" s="10">
        <f>HLOOKUP($B39,'MS HC exp 2006'!$D$56:$AC$86,29,0)</f>
        <v>0.07692124105011934</v>
      </c>
      <c r="E39" s="10">
        <f>HLOOKUP($B39,'MS HC exp 2006'!$D$56:$AC$86,31,0)</f>
        <v>0.021677804295942724</v>
      </c>
      <c r="F39" s="10">
        <f t="shared" si="3"/>
        <v>0.05524343675417662</v>
      </c>
      <c r="G39" s="10"/>
      <c r="H39" s="10">
        <f>HLOOKUP($B39,'MS CO exp 2006'!$D$19:$AD$50,30,0)/1000</f>
        <v>11.568</v>
      </c>
      <c r="I39" s="10">
        <f>HLOOKUP($B39,'MS CO exp 2006'!$D$19:$AD$50,32,0)/1000</f>
        <v>10.472</v>
      </c>
      <c r="J39" s="10">
        <f t="shared" si="4"/>
        <v>1.096</v>
      </c>
      <c r="K39" s="10"/>
      <c r="L39" s="10">
        <f>HLOOKUP($B39,'MS NG exp 2006'!$D$46:$AB$67,20,0)</f>
        <v>4.6879620367284</v>
      </c>
      <c r="M39" s="10">
        <f>HLOOKUP($B39,'MS NG exp 2006'!$D$46:$AB$67,22,0)</f>
        <v>4.6879620367284</v>
      </c>
      <c r="N39" s="10">
        <f t="shared" si="5"/>
        <v>0</v>
      </c>
      <c r="P39" s="10"/>
    </row>
    <row r="40" spans="2:16" ht="12.75">
      <c r="B40" t="s">
        <v>37</v>
      </c>
      <c r="C40" t="s">
        <v>38</v>
      </c>
      <c r="D40" s="10">
        <f>HLOOKUP($B40,'MS HC exp 2006'!$D$56:$AC$86,29,0)</f>
        <v>0.13915751789976133</v>
      </c>
      <c r="E40" s="10">
        <f>HLOOKUP($B40,'MS HC exp 2006'!$D$56:$AC$86,31,0)</f>
        <v>0.13216467780429597</v>
      </c>
      <c r="F40" s="10">
        <f t="shared" si="3"/>
        <v>0.006992840095465358</v>
      </c>
      <c r="G40" s="10"/>
      <c r="H40" s="10">
        <f>HLOOKUP($B40,'MS CO exp 2006'!$D$19:$AD$50,30,0)/1000</f>
        <v>0.548</v>
      </c>
      <c r="I40" s="10">
        <f>HLOOKUP($B40,'MS CO exp 2006'!$D$19:$AD$50,32,0)/1000</f>
        <v>0.548</v>
      </c>
      <c r="J40" s="10">
        <f t="shared" si="4"/>
        <v>0</v>
      </c>
      <c r="K40" s="10"/>
      <c r="L40" s="10">
        <f>HLOOKUP($B40,'MS NG exp 2006'!$D$46:$AB$67,20,0)</f>
        <v>9.2139722292834</v>
      </c>
      <c r="M40" s="10">
        <f>HLOOKUP($B40,'MS NG exp 2006'!$D$46:$AB$67,22,0)</f>
        <v>0</v>
      </c>
      <c r="N40" s="10">
        <f t="shared" si="5"/>
        <v>9.2139722292834</v>
      </c>
      <c r="P40" s="10"/>
    </row>
    <row r="41" spans="2:16" ht="12.75">
      <c r="B41" t="s">
        <v>39</v>
      </c>
      <c r="C41" t="s">
        <v>40</v>
      </c>
      <c r="D41" s="10">
        <f>HLOOKUP($B41,'MS HC exp 2006'!$D$56:$AC$86,29,0)</f>
        <v>0</v>
      </c>
      <c r="E41" s="10">
        <f>HLOOKUP($B41,'MS HC exp 2006'!$D$56:$AC$86,31,0)</f>
        <v>0</v>
      </c>
      <c r="F41" s="10">
        <f t="shared" si="3"/>
        <v>0</v>
      </c>
      <c r="G41" s="10"/>
      <c r="H41" s="10">
        <f>HLOOKUP($B41,'MS CO exp 2006'!$D$19:$AD$50,30,0)/1000</f>
        <v>0</v>
      </c>
      <c r="I41" s="10">
        <f>HLOOKUP($B41,'MS CO exp 2006'!$D$19:$AD$50,32,0)/1000</f>
        <v>0</v>
      </c>
      <c r="J41" s="10">
        <f t="shared" si="4"/>
        <v>0</v>
      </c>
      <c r="K41" s="10"/>
      <c r="L41" s="10">
        <f>HLOOKUP($B41,'MS NG exp 2006'!$D$46:$AB$67,20,0)</f>
        <v>0</v>
      </c>
      <c r="M41" s="10">
        <f>HLOOKUP($B41,'MS NG exp 2006'!$D$46:$AB$67,22,0)</f>
        <v>0</v>
      </c>
      <c r="N41" s="10">
        <f t="shared" si="5"/>
        <v>0</v>
      </c>
      <c r="P41" s="10"/>
    </row>
    <row r="42" spans="2:16" ht="12.75">
      <c r="B42" t="s">
        <v>41</v>
      </c>
      <c r="C42" t="s">
        <v>42</v>
      </c>
      <c r="D42" s="10">
        <f>HLOOKUP($B42,'MS HC exp 2006'!$D$56:$AC$86,29,0)</f>
        <v>0.0020978520286396183</v>
      </c>
      <c r="E42" s="10">
        <f>HLOOKUP($B42,'MS HC exp 2006'!$D$56:$AC$86,31,0)</f>
        <v>0</v>
      </c>
      <c r="F42" s="10">
        <f t="shared" si="3"/>
        <v>0.0020978520286396183</v>
      </c>
      <c r="G42" s="10"/>
      <c r="H42" s="10">
        <f>HLOOKUP($B42,'MS CO exp 2006'!$D$19:$AD$50,30,0)/1000</f>
        <v>0</v>
      </c>
      <c r="I42" s="10">
        <f>HLOOKUP($B42,'MS CO exp 2006'!$D$19:$AD$50,32,0)/1000</f>
        <v>0</v>
      </c>
      <c r="J42" s="10">
        <f t="shared" si="4"/>
        <v>0</v>
      </c>
      <c r="K42" s="10"/>
      <c r="L42" s="139"/>
      <c r="M42" s="139"/>
      <c r="N42" s="139"/>
      <c r="P42" s="10"/>
    </row>
    <row r="43" spans="2:16" ht="12.75">
      <c r="B43" t="s">
        <v>43</v>
      </c>
      <c r="C43" t="s">
        <v>44</v>
      </c>
      <c r="D43" s="10">
        <f>HLOOKUP($B43,'MS HC exp 2006'!$D$56:$AC$86,29,0)</f>
        <v>0.006992840095465394</v>
      </c>
      <c r="E43" s="10">
        <f>HLOOKUP($B43,'MS HC exp 2006'!$D$56:$AC$86,31,0)</f>
        <v>0</v>
      </c>
      <c r="F43" s="10">
        <f t="shared" si="3"/>
        <v>0.006992840095465394</v>
      </c>
      <c r="G43" s="10"/>
      <c r="H43" s="10">
        <f>HLOOKUP($B43,'MS CO exp 2006'!$D$19:$AD$50,30,0)/1000</f>
        <v>1.054</v>
      </c>
      <c r="I43" s="10">
        <f>HLOOKUP($B43,'MS CO exp 2006'!$D$19:$AD$50,32,0)/1000</f>
        <v>0</v>
      </c>
      <c r="J43" s="10">
        <f t="shared" si="4"/>
        <v>1.054</v>
      </c>
      <c r="K43" s="10"/>
      <c r="L43" s="139"/>
      <c r="M43" s="139"/>
      <c r="N43" s="139"/>
      <c r="P43" s="10"/>
    </row>
    <row r="44" spans="2:16" ht="12.75">
      <c r="B44" t="s">
        <v>45</v>
      </c>
      <c r="C44" t="s">
        <v>46</v>
      </c>
      <c r="D44" s="10">
        <f>HLOOKUP($B44,'MS HC exp 2006'!$D$56:$AC$86,29,0)</f>
        <v>0</v>
      </c>
      <c r="E44" s="10">
        <f>HLOOKUP($B44,'MS HC exp 2006'!$D$56:$AC$86,31,0)</f>
        <v>0</v>
      </c>
      <c r="F44" s="10">
        <f t="shared" si="3"/>
        <v>0</v>
      </c>
      <c r="G44" s="10"/>
      <c r="H44" s="139"/>
      <c r="I44" s="139"/>
      <c r="J44" s="139"/>
      <c r="K44" s="10"/>
      <c r="L44" s="139"/>
      <c r="M44" s="139"/>
      <c r="N44" s="139"/>
      <c r="P44" s="10"/>
    </row>
    <row r="45" spans="2:16" ht="12.75">
      <c r="B45" t="s">
        <v>47</v>
      </c>
      <c r="C45" t="s">
        <v>48</v>
      </c>
      <c r="D45" s="10">
        <f>HLOOKUP($B45,'MS HC exp 2006'!$D$56:$AC$86,29,0)</f>
        <v>0.09789976133651551</v>
      </c>
      <c r="E45" s="10">
        <f>HLOOKUP($B45,'MS HC exp 2006'!$D$56:$AC$86,31,0)</f>
        <v>0.09650119331742243</v>
      </c>
      <c r="F45" s="10">
        <f t="shared" si="3"/>
        <v>0.0013985680190930772</v>
      </c>
      <c r="G45" s="10"/>
      <c r="H45" s="139"/>
      <c r="I45" s="139"/>
      <c r="J45" s="139"/>
      <c r="K45" s="10"/>
      <c r="L45" s="10">
        <f>HLOOKUP($B45,'MS NG exp 2006'!$D$46:$AB$67,20,0)</f>
        <v>0.6792347188997999</v>
      </c>
      <c r="M45" s="10">
        <f>HLOOKUP($B45,'MS NG exp 2006'!$D$46:$AB$67,22,0)</f>
        <v>0</v>
      </c>
      <c r="N45" s="10">
        <f t="shared" si="5"/>
        <v>0.6792347188997999</v>
      </c>
      <c r="P45" s="10"/>
    </row>
    <row r="46" spans="2:16" ht="12.75">
      <c r="B46" t="s">
        <v>49</v>
      </c>
      <c r="C46" t="s">
        <v>50</v>
      </c>
      <c r="D46" s="10">
        <f>HLOOKUP($B46,'MS HC exp 2006'!$D$56:$AC$86,29,0)</f>
        <v>0</v>
      </c>
      <c r="E46" s="10">
        <f>HLOOKUP($B46,'MS HC exp 2006'!$D$56:$AC$86,31,0)</f>
        <v>0</v>
      </c>
      <c r="F46" s="10">
        <f t="shared" si="3"/>
        <v>0</v>
      </c>
      <c r="G46" s="10"/>
      <c r="H46" s="10">
        <f>HLOOKUP($B46,'MS CO exp 2006'!$D$19:$AD$50,30,0)/1000</f>
        <v>0.913</v>
      </c>
      <c r="I46" s="10">
        <f>HLOOKUP($B46,'MS CO exp 2006'!$D$19:$AD$50,32,0)/1000</f>
        <v>0.57</v>
      </c>
      <c r="J46" s="10">
        <f t="shared" si="4"/>
        <v>0.3430000000000001</v>
      </c>
      <c r="K46" s="10"/>
      <c r="L46" s="10">
        <f>HLOOKUP($B46,'MS NG exp 2006'!$D$46:$AB$67,20,0)</f>
        <v>0.3021925969458</v>
      </c>
      <c r="M46" s="10">
        <f>HLOOKUP($B46,'MS NG exp 2006'!$D$46:$AB$67,22,0)</f>
        <v>0</v>
      </c>
      <c r="N46" s="10">
        <f t="shared" si="5"/>
        <v>0.3021925969458</v>
      </c>
      <c r="P46" s="10"/>
    </row>
    <row r="47" spans="2:16" ht="12.75">
      <c r="B47" t="s">
        <v>261</v>
      </c>
      <c r="C47" t="s">
        <v>262</v>
      </c>
      <c r="D47" s="139"/>
      <c r="E47" s="139"/>
      <c r="F47" s="139"/>
      <c r="G47" s="138"/>
      <c r="H47" s="10">
        <f>HLOOKUP($B47,'MS CO exp 2006'!$D$19:$AD$50,30,0)/1000</f>
        <v>0</v>
      </c>
      <c r="I47" s="10">
        <f>HLOOKUP($B47,'MS CO exp 2006'!$D$19:$AD$50,32,0)/1000</f>
        <v>0</v>
      </c>
      <c r="J47" s="138">
        <f t="shared" si="4"/>
        <v>0</v>
      </c>
      <c r="K47" s="138"/>
      <c r="L47" s="139"/>
      <c r="M47" s="139"/>
      <c r="N47" s="139"/>
      <c r="P47" s="10"/>
    </row>
    <row r="48" spans="2:16" ht="12.75">
      <c r="B48" t="s">
        <v>152</v>
      </c>
      <c r="C48" t="s">
        <v>153</v>
      </c>
      <c r="D48" s="139"/>
      <c r="E48" s="139"/>
      <c r="F48" s="139"/>
      <c r="G48" s="138"/>
      <c r="H48" s="139"/>
      <c r="I48" s="139"/>
      <c r="J48" s="139"/>
      <c r="K48" s="138"/>
      <c r="L48" s="139"/>
      <c r="M48" s="139"/>
      <c r="N48" s="139"/>
      <c r="P48" s="10"/>
    </row>
    <row r="49" spans="2:16" ht="12.75">
      <c r="B49" t="s">
        <v>51</v>
      </c>
      <c r="C49" t="s">
        <v>52</v>
      </c>
      <c r="D49" s="10">
        <f>HLOOKUP($B49,'MS HC exp 2006'!$D$56:$AC$86,29,0)</f>
        <v>0</v>
      </c>
      <c r="E49" s="10">
        <f>HLOOKUP($B49,'MS HC exp 2006'!$D$56:$AC$86,31,0)</f>
        <v>0</v>
      </c>
      <c r="F49" s="10">
        <f t="shared" si="3"/>
        <v>0</v>
      </c>
      <c r="G49" s="10"/>
      <c r="H49" s="139"/>
      <c r="I49" s="139"/>
      <c r="J49" s="139"/>
      <c r="K49" s="10"/>
      <c r="L49" s="10">
        <f>HLOOKUP($B49,'MS NG exp 2006'!$D$46:$AB$67,20,0)</f>
        <v>0</v>
      </c>
      <c r="M49" s="10">
        <f>HLOOKUP($B49,'MS NG exp 2006'!$D$46:$AB$67,22,0)</f>
        <v>0</v>
      </c>
      <c r="N49" s="10">
        <f t="shared" si="5"/>
        <v>0</v>
      </c>
      <c r="P49" s="10"/>
    </row>
    <row r="50" spans="2:16" ht="12.75">
      <c r="B50" t="s">
        <v>53</v>
      </c>
      <c r="C50" t="s">
        <v>54</v>
      </c>
      <c r="D50" s="10">
        <f>HLOOKUP($B50,'MS HC exp 2006'!$D$56:$AC$86,29,0)</f>
        <v>0.0020978520286396183</v>
      </c>
      <c r="E50" s="10">
        <f>HLOOKUP($B50,'MS HC exp 2006'!$D$56:$AC$86,31,0)</f>
        <v>0.0020978520286396183</v>
      </c>
      <c r="F50" s="10">
        <f t="shared" si="3"/>
        <v>0</v>
      </c>
      <c r="G50" s="10"/>
      <c r="H50" s="10">
        <f>HLOOKUP($B50,'MS CO exp 2006'!$D$19:$AD$50,30,0)/1000</f>
        <v>0.115</v>
      </c>
      <c r="I50" s="10">
        <f>HLOOKUP($B50,'MS CO exp 2006'!$D$19:$AD$50,32,0)/1000</f>
        <v>0.115</v>
      </c>
      <c r="J50" s="10">
        <f t="shared" si="4"/>
        <v>0</v>
      </c>
      <c r="K50" s="10"/>
      <c r="L50" s="139"/>
      <c r="M50" s="139"/>
      <c r="N50" s="139"/>
      <c r="P50" s="10"/>
    </row>
    <row r="51" spans="2:16" ht="12.75">
      <c r="B51" t="s">
        <v>55</v>
      </c>
      <c r="C51" t="s">
        <v>56</v>
      </c>
      <c r="D51" s="139"/>
      <c r="E51" s="139"/>
      <c r="F51" s="139"/>
      <c r="G51" s="10"/>
      <c r="H51" s="139"/>
      <c r="I51" s="139"/>
      <c r="J51" s="139"/>
      <c r="K51" s="10"/>
      <c r="L51" s="139"/>
      <c r="M51" s="139"/>
      <c r="N51" s="139"/>
      <c r="P51" s="10"/>
    </row>
    <row r="52" spans="2:16" ht="12.75">
      <c r="B52" t="s">
        <v>57</v>
      </c>
      <c r="C52" t="s">
        <v>58</v>
      </c>
      <c r="D52" s="10">
        <f>HLOOKUP($B52,'MS HC exp 2006'!$D$56:$AC$86,29,0)</f>
        <v>0.004195704057279237</v>
      </c>
      <c r="E52" s="10">
        <f>HLOOKUP($B52,'MS HC exp 2006'!$D$56:$AC$86,31,0)</f>
        <v>0</v>
      </c>
      <c r="F52" s="10">
        <f t="shared" si="3"/>
        <v>0.004195704057279237</v>
      </c>
      <c r="G52" s="10"/>
      <c r="H52" s="10">
        <f>HLOOKUP($B52,'MS CO exp 2006'!$D$19:$AD$50,30,0)/1000</f>
        <v>0.826</v>
      </c>
      <c r="I52" s="10">
        <f>HLOOKUP($B52,'MS CO exp 2006'!$D$19:$AD$50,32,0)/1000</f>
        <v>0.015</v>
      </c>
      <c r="J52" s="10">
        <f t="shared" si="4"/>
        <v>0.8109999999999999</v>
      </c>
      <c r="K52" s="10"/>
      <c r="L52" s="10">
        <f>HLOOKUP($B52,'MS NG exp 2006'!$D$46:$AB$67,20,0)</f>
        <v>0.11493980764469999</v>
      </c>
      <c r="M52" s="10">
        <f>HLOOKUP($B52,'MS NG exp 2006'!$D$46:$AB$67,22,0)</f>
        <v>0</v>
      </c>
      <c r="N52" s="10">
        <f t="shared" si="5"/>
        <v>0.11493980764469999</v>
      </c>
      <c r="P52" s="10"/>
    </row>
    <row r="53" spans="2:16" ht="12.75">
      <c r="B53" t="s">
        <v>59</v>
      </c>
      <c r="C53" t="s">
        <v>60</v>
      </c>
      <c r="D53" s="10">
        <f>HLOOKUP($B53,'MS HC exp 2006'!$D$56:$AC$86,29,0)</f>
        <v>6.893541766109786</v>
      </c>
      <c r="E53" s="10">
        <f>HLOOKUP($B53,'MS HC exp 2006'!$D$56:$AC$86,31,0)</f>
        <v>6.535508353221957</v>
      </c>
      <c r="F53" s="10">
        <f t="shared" si="3"/>
        <v>0.3580334128878295</v>
      </c>
      <c r="G53" s="10"/>
      <c r="H53" s="10">
        <f>HLOOKUP($B53,'MS CO exp 2006'!$D$19:$AD$50,30,0)/1000</f>
        <v>0.671</v>
      </c>
      <c r="I53" s="10">
        <f>HLOOKUP($B53,'MS CO exp 2006'!$D$19:$AD$50,32,0)/1000</f>
        <v>0.669</v>
      </c>
      <c r="J53" s="10">
        <f t="shared" si="4"/>
        <v>0.0020000000000000018</v>
      </c>
      <c r="K53" s="10"/>
      <c r="L53" s="10">
        <f>HLOOKUP($B53,'MS NG exp 2006'!$D$46:$AB$67,20,0)</f>
        <v>39.1728492999621</v>
      </c>
      <c r="M53" s="10">
        <f>HLOOKUP($B53,'MS NG exp 2006'!$D$46:$AB$67,22,0)</f>
        <v>39.17284929996209</v>
      </c>
      <c r="N53" s="10">
        <f t="shared" si="5"/>
        <v>0</v>
      </c>
      <c r="P53" s="10"/>
    </row>
    <row r="54" spans="2:16" ht="12.75">
      <c r="B54" t="s">
        <v>61</v>
      </c>
      <c r="C54" t="s">
        <v>62</v>
      </c>
      <c r="D54" s="10">
        <f>HLOOKUP($B54,'MS HC exp 2006'!$D$56:$AC$86,29,0)</f>
        <v>0</v>
      </c>
      <c r="E54" s="10">
        <f>HLOOKUP($B54,'MS HC exp 2006'!$D$56:$AC$86,31,0)</f>
        <v>0</v>
      </c>
      <c r="F54" s="10">
        <f t="shared" si="3"/>
        <v>0</v>
      </c>
      <c r="G54" s="10"/>
      <c r="H54" s="10">
        <f>HLOOKUP($B54,'MS CO exp 2006'!$D$19:$AD$50,30,0)/1000</f>
        <v>0</v>
      </c>
      <c r="I54" s="10">
        <f>HLOOKUP($B54,'MS CO exp 2006'!$D$19:$AD$50,32,0)/1000</f>
        <v>0</v>
      </c>
      <c r="J54" s="10">
        <f t="shared" si="4"/>
        <v>0</v>
      </c>
      <c r="K54" s="10"/>
      <c r="L54" s="10">
        <f>HLOOKUP($B54,'MS NG exp 2006'!$D$46:$AB$67,20,0)</f>
        <v>2.2666164461342997</v>
      </c>
      <c r="M54" s="10">
        <f>HLOOKUP($B54,'MS NG exp 2006'!$D$46:$AB$67,22,0)</f>
        <v>0</v>
      </c>
      <c r="N54" s="10">
        <f t="shared" si="5"/>
        <v>2.2666164461342997</v>
      </c>
      <c r="P54" s="10"/>
    </row>
    <row r="55" spans="2:16" ht="12.75">
      <c r="B55" t="s">
        <v>63</v>
      </c>
      <c r="C55" t="s">
        <v>64</v>
      </c>
      <c r="D55" s="10">
        <f>HLOOKUP($B55,'MS HC exp 2006'!$D$56:$AC$86,29,0)</f>
        <v>11.702517899761336</v>
      </c>
      <c r="E55" s="10">
        <f>HLOOKUP($B55,'MS HC exp 2006'!$D$56:$AC$86,31,0)</f>
        <v>11.221410501193315</v>
      </c>
      <c r="F55" s="10">
        <f t="shared" si="3"/>
        <v>0.481107398568021</v>
      </c>
      <c r="G55" s="10"/>
      <c r="H55" s="10">
        <f>HLOOKUP($B55,'MS CO exp 2006'!$D$19:$AD$50,30,0)/1000</f>
        <v>0.282</v>
      </c>
      <c r="I55" s="10">
        <f>HLOOKUP($B55,'MS CO exp 2006'!$D$19:$AD$50,32,0)/1000</f>
        <v>0.282</v>
      </c>
      <c r="J55" s="10">
        <f t="shared" si="4"/>
        <v>0</v>
      </c>
      <c r="K55" s="10"/>
      <c r="L55" s="10">
        <f>HLOOKUP($B55,'MS NG exp 2006'!$D$46:$AB$67,20,0)</f>
        <v>0.037510747024499996</v>
      </c>
      <c r="M55" s="10">
        <f>HLOOKUP($B55,'MS NG exp 2006'!$D$46:$AB$67,22,0)</f>
        <v>0.0348452268921</v>
      </c>
      <c r="N55" s="10">
        <f t="shared" si="5"/>
        <v>0.0026655201323999983</v>
      </c>
      <c r="P55" s="10"/>
    </row>
    <row r="56" spans="2:16" ht="12.75">
      <c r="B56" t="s">
        <v>65</v>
      </c>
      <c r="C56" t="s">
        <v>66</v>
      </c>
      <c r="D56" s="10">
        <f>HLOOKUP($B56,'MS HC exp 2006'!$D$56:$AC$86,29,0)</f>
        <v>0.003496420047732697</v>
      </c>
      <c r="E56" s="10">
        <f>HLOOKUP($B56,'MS HC exp 2006'!$D$56:$AC$86,31,0)</f>
        <v>0</v>
      </c>
      <c r="F56" s="10">
        <f t="shared" si="3"/>
        <v>0.003496420047732697</v>
      </c>
      <c r="G56" s="10"/>
      <c r="H56" s="139"/>
      <c r="I56" s="139"/>
      <c r="J56" s="139"/>
      <c r="K56" s="10"/>
      <c r="L56" s="139"/>
      <c r="M56" s="139"/>
      <c r="N56" s="139"/>
      <c r="P56" s="10"/>
    </row>
    <row r="57" spans="2:16" ht="12.75">
      <c r="B57" t="s">
        <v>67</v>
      </c>
      <c r="C57" t="s">
        <v>68</v>
      </c>
      <c r="D57" s="10">
        <f>HLOOKUP($B57,'MS HC exp 2006'!$D$56:$AC$86,29,0)</f>
        <v>0.0055942720763723155</v>
      </c>
      <c r="E57" s="10">
        <f>HLOOKUP($B57,'MS HC exp 2006'!$D$56:$AC$86,31,0)</f>
        <v>0.0020978520286396183</v>
      </c>
      <c r="F57" s="10">
        <f t="shared" si="3"/>
        <v>0.0034964200477326972</v>
      </c>
      <c r="G57" s="10"/>
      <c r="H57" s="139"/>
      <c r="I57" s="139"/>
      <c r="J57" s="139"/>
      <c r="K57" s="10"/>
      <c r="L57" s="10">
        <f>HLOOKUP($B57,'MS NG exp 2006'!$D$46:$AB$67,20,0)</f>
        <v>0</v>
      </c>
      <c r="M57" s="10">
        <f>HLOOKUP($B57,'MS NG exp 2006'!$D$46:$AB$67,22,0)</f>
        <v>0</v>
      </c>
      <c r="N57" s="10">
        <f t="shared" si="5"/>
        <v>0</v>
      </c>
      <c r="P57" s="10"/>
    </row>
    <row r="58" spans="2:16" ht="12.75">
      <c r="B58" t="s">
        <v>69</v>
      </c>
      <c r="C58" t="s">
        <v>70</v>
      </c>
      <c r="D58" s="10">
        <f>HLOOKUP($B58,'MS HC exp 2006'!$D$56:$AC$86,29,0)</f>
        <v>0.02377565632458234</v>
      </c>
      <c r="E58" s="10">
        <f>HLOOKUP($B58,'MS HC exp 2006'!$D$56:$AC$86,31,0)</f>
        <v>0.021677804295942724</v>
      </c>
      <c r="F58" s="10">
        <f t="shared" si="3"/>
        <v>0.0020978520286396157</v>
      </c>
      <c r="G58" s="10"/>
      <c r="H58" s="139"/>
      <c r="I58" s="139"/>
      <c r="J58" s="139"/>
      <c r="K58" s="10"/>
      <c r="L58" s="139"/>
      <c r="M58" s="139"/>
      <c r="N58" s="139"/>
      <c r="P58" s="10"/>
    </row>
    <row r="59" spans="2:16" ht="12.75">
      <c r="B59" t="s">
        <v>71</v>
      </c>
      <c r="C59" t="s">
        <v>72</v>
      </c>
      <c r="D59" s="10">
        <f>HLOOKUP($B59,'MS HC exp 2006'!$D$56:$AC$86,29,0)</f>
        <v>0</v>
      </c>
      <c r="E59" s="10">
        <f>HLOOKUP($B59,'MS HC exp 2006'!$D$56:$AC$86,31,0)</f>
        <v>0</v>
      </c>
      <c r="F59" s="10">
        <f t="shared" si="3"/>
        <v>0</v>
      </c>
      <c r="G59" s="10"/>
      <c r="H59" s="10">
        <f>HLOOKUP($B59,'MS CO exp 2006'!$D$19:$AD$50,30,0)/1000</f>
        <v>0.028</v>
      </c>
      <c r="I59" s="10">
        <f>HLOOKUP($B59,'MS CO exp 2006'!$D$19:$AD$50,32,0)/1000</f>
        <v>0</v>
      </c>
      <c r="J59" s="10">
        <f t="shared" si="4"/>
        <v>0.028</v>
      </c>
      <c r="K59" s="10"/>
      <c r="L59" s="10">
        <f>HLOOKUP($B59,'MS NG exp 2006'!$D$46:$AB$67,20,0)</f>
        <v>0.49428201551940004</v>
      </c>
      <c r="M59" s="10">
        <f>HLOOKUP($B59,'MS NG exp 2006'!$D$46:$AB$67,22,0)</f>
        <v>0.4370378210630999</v>
      </c>
      <c r="N59" s="10">
        <f t="shared" si="5"/>
        <v>0.057244194456300135</v>
      </c>
      <c r="P59" s="10"/>
    </row>
    <row r="60" spans="2:16" ht="12.75">
      <c r="B60" t="s">
        <v>73</v>
      </c>
      <c r="C60" t="s">
        <v>74</v>
      </c>
      <c r="D60" s="10">
        <f>HLOOKUP($B60,'MS HC exp 2006'!$D$56:$AC$86,29,0)</f>
        <v>0</v>
      </c>
      <c r="E60" s="10">
        <f>HLOOKUP($B60,'MS HC exp 2006'!$D$56:$AC$86,31,0)</f>
        <v>0</v>
      </c>
      <c r="F60" s="10">
        <f t="shared" si="3"/>
        <v>0</v>
      </c>
      <c r="G60" s="10"/>
      <c r="H60" s="10">
        <f>HLOOKUP($B60,'MS CO exp 2006'!$D$19:$AD$50,30,0)/1000</f>
        <v>0</v>
      </c>
      <c r="I60" s="10">
        <f>HLOOKUP($B60,'MS CO exp 2006'!$D$19:$AD$50,32,0)/1000</f>
        <v>0</v>
      </c>
      <c r="J60" s="10">
        <f t="shared" si="4"/>
        <v>0</v>
      </c>
      <c r="K60" s="10"/>
      <c r="L60" s="139"/>
      <c r="M60" s="139"/>
      <c r="N60" s="139"/>
      <c r="P60" s="10"/>
    </row>
    <row r="61" spans="2:16" ht="12.75">
      <c r="B61" t="s">
        <v>75</v>
      </c>
      <c r="C61" t="s">
        <v>76</v>
      </c>
      <c r="D61" s="10">
        <f>HLOOKUP($B61,'MS HC exp 2006'!$D$56:$AC$86,29,0)</f>
        <v>0.0013985680190930789</v>
      </c>
      <c r="E61" s="10">
        <f>HLOOKUP($B61,'MS HC exp 2006'!$D$56:$AC$86,31,0)</f>
        <v>0.0006992840095465394</v>
      </c>
      <c r="F61" s="10">
        <f t="shared" si="3"/>
        <v>0.0006992840095465394</v>
      </c>
      <c r="G61" s="10"/>
      <c r="H61" s="10">
        <f>HLOOKUP($B61,'MS CO exp 2006'!$D$19:$AD$50,30,0)/1000</f>
        <v>0</v>
      </c>
      <c r="I61" s="10">
        <f>HLOOKUP($B61,'MS CO exp 2006'!$D$19:$AD$50,32,0)/1000</f>
        <v>0</v>
      </c>
      <c r="J61" s="10">
        <f t="shared" si="4"/>
        <v>0</v>
      </c>
      <c r="K61" s="10"/>
      <c r="L61" s="139"/>
      <c r="M61" s="139"/>
      <c r="N61" s="139"/>
      <c r="P61" s="10"/>
    </row>
    <row r="62" spans="2:16" ht="12.75">
      <c r="B62" t="s">
        <v>77</v>
      </c>
      <c r="C62" t="s">
        <v>78</v>
      </c>
      <c r="D62" s="10">
        <f>HLOOKUP($B62,'MS HC exp 2006'!$D$56:$AC$86,29,0)</f>
        <v>0.30978281622911696</v>
      </c>
      <c r="E62" s="10">
        <f>HLOOKUP($B62,'MS HC exp 2006'!$D$56:$AC$86,31,0)</f>
        <v>0.28740572792362773</v>
      </c>
      <c r="F62" s="10">
        <f t="shared" si="3"/>
        <v>0.022377088305489234</v>
      </c>
      <c r="G62" s="10"/>
      <c r="H62" s="10">
        <f>HLOOKUP($B62,'MS CO exp 2006'!$D$19:$AD$50,30,0)/1000</f>
        <v>47.551</v>
      </c>
      <c r="I62" s="10">
        <f>HLOOKUP($B62,'MS CO exp 2006'!$D$19:$AD$50,32,0)/1000</f>
        <v>34.631</v>
      </c>
      <c r="J62" s="10">
        <f t="shared" si="4"/>
        <v>12.920000000000002</v>
      </c>
      <c r="K62" s="10"/>
      <c r="L62" s="10">
        <f>HLOOKUP($B62,'MS NG exp 2006'!$D$46:$AB$67,20,0)</f>
        <v>9.3320934641829</v>
      </c>
      <c r="M62" s="10">
        <f>HLOOKUP($B62,'MS NG exp 2006'!$D$46:$AB$67,22,0)</f>
        <v>9.3320934641829</v>
      </c>
      <c r="N62" s="10">
        <f>L62-M62</f>
        <v>0</v>
      </c>
      <c r="P62" s="10"/>
    </row>
    <row r="63" ht="12.75">
      <c r="I63" s="10"/>
    </row>
    <row r="68" ht="12.75">
      <c r="L68" s="8" t="s">
        <v>476</v>
      </c>
    </row>
    <row r="69" spans="2:12" ht="12.75">
      <c r="B69" t="s">
        <v>468</v>
      </c>
      <c r="L69" t="s">
        <v>268</v>
      </c>
    </row>
    <row r="70" spans="4:16" ht="12.75">
      <c r="D70" s="7" t="s">
        <v>263</v>
      </c>
      <c r="E70" s="7" t="s">
        <v>264</v>
      </c>
      <c r="F70" s="14" t="s">
        <v>29</v>
      </c>
      <c r="G70" s="14" t="s">
        <v>151</v>
      </c>
      <c r="H70" s="14" t="s">
        <v>225</v>
      </c>
      <c r="I70" s="7" t="s">
        <v>232</v>
      </c>
      <c r="M70" t="s">
        <v>270</v>
      </c>
      <c r="N70" t="s">
        <v>29</v>
      </c>
      <c r="O70" t="s">
        <v>151</v>
      </c>
      <c r="P70" t="s">
        <v>225</v>
      </c>
    </row>
    <row r="71" spans="2:16" ht="12.75">
      <c r="B71" t="s">
        <v>5</v>
      </c>
      <c r="C71" t="s">
        <v>6</v>
      </c>
      <c r="D71" s="22">
        <f>SUM(E6,I6,M6,-E36,-I36,-M36)/$P6</f>
        <v>0.1492917071033805</v>
      </c>
      <c r="E71" s="22">
        <f>SUM(F6,J6,N6,-F36,-J36,-N36)/$P6</f>
        <v>0.7025726459817705</v>
      </c>
      <c r="F71" s="19">
        <f>SUM(F6,-F36)/$P6</f>
        <v>0.08735985863580693</v>
      </c>
      <c r="G71" s="19">
        <f>SUM(J6,-J36)/$P6</f>
        <v>0.46484911688268693</v>
      </c>
      <c r="H71" s="19">
        <f>SUM(N6,-N36)/$P6</f>
        <v>0.15036367046327656</v>
      </c>
      <c r="I71" s="22">
        <f aca="true" t="shared" si="6" ref="I71:I97">SUM(D6,H6,L6,-D36,-H36,-L36)/$P6</f>
        <v>0.8518643530851508</v>
      </c>
      <c r="L71" t="s">
        <v>269</v>
      </c>
      <c r="M71" s="22">
        <v>0.527172448228429</v>
      </c>
      <c r="N71" s="19">
        <v>0.08335060224759035</v>
      </c>
      <c r="O71" s="19">
        <v>0.30563324952429377</v>
      </c>
      <c r="P71" s="19">
        <v>0.13833214644242</v>
      </c>
    </row>
    <row r="72" spans="2:9" ht="12.75">
      <c r="B72" t="s">
        <v>31</v>
      </c>
      <c r="C72" t="s">
        <v>32</v>
      </c>
      <c r="D72" s="22">
        <f aca="true" t="shared" si="7" ref="D72:D97">SUM(E7,I7,M7,-E37,-I37,-M37)/$P7</f>
        <v>0</v>
      </c>
      <c r="E72" s="22">
        <f aca="true" t="shared" si="8" ref="E72:E97">SUM(F7,J7,N7,-F37,-J37,-N37)/$P7</f>
        <v>0.6051135968042096</v>
      </c>
      <c r="F72" s="19">
        <f aca="true" t="shared" si="9" ref="F72:F97">SUM(F7,-F37)/$P7</f>
        <v>0.13279827737628835</v>
      </c>
      <c r="G72" s="19">
        <f aca="true" t="shared" si="10" ref="G72:G97">SUM(J7,-J37)/$P7</f>
        <v>0.34535455297610357</v>
      </c>
      <c r="H72" s="19">
        <f aca="true" t="shared" si="11" ref="H72:H97">SUM(N7,-N37)/$P7</f>
        <v>0.12696076645181778</v>
      </c>
      <c r="I72" s="22">
        <f t="shared" si="6"/>
        <v>0.6051135968042096</v>
      </c>
    </row>
    <row r="73" spans="2:17" ht="12.75">
      <c r="B73" t="s">
        <v>33</v>
      </c>
      <c r="C73" t="s">
        <v>34</v>
      </c>
      <c r="D73" s="22">
        <f t="shared" si="7"/>
        <v>-0.08138634517059358</v>
      </c>
      <c r="E73" s="22">
        <f t="shared" si="8"/>
        <v>0.3512335689453176</v>
      </c>
      <c r="F73" s="19">
        <f t="shared" si="9"/>
        <v>0.01052555516099459</v>
      </c>
      <c r="G73" s="19">
        <f t="shared" si="10"/>
        <v>0.16797145328719723</v>
      </c>
      <c r="H73" s="19">
        <f t="shared" si="11"/>
        <v>0.17273656049712585</v>
      </c>
      <c r="I73" s="22">
        <f t="shared" si="6"/>
        <v>0.2698472237747241</v>
      </c>
      <c r="L73" t="s">
        <v>54</v>
      </c>
      <c r="M73" s="19">
        <v>1.2994998722773006</v>
      </c>
      <c r="N73" s="19">
        <v>0.032517121203113106</v>
      </c>
      <c r="O73" s="19">
        <v>0.972835112692764</v>
      </c>
      <c r="P73" s="19">
        <v>0.2941476383814235</v>
      </c>
      <c r="Q73" s="19"/>
    </row>
    <row r="74" spans="2:17" ht="12.75">
      <c r="B74" t="s">
        <v>35</v>
      </c>
      <c r="C74" t="s">
        <v>36</v>
      </c>
      <c r="D74" s="22">
        <f t="shared" si="7"/>
        <v>-0.7017338816996509</v>
      </c>
      <c r="E74" s="22">
        <f t="shared" si="8"/>
        <v>0.3407208842418189</v>
      </c>
      <c r="F74" s="19">
        <f t="shared" si="9"/>
        <v>0.2636359569273583</v>
      </c>
      <c r="G74" s="19">
        <f t="shared" si="10"/>
        <v>0.07708492731446061</v>
      </c>
      <c r="H74" s="19">
        <f t="shared" si="11"/>
        <v>0</v>
      </c>
      <c r="I74" s="22">
        <f t="shared" si="6"/>
        <v>-0.36101299745783205</v>
      </c>
      <c r="L74" t="s">
        <v>50</v>
      </c>
      <c r="M74" s="19">
        <v>0.8492183340110275</v>
      </c>
      <c r="N74" s="19">
        <v>0.0914754396330189</v>
      </c>
      <c r="O74" s="19">
        <v>0.4646209560858188</v>
      </c>
      <c r="P74" s="19">
        <v>0.2931219382921897</v>
      </c>
      <c r="Q74" s="19"/>
    </row>
    <row r="75" spans="2:17" ht="12.75">
      <c r="B75" t="s">
        <v>37</v>
      </c>
      <c r="C75" t="s">
        <v>266</v>
      </c>
      <c r="D75" s="22">
        <f t="shared" si="7"/>
        <v>0.11123622401370421</v>
      </c>
      <c r="E75" s="22">
        <f t="shared" si="8"/>
        <v>0.47570577148025817</v>
      </c>
      <c r="F75" s="19">
        <f t="shared" si="9"/>
        <v>0.06578990969578116</v>
      </c>
      <c r="G75" s="19">
        <f t="shared" si="10"/>
        <v>0.2703437566255809</v>
      </c>
      <c r="H75" s="19">
        <f t="shared" si="11"/>
        <v>0.13957210515889615</v>
      </c>
      <c r="I75" s="22">
        <f t="shared" si="6"/>
        <v>0.5869419954939623</v>
      </c>
      <c r="L75" t="s">
        <v>60</v>
      </c>
      <c r="M75" s="19">
        <v>0.8157499410659892</v>
      </c>
      <c r="N75" s="19">
        <v>0.1900484959649314</v>
      </c>
      <c r="O75" s="19">
        <v>0.6257014451010577</v>
      </c>
      <c r="P75" s="19">
        <v>0</v>
      </c>
      <c r="Q75" s="19"/>
    </row>
    <row r="76" spans="2:17" ht="12.75">
      <c r="B76" t="s">
        <v>39</v>
      </c>
      <c r="C76" t="s">
        <v>40</v>
      </c>
      <c r="D76" s="22">
        <f t="shared" si="7"/>
        <v>0</v>
      </c>
      <c r="E76" s="22">
        <f t="shared" si="8"/>
        <v>0.16136143764140612</v>
      </c>
      <c r="F76" s="19">
        <f t="shared" si="9"/>
        <v>0.012256823045557424</v>
      </c>
      <c r="G76" s="19">
        <f>SUM(J11,-J41)/$P11</f>
        <v>0</v>
      </c>
      <c r="H76" s="19">
        <f t="shared" si="11"/>
        <v>0.1491046145958487</v>
      </c>
      <c r="I76" s="22">
        <f t="shared" si="6"/>
        <v>0.16136143764140612</v>
      </c>
      <c r="L76" t="s">
        <v>66</v>
      </c>
      <c r="M76" s="19">
        <v>0.8004391308004604</v>
      </c>
      <c r="N76" s="19">
        <v>0.15896581794096087</v>
      </c>
      <c r="O76" s="19">
        <v>0.49696108611571543</v>
      </c>
      <c r="P76" s="19">
        <v>0.14451222674378403</v>
      </c>
      <c r="Q76" s="19"/>
    </row>
    <row r="77" spans="2:17" ht="12.75">
      <c r="B77" t="s">
        <v>41</v>
      </c>
      <c r="C77" t="s">
        <v>42</v>
      </c>
      <c r="D77" s="22">
        <f t="shared" si="7"/>
        <v>0.2667995235808556</v>
      </c>
      <c r="E77" s="22">
        <f t="shared" si="8"/>
        <v>0.2868989465155716</v>
      </c>
      <c r="F77" s="19">
        <f t="shared" si="9"/>
        <v>0.11342298311822656</v>
      </c>
      <c r="G77" s="19">
        <f t="shared" si="10"/>
        <v>0.173475963397345</v>
      </c>
      <c r="H77" s="19">
        <f t="shared" si="11"/>
        <v>0</v>
      </c>
      <c r="I77" s="22">
        <f t="shared" si="6"/>
        <v>0.5536984700964271</v>
      </c>
      <c r="L77" t="s">
        <v>46</v>
      </c>
      <c r="M77" s="19">
        <v>0.7431337692943388</v>
      </c>
      <c r="N77" s="19">
        <v>0.11358669030040222</v>
      </c>
      <c r="O77" s="19">
        <v>0.41120092298496674</v>
      </c>
      <c r="P77" s="19">
        <v>0.21834615600896992</v>
      </c>
      <c r="Q77" s="19"/>
    </row>
    <row r="78" spans="2:17" ht="12.75">
      <c r="B78" t="s">
        <v>43</v>
      </c>
      <c r="C78" t="s">
        <v>44</v>
      </c>
      <c r="D78" s="22">
        <f t="shared" si="7"/>
        <v>0</v>
      </c>
      <c r="E78" s="22">
        <f t="shared" si="8"/>
        <v>0.6907337265778432</v>
      </c>
      <c r="F78" s="19">
        <f t="shared" si="9"/>
        <v>0.00827804549686944</v>
      </c>
      <c r="G78" s="19">
        <f t="shared" si="10"/>
        <v>0.5960836586372148</v>
      </c>
      <c r="H78" s="19">
        <f t="shared" si="11"/>
        <v>0.08637202244375893</v>
      </c>
      <c r="I78" s="22">
        <f t="shared" si="6"/>
        <v>0.6907337265778432</v>
      </c>
      <c r="L78" t="s">
        <v>6</v>
      </c>
      <c r="M78" s="19">
        <v>0.7025726459817705</v>
      </c>
      <c r="N78" s="19">
        <v>0.08735985863580693</v>
      </c>
      <c r="O78" s="19">
        <v>0.46484911688268693</v>
      </c>
      <c r="P78" s="19">
        <v>0.15036367046327656</v>
      </c>
      <c r="Q78" s="19"/>
    </row>
    <row r="79" spans="2:17" ht="12.75">
      <c r="B79" t="s">
        <v>45</v>
      </c>
      <c r="C79" t="s">
        <v>46</v>
      </c>
      <c r="D79" s="22">
        <f t="shared" si="7"/>
        <v>0.010762154040026116</v>
      </c>
      <c r="E79" s="22">
        <f t="shared" si="8"/>
        <v>0.7431337692943388</v>
      </c>
      <c r="F79" s="19">
        <f t="shared" si="9"/>
        <v>0.11358669030040222</v>
      </c>
      <c r="G79" s="19">
        <f t="shared" si="10"/>
        <v>0.41120092298496674</v>
      </c>
      <c r="H79" s="19">
        <f t="shared" si="11"/>
        <v>0.21834615600896992</v>
      </c>
      <c r="I79" s="22">
        <f t="shared" si="6"/>
        <v>0.7538959233343651</v>
      </c>
      <c r="L79" t="s">
        <v>44</v>
      </c>
      <c r="M79" s="19">
        <v>0.6907337265778432</v>
      </c>
      <c r="N79" s="19">
        <v>0.00827804549686944</v>
      </c>
      <c r="O79" s="19">
        <v>0.5960836586372148</v>
      </c>
      <c r="P79" s="19">
        <v>0.08637202244375893</v>
      </c>
      <c r="Q79" s="19"/>
    </row>
    <row r="80" spans="2:17" ht="12.75">
      <c r="B80" t="s">
        <v>47</v>
      </c>
      <c r="C80" t="s">
        <v>48</v>
      </c>
      <c r="D80" s="22">
        <f t="shared" si="7"/>
        <v>0.05915352035309043</v>
      </c>
      <c r="E80" s="22">
        <f t="shared" si="8"/>
        <v>0.43754053228519624</v>
      </c>
      <c r="F80" s="19">
        <f t="shared" si="9"/>
        <v>0.04668124733593536</v>
      </c>
      <c r="G80" s="19">
        <f t="shared" si="10"/>
        <v>0.27357820339107186</v>
      </c>
      <c r="H80" s="19">
        <f t="shared" si="11"/>
        <v>0.11728108155818909</v>
      </c>
      <c r="I80" s="22">
        <f t="shared" si="6"/>
        <v>0.4966940526382867</v>
      </c>
      <c r="L80" t="s">
        <v>72</v>
      </c>
      <c r="M80" s="19">
        <v>0.6672834232832631</v>
      </c>
      <c r="N80" s="19">
        <v>0.06605566043558084</v>
      </c>
      <c r="O80" s="19">
        <v>0.30228853608028466</v>
      </c>
      <c r="P80" s="19">
        <v>0.29893922676739765</v>
      </c>
      <c r="Q80" s="19"/>
    </row>
    <row r="81" spans="2:17" ht="12.75">
      <c r="B81" t="s">
        <v>49</v>
      </c>
      <c r="C81" t="s">
        <v>50</v>
      </c>
      <c r="D81" s="22">
        <f t="shared" si="7"/>
        <v>0.044892091732928414</v>
      </c>
      <c r="E81" s="22">
        <f t="shared" si="8"/>
        <v>0.8492183340110275</v>
      </c>
      <c r="F81" s="19">
        <f t="shared" si="9"/>
        <v>0.0914754396330189</v>
      </c>
      <c r="G81" s="19">
        <f t="shared" si="10"/>
        <v>0.4646209560858188</v>
      </c>
      <c r="H81" s="19">
        <f t="shared" si="11"/>
        <v>0.2931219382921897</v>
      </c>
      <c r="I81" s="22">
        <f t="shared" si="6"/>
        <v>0.8941104257439558</v>
      </c>
      <c r="L81" t="s">
        <v>32</v>
      </c>
      <c r="M81" s="19">
        <v>0.6051135968042096</v>
      </c>
      <c r="N81" s="19">
        <v>0.13279827737628835</v>
      </c>
      <c r="O81" s="19">
        <v>0.34535455297610357</v>
      </c>
      <c r="P81" s="19">
        <v>0.12696076645181778</v>
      </c>
      <c r="Q81" s="19"/>
    </row>
    <row r="82" spans="2:17" ht="12.75">
      <c r="B82" t="s">
        <v>261</v>
      </c>
      <c r="C82" t="s">
        <v>262</v>
      </c>
      <c r="D82" s="22">
        <f>SUM(E17,I17,M17,-E47,-I47,-M47)/$P17</f>
        <v>0</v>
      </c>
      <c r="E82" s="22">
        <f>SUM(F17,J17,N17,-F47,-J47,-N47)/$P17</f>
        <v>0.0168857388276857</v>
      </c>
      <c r="F82" s="19">
        <f t="shared" si="9"/>
        <v>0.0168857388276857</v>
      </c>
      <c r="G82" s="19">
        <f t="shared" si="10"/>
        <v>0</v>
      </c>
      <c r="H82" s="19">
        <f t="shared" si="11"/>
        <v>0</v>
      </c>
      <c r="I82" s="22">
        <f t="shared" si="6"/>
        <v>0.0168857388276857</v>
      </c>
      <c r="L82" t="s">
        <v>58</v>
      </c>
      <c r="M82" s="19">
        <v>0.5598202204766397</v>
      </c>
      <c r="N82" s="19">
        <v>0.030115720550850215</v>
      </c>
      <c r="O82" s="19">
        <v>0.22311043894710308</v>
      </c>
      <c r="P82" s="19">
        <v>0.3065940609786864</v>
      </c>
      <c r="Q82" s="19"/>
    </row>
    <row r="83" spans="2:17" ht="12.75">
      <c r="B83" t="s">
        <v>152</v>
      </c>
      <c r="C83" t="s">
        <v>153</v>
      </c>
      <c r="D83" s="22">
        <f t="shared" si="7"/>
        <v>0</v>
      </c>
      <c r="E83" s="22">
        <f t="shared" si="8"/>
        <v>0</v>
      </c>
      <c r="F83" s="19">
        <f t="shared" si="9"/>
        <v>0</v>
      </c>
      <c r="G83" s="19">
        <f t="shared" si="10"/>
        <v>0</v>
      </c>
      <c r="H83" s="19">
        <f t="shared" si="11"/>
        <v>0</v>
      </c>
      <c r="I83" s="22">
        <f t="shared" si="6"/>
        <v>0</v>
      </c>
      <c r="L83" t="s">
        <v>266</v>
      </c>
      <c r="M83" s="19">
        <v>0.47570577148025817</v>
      </c>
      <c r="N83" s="19">
        <v>0.06578990969578116</v>
      </c>
      <c r="O83" s="19">
        <v>0.2703437566255809</v>
      </c>
      <c r="P83" s="19">
        <v>0.13957210515889615</v>
      </c>
      <c r="Q83" s="19"/>
    </row>
    <row r="84" spans="2:17" ht="12.75">
      <c r="B84" t="s">
        <v>51</v>
      </c>
      <c r="C84" t="s">
        <v>52</v>
      </c>
      <c r="D84" s="22">
        <f t="shared" si="7"/>
        <v>0</v>
      </c>
      <c r="E84" s="22">
        <f t="shared" si="8"/>
        <v>0.3597515687059127</v>
      </c>
      <c r="F84" s="19">
        <f t="shared" si="9"/>
        <v>0.024191446816745146</v>
      </c>
      <c r="G84" s="19">
        <f t="shared" si="10"/>
        <v>0.004756756756756756</v>
      </c>
      <c r="H84" s="19">
        <f t="shared" si="11"/>
        <v>0.33080336513241076</v>
      </c>
      <c r="I84" s="22">
        <f t="shared" si="6"/>
        <v>0.3597515687059127</v>
      </c>
      <c r="L84" t="s">
        <v>74</v>
      </c>
      <c r="M84" s="19">
        <v>0.47174655912603175</v>
      </c>
      <c r="N84" s="19">
        <v>0.11356131214496828</v>
      </c>
      <c r="O84" s="19">
        <v>0.2557045027894556</v>
      </c>
      <c r="P84" s="19">
        <v>0.10248074419160784</v>
      </c>
      <c r="Q84" s="19"/>
    </row>
    <row r="85" spans="2:17" ht="12.75">
      <c r="B85" t="s">
        <v>53</v>
      </c>
      <c r="C85" t="s">
        <v>54</v>
      </c>
      <c r="D85" s="22">
        <f t="shared" si="7"/>
        <v>-0.013724707474442054</v>
      </c>
      <c r="E85" s="22">
        <f t="shared" si="8"/>
        <v>1.2994998722773006</v>
      </c>
      <c r="F85" s="19">
        <f t="shared" si="9"/>
        <v>0.032517121203113106</v>
      </c>
      <c r="G85" s="19">
        <f t="shared" si="10"/>
        <v>0.972835112692764</v>
      </c>
      <c r="H85" s="19">
        <f t="shared" si="11"/>
        <v>0.2941476383814235</v>
      </c>
      <c r="I85" s="22">
        <f t="shared" si="6"/>
        <v>1.2857751648028586</v>
      </c>
      <c r="L85" t="s">
        <v>48</v>
      </c>
      <c r="M85" s="19">
        <v>0.43754053228519624</v>
      </c>
      <c r="N85" s="19">
        <v>0.04668124733593536</v>
      </c>
      <c r="O85" s="19">
        <v>0.27357820339107186</v>
      </c>
      <c r="P85" s="19">
        <v>0.11728108155818909</v>
      </c>
      <c r="Q85" s="19"/>
    </row>
    <row r="86" spans="2:17" ht="12.75">
      <c r="B86" t="s">
        <v>55</v>
      </c>
      <c r="C86" t="s">
        <v>267</v>
      </c>
      <c r="D86" s="22">
        <f t="shared" si="7"/>
        <v>0.014988897488158003</v>
      </c>
      <c r="E86" s="22">
        <f t="shared" si="8"/>
        <v>0.26959393479559</v>
      </c>
      <c r="F86" s="19">
        <f t="shared" si="9"/>
        <v>0.007717056132516985</v>
      </c>
      <c r="G86" s="19">
        <f t="shared" si="10"/>
        <v>0</v>
      </c>
      <c r="H86" s="19">
        <f t="shared" si="11"/>
        <v>0.261876878663073</v>
      </c>
      <c r="I86" s="22">
        <f t="shared" si="6"/>
        <v>0.284582832283748</v>
      </c>
      <c r="L86" t="s">
        <v>62</v>
      </c>
      <c r="M86" s="19">
        <v>0.42389450615852303</v>
      </c>
      <c r="N86" s="19">
        <v>0.007508153822284491</v>
      </c>
      <c r="O86" s="19">
        <v>0.22450715794414455</v>
      </c>
      <c r="P86" s="19">
        <v>0.19187919439209397</v>
      </c>
      <c r="Q86" s="19"/>
    </row>
    <row r="87" spans="2:17" ht="12.75">
      <c r="B87" t="s">
        <v>57</v>
      </c>
      <c r="C87" t="s">
        <v>58</v>
      </c>
      <c r="D87" s="22">
        <f t="shared" si="7"/>
        <v>0.06295537207879764</v>
      </c>
      <c r="E87" s="22">
        <f t="shared" si="8"/>
        <v>0.5598202204766397</v>
      </c>
      <c r="F87" s="19">
        <f t="shared" si="9"/>
        <v>0.030115720550850215</v>
      </c>
      <c r="G87" s="19">
        <f t="shared" si="10"/>
        <v>0.22311043894710308</v>
      </c>
      <c r="H87" s="19">
        <f t="shared" si="11"/>
        <v>0.3065940609786864</v>
      </c>
      <c r="I87" s="22">
        <f t="shared" si="6"/>
        <v>0.6227755925554374</v>
      </c>
      <c r="L87" t="s">
        <v>68</v>
      </c>
      <c r="M87" s="19">
        <v>0.38839974681912487</v>
      </c>
      <c r="N87" s="19">
        <v>0.059058781059093506</v>
      </c>
      <c r="O87" s="19">
        <v>0.21219160329608533</v>
      </c>
      <c r="P87" s="19">
        <v>0.117149362463946</v>
      </c>
      <c r="Q87" s="19"/>
    </row>
    <row r="88" spans="2:17" ht="12.75">
      <c r="B88" t="s">
        <v>59</v>
      </c>
      <c r="C88" t="s">
        <v>60</v>
      </c>
      <c r="D88" s="22">
        <f t="shared" si="7"/>
        <v>-0.23859455733605084</v>
      </c>
      <c r="E88" s="22">
        <f t="shared" si="8"/>
        <v>0.8157499410659892</v>
      </c>
      <c r="F88" s="19">
        <f t="shared" si="9"/>
        <v>0.1900484959649314</v>
      </c>
      <c r="G88" s="19">
        <f t="shared" si="10"/>
        <v>0.6257014451010577</v>
      </c>
      <c r="H88" s="19">
        <f t="shared" si="11"/>
        <v>0</v>
      </c>
      <c r="I88" s="22">
        <f t="shared" si="6"/>
        <v>0.5771553837299379</v>
      </c>
      <c r="L88" t="s">
        <v>52</v>
      </c>
      <c r="M88" s="19">
        <v>0.3597515687059127</v>
      </c>
      <c r="N88" s="19">
        <v>0.024191446816745146</v>
      </c>
      <c r="O88" s="19">
        <v>0.004756756756756756</v>
      </c>
      <c r="P88" s="19">
        <v>0.33080336513241076</v>
      </c>
      <c r="Q88" s="19"/>
    </row>
    <row r="89" spans="2:17" ht="12.75">
      <c r="B89" t="s">
        <v>61</v>
      </c>
      <c r="C89" t="s">
        <v>62</v>
      </c>
      <c r="D89" s="22">
        <f t="shared" si="7"/>
        <v>0.0799183805609964</v>
      </c>
      <c r="E89" s="22">
        <f t="shared" si="8"/>
        <v>0.42389450615852303</v>
      </c>
      <c r="F89" s="19">
        <f t="shared" si="9"/>
        <v>0.007508153822284491</v>
      </c>
      <c r="G89" s="19">
        <f t="shared" si="10"/>
        <v>0.22450715794414455</v>
      </c>
      <c r="H89" s="19">
        <f t="shared" si="11"/>
        <v>0.19187919439209397</v>
      </c>
      <c r="I89" s="22">
        <f t="shared" si="6"/>
        <v>0.5038128867195194</v>
      </c>
      <c r="L89" t="s">
        <v>34</v>
      </c>
      <c r="M89" s="19">
        <v>0.3512335689453176</v>
      </c>
      <c r="N89" s="19">
        <v>0.01052555516099459</v>
      </c>
      <c r="O89" s="19">
        <v>0.16797145328719723</v>
      </c>
      <c r="P89" s="19">
        <v>0.17273656049712585</v>
      </c>
      <c r="Q89" s="19"/>
    </row>
    <row r="90" spans="2:17" ht="12.75">
      <c r="B90" t="s">
        <v>63</v>
      </c>
      <c r="C90" t="s">
        <v>64</v>
      </c>
      <c r="D90" s="22">
        <f t="shared" si="7"/>
        <v>-0.09990557319432078</v>
      </c>
      <c r="E90" s="22">
        <f t="shared" si="8"/>
        <v>0.30763753862378046</v>
      </c>
      <c r="F90" s="19">
        <f t="shared" si="9"/>
        <v>0.021419215304267703</v>
      </c>
      <c r="G90" s="19">
        <f t="shared" si="10"/>
        <v>0.19975780765042891</v>
      </c>
      <c r="H90" s="19">
        <f t="shared" si="11"/>
        <v>0.08646051566908385</v>
      </c>
      <c r="I90" s="22">
        <f t="shared" si="6"/>
        <v>0.20773196542945974</v>
      </c>
      <c r="L90" t="s">
        <v>36</v>
      </c>
      <c r="M90" s="19">
        <v>0.3407208842418189</v>
      </c>
      <c r="N90" s="19">
        <v>0.2636359569273583</v>
      </c>
      <c r="O90" s="19">
        <v>0.07708492731446061</v>
      </c>
      <c r="P90" s="19">
        <v>0</v>
      </c>
      <c r="Q90" s="19"/>
    </row>
    <row r="91" spans="2:17" ht="12.75">
      <c r="B91" t="s">
        <v>65</v>
      </c>
      <c r="C91" t="s">
        <v>66</v>
      </c>
      <c r="D91" s="22">
        <f t="shared" si="7"/>
        <v>0.0310161744479553</v>
      </c>
      <c r="E91" s="22">
        <f t="shared" si="8"/>
        <v>0.8004391308004604</v>
      </c>
      <c r="F91" s="19">
        <f t="shared" si="9"/>
        <v>0.15896581794096087</v>
      </c>
      <c r="G91" s="19">
        <f t="shared" si="10"/>
        <v>0.49696108611571543</v>
      </c>
      <c r="H91" s="19">
        <f t="shared" si="11"/>
        <v>0.14451222674378403</v>
      </c>
      <c r="I91" s="22">
        <f t="shared" si="6"/>
        <v>0.8314553052484157</v>
      </c>
      <c r="L91" t="s">
        <v>64</v>
      </c>
      <c r="M91" s="19">
        <v>0.30763753862378046</v>
      </c>
      <c r="N91" s="19">
        <v>0.021419215304267703</v>
      </c>
      <c r="O91" s="19">
        <v>0.19975780765042891</v>
      </c>
      <c r="P91" s="19">
        <v>0.08646051566908385</v>
      </c>
      <c r="Q91" s="19"/>
    </row>
    <row r="92" spans="2:17" ht="12.75">
      <c r="B92" t="s">
        <v>67</v>
      </c>
      <c r="C92" t="s">
        <v>68</v>
      </c>
      <c r="D92" s="22">
        <f t="shared" si="7"/>
        <v>-5.129598818103084E-05</v>
      </c>
      <c r="E92" s="22">
        <f t="shared" si="8"/>
        <v>0.38839974681912487</v>
      </c>
      <c r="F92" s="19">
        <f t="shared" si="9"/>
        <v>0.059058781059093506</v>
      </c>
      <c r="G92" s="19">
        <f t="shared" si="10"/>
        <v>0.21219160329608533</v>
      </c>
      <c r="H92" s="19">
        <f t="shared" si="11"/>
        <v>0.117149362463946</v>
      </c>
      <c r="I92" s="22">
        <f t="shared" si="6"/>
        <v>0.38834845083094377</v>
      </c>
      <c r="L92" t="s">
        <v>78</v>
      </c>
      <c r="M92" s="19">
        <v>0.30001450021693143</v>
      </c>
      <c r="N92" s="19">
        <v>0.14753437822586285</v>
      </c>
      <c r="O92" s="19">
        <v>0.15248012199106853</v>
      </c>
      <c r="P92" s="19">
        <v>0</v>
      </c>
      <c r="Q92" s="19"/>
    </row>
    <row r="93" spans="2:17" ht="12.75">
      <c r="B93" t="s">
        <v>69</v>
      </c>
      <c r="C93" t="s">
        <v>70</v>
      </c>
      <c r="D93" s="22">
        <f t="shared" si="7"/>
        <v>0.020322249875605165</v>
      </c>
      <c r="E93" s="22">
        <f t="shared" si="8"/>
        <v>0.15607374564446758</v>
      </c>
      <c r="F93" s="19">
        <f t="shared" si="9"/>
        <v>0.05419403451811237</v>
      </c>
      <c r="G93" s="19">
        <f t="shared" si="10"/>
        <v>0</v>
      </c>
      <c r="H93" s="19">
        <f t="shared" si="11"/>
        <v>0.10187971112635522</v>
      </c>
      <c r="I93" s="22">
        <f t="shared" si="6"/>
        <v>0.17639599552007273</v>
      </c>
      <c r="L93" t="s">
        <v>76</v>
      </c>
      <c r="M93" s="19">
        <v>0.2968721321257278</v>
      </c>
      <c r="N93" s="19">
        <v>0.03432516090850923</v>
      </c>
      <c r="O93" s="19">
        <v>0.26254697121721854</v>
      </c>
      <c r="P93" s="19">
        <v>0</v>
      </c>
      <c r="Q93" s="19"/>
    </row>
    <row r="94" spans="2:17" ht="12.75">
      <c r="B94" t="s">
        <v>71</v>
      </c>
      <c r="C94" t="s">
        <v>72</v>
      </c>
      <c r="D94" s="22">
        <f t="shared" si="7"/>
        <v>0.08395347690162018</v>
      </c>
      <c r="E94" s="22">
        <f t="shared" si="8"/>
        <v>0.6672834232832631</v>
      </c>
      <c r="F94" s="19">
        <f t="shared" si="9"/>
        <v>0.06605566043558084</v>
      </c>
      <c r="G94" s="19">
        <f t="shared" si="10"/>
        <v>0.30228853608028466</v>
      </c>
      <c r="H94" s="19">
        <f t="shared" si="11"/>
        <v>0.29893922676739765</v>
      </c>
      <c r="I94" s="22">
        <f t="shared" si="6"/>
        <v>0.7512369001848832</v>
      </c>
      <c r="L94" t="s">
        <v>42</v>
      </c>
      <c r="M94" s="19">
        <v>0.2868989465155716</v>
      </c>
      <c r="N94" s="19">
        <v>0.11342298311822656</v>
      </c>
      <c r="O94" s="19">
        <v>0.173475963397345</v>
      </c>
      <c r="P94" s="19">
        <v>0</v>
      </c>
      <c r="Q94" s="19"/>
    </row>
    <row r="95" spans="2:17" ht="12.75">
      <c r="B95" t="s">
        <v>73</v>
      </c>
      <c r="C95" t="s">
        <v>74</v>
      </c>
      <c r="D95" s="22">
        <f t="shared" si="7"/>
        <v>0.076307129192095</v>
      </c>
      <c r="E95" s="22">
        <f t="shared" si="8"/>
        <v>0.47174655912603175</v>
      </c>
      <c r="F95" s="19">
        <f t="shared" si="9"/>
        <v>0.11356131214496828</v>
      </c>
      <c r="G95" s="19">
        <f t="shared" si="10"/>
        <v>0.2557045027894556</v>
      </c>
      <c r="H95" s="19">
        <f t="shared" si="11"/>
        <v>0.10248074419160784</v>
      </c>
      <c r="I95" s="22">
        <f t="shared" si="6"/>
        <v>0.5480536883181268</v>
      </c>
      <c r="L95" t="s">
        <v>267</v>
      </c>
      <c r="M95" s="19">
        <v>0.26959393479559</v>
      </c>
      <c r="N95" s="19">
        <v>0.007717056132516985</v>
      </c>
      <c r="O95" s="19">
        <v>0</v>
      </c>
      <c r="P95" s="19">
        <v>0.261876878663073</v>
      </c>
      <c r="Q95" s="19"/>
    </row>
    <row r="96" spans="2:17" ht="12.75">
      <c r="B96" t="s">
        <v>75</v>
      </c>
      <c r="C96" t="s">
        <v>76</v>
      </c>
      <c r="D96" s="22">
        <f t="shared" si="7"/>
        <v>0.14294910123198823</v>
      </c>
      <c r="E96" s="22">
        <f t="shared" si="8"/>
        <v>0.2968721321257278</v>
      </c>
      <c r="F96" s="19">
        <f t="shared" si="9"/>
        <v>0.03432516090850923</v>
      </c>
      <c r="G96" s="19">
        <f t="shared" si="10"/>
        <v>0.26254697121721854</v>
      </c>
      <c r="H96" s="19">
        <f t="shared" si="11"/>
        <v>0</v>
      </c>
      <c r="I96" s="22">
        <f t="shared" si="6"/>
        <v>0.439821233357716</v>
      </c>
      <c r="L96" t="s">
        <v>40</v>
      </c>
      <c r="M96" s="19">
        <v>0.16136143764140612</v>
      </c>
      <c r="N96" s="19">
        <v>0.012256823045557424</v>
      </c>
      <c r="O96" s="19">
        <v>0</v>
      </c>
      <c r="P96" s="19">
        <v>0.1491046145958487</v>
      </c>
      <c r="Q96" s="19"/>
    </row>
    <row r="97" spans="2:17" ht="12.75">
      <c r="B97" t="s">
        <v>77</v>
      </c>
      <c r="C97" t="s">
        <v>78</v>
      </c>
      <c r="D97" s="22">
        <f t="shared" si="7"/>
        <v>-0.1546649337206535</v>
      </c>
      <c r="E97" s="22">
        <f t="shared" si="8"/>
        <v>0.30001450021693143</v>
      </c>
      <c r="F97" s="19">
        <f t="shared" si="9"/>
        <v>0.14753437822586285</v>
      </c>
      <c r="G97" s="19">
        <f t="shared" si="10"/>
        <v>0.15248012199106853</v>
      </c>
      <c r="H97" s="19">
        <f t="shared" si="11"/>
        <v>0</v>
      </c>
      <c r="I97" s="22">
        <f t="shared" si="6"/>
        <v>0.1453495664962779</v>
      </c>
      <c r="L97" t="s">
        <v>70</v>
      </c>
      <c r="M97" s="19">
        <v>0.15607374564446758</v>
      </c>
      <c r="N97" s="19">
        <v>0.05419403451811237</v>
      </c>
      <c r="O97" s="19">
        <v>0</v>
      </c>
      <c r="P97" s="19">
        <v>0.10187971112635522</v>
      </c>
      <c r="Q97" s="19"/>
    </row>
    <row r="98" spans="2:20" ht="12.75">
      <c r="B98" t="s">
        <v>269</v>
      </c>
      <c r="C98" t="s">
        <v>269</v>
      </c>
      <c r="D98" s="22"/>
      <c r="E98" s="22">
        <f>'EU27 % ID by fuel'!AA83</f>
        <v>0.527172448228429</v>
      </c>
      <c r="F98" s="19">
        <f>('EU27 % ID by fuel'!I56-'EU27 % ID by fuel'!Q56)/GIEC!C18</f>
        <v>0.08335060224759035</v>
      </c>
      <c r="G98" s="19">
        <f>('EU27 % ID by fuel'!I34-'EU27 % ID by fuel'!Q34)/GIEC!C18</f>
        <v>0.30563324952429377</v>
      </c>
      <c r="H98" s="19">
        <f>('EU27 % ID by fuel'!I13-'EU27 % ID by fuel'!Q13)/GIEC!C18</f>
        <v>0.13833214644242</v>
      </c>
      <c r="I98" s="22"/>
      <c r="M98" s="19"/>
      <c r="N98" s="19"/>
      <c r="O98" s="19"/>
      <c r="P98" s="19"/>
      <c r="Q98" s="19"/>
      <c r="T98" s="22"/>
    </row>
    <row r="99" spans="13:19" ht="12.75">
      <c r="M99" s="19"/>
      <c r="N99" s="19"/>
      <c r="O99" s="19"/>
      <c r="P99" s="19"/>
      <c r="S99" s="22"/>
    </row>
    <row r="101" ht="12.75">
      <c r="L101" s="8" t="s">
        <v>271</v>
      </c>
    </row>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A1:W79"/>
  <sheetViews>
    <sheetView tabSelected="1" zoomScale="85" zoomScaleNormal="85" workbookViewId="0" topLeftCell="A58">
      <selection activeCell="D74" sqref="D74"/>
    </sheetView>
  </sheetViews>
  <sheetFormatPr defaultColWidth="9.140625" defaultRowHeight="12.75"/>
  <cols>
    <col min="1" max="1" width="28.140625" style="0" customWidth="1"/>
    <col min="2" max="2" width="15.421875" style="0" bestFit="1" customWidth="1"/>
    <col min="3" max="4" width="14.57421875" style="0" bestFit="1" customWidth="1"/>
    <col min="5" max="5" width="13.7109375" style="0" customWidth="1"/>
    <col min="6" max="6" width="11.8515625" style="0" customWidth="1"/>
    <col min="7" max="7" width="13.00390625" style="0" customWidth="1"/>
    <col min="8" max="8" width="13.8515625" style="0" customWidth="1"/>
    <col min="9" max="9" width="13.140625" style="0" customWidth="1"/>
    <col min="10" max="10" width="15.28125" style="0" customWidth="1"/>
    <col min="11" max="11" width="15.00390625" style="0" customWidth="1"/>
    <col min="13" max="13" width="18.8515625" style="0" bestFit="1" customWidth="1"/>
    <col min="14" max="15" width="11.421875" style="0" bestFit="1" customWidth="1"/>
    <col min="16" max="17" width="10.7109375" style="0" bestFit="1" customWidth="1"/>
    <col min="18" max="18" width="12.421875" style="0" customWidth="1"/>
  </cols>
  <sheetData>
    <row r="1" spans="1:10" ht="13.5" thickBot="1">
      <c r="A1" s="51">
        <v>2006</v>
      </c>
      <c r="B1" s="52"/>
      <c r="C1" s="52"/>
      <c r="D1" s="52"/>
      <c r="E1" s="52"/>
      <c r="F1" s="52"/>
      <c r="G1" s="52"/>
      <c r="H1" s="52"/>
      <c r="I1" s="52"/>
      <c r="J1" s="52"/>
    </row>
    <row r="2" spans="1:10" ht="14.25">
      <c r="A2" s="53" t="s">
        <v>332</v>
      </c>
      <c r="B2" s="245" t="s">
        <v>333</v>
      </c>
      <c r="C2" s="246"/>
      <c r="D2" s="245" t="s">
        <v>394</v>
      </c>
      <c r="E2" s="247"/>
      <c r="F2" s="248"/>
      <c r="G2" s="245" t="s">
        <v>334</v>
      </c>
      <c r="H2" s="247"/>
      <c r="I2" s="247"/>
      <c r="J2" s="249"/>
    </row>
    <row r="3" spans="1:10" ht="15.75">
      <c r="A3" s="54"/>
      <c r="B3" s="250" t="s">
        <v>335</v>
      </c>
      <c r="C3" s="251"/>
      <c r="D3" s="55" t="s">
        <v>395</v>
      </c>
      <c r="E3" s="55" t="s">
        <v>396</v>
      </c>
      <c r="F3" s="55" t="s">
        <v>397</v>
      </c>
      <c r="G3" s="56"/>
      <c r="H3" s="57" t="s">
        <v>398</v>
      </c>
      <c r="I3" s="55" t="s">
        <v>396</v>
      </c>
      <c r="J3" s="58" t="s">
        <v>397</v>
      </c>
    </row>
    <row r="4" spans="1:10" ht="15" thickBot="1">
      <c r="A4" s="59"/>
      <c r="B4" s="60" t="s">
        <v>336</v>
      </c>
      <c r="C4" s="61" t="s">
        <v>399</v>
      </c>
      <c r="D4" s="61" t="s">
        <v>337</v>
      </c>
      <c r="E4" s="238" t="s">
        <v>338</v>
      </c>
      <c r="F4" s="239"/>
      <c r="G4" s="62"/>
      <c r="H4" s="238" t="s">
        <v>339</v>
      </c>
      <c r="I4" s="240"/>
      <c r="J4" s="241"/>
    </row>
    <row r="5" spans="1:10" ht="13.5" thickTop="1">
      <c r="A5" s="63" t="s">
        <v>340</v>
      </c>
      <c r="B5" s="178">
        <v>57043565.71250883</v>
      </c>
      <c r="C5" s="179" t="s">
        <v>341</v>
      </c>
      <c r="D5" s="180"/>
      <c r="E5" s="180"/>
      <c r="F5" s="180"/>
      <c r="G5" s="181"/>
      <c r="H5" s="191">
        <v>3944226.320556393</v>
      </c>
      <c r="I5" s="191">
        <v>769.4764097003356</v>
      </c>
      <c r="J5" s="192">
        <v>158.44521603631821</v>
      </c>
    </row>
    <row r="6" spans="1:10" ht="12.75">
      <c r="A6" s="64" t="s">
        <v>342</v>
      </c>
      <c r="B6" s="178">
        <v>22583762.17993702</v>
      </c>
      <c r="C6" s="182" t="s">
        <v>341</v>
      </c>
      <c r="D6" s="183">
        <v>72.621316307491</v>
      </c>
      <c r="E6" s="183">
        <v>5.7915562685239115</v>
      </c>
      <c r="F6" s="183">
        <v>4.384138245872932</v>
      </c>
      <c r="G6" s="181"/>
      <c r="H6" s="178">
        <v>1640062.5366823587</v>
      </c>
      <c r="I6" s="178">
        <v>130.7951294200675</v>
      </c>
      <c r="J6" s="184">
        <v>99.01033550876055</v>
      </c>
    </row>
    <row r="7" spans="1:10" ht="12.75">
      <c r="A7" s="64" t="s">
        <v>343</v>
      </c>
      <c r="B7" s="178">
        <v>12979625.91523972</v>
      </c>
      <c r="C7" s="182" t="s">
        <v>341</v>
      </c>
      <c r="D7" s="183">
        <v>97.05310393544505</v>
      </c>
      <c r="E7" s="183">
        <v>12.486252806142044</v>
      </c>
      <c r="F7" s="183">
        <v>2.4044679423145734</v>
      </c>
      <c r="G7" s="181"/>
      <c r="H7" s="178">
        <v>1259712.9829949567</v>
      </c>
      <c r="I7" s="178">
        <v>162.06689050683593</v>
      </c>
      <c r="J7" s="184">
        <v>31.20909441642936</v>
      </c>
    </row>
    <row r="8" spans="1:10" ht="12.75">
      <c r="A8" s="64" t="s">
        <v>344</v>
      </c>
      <c r="B8" s="178">
        <v>17525048.227072343</v>
      </c>
      <c r="C8" s="182" t="s">
        <v>341</v>
      </c>
      <c r="D8" s="183">
        <v>56.56558201881916</v>
      </c>
      <c r="E8" s="183">
        <v>4.861497275568941</v>
      </c>
      <c r="F8" s="183">
        <v>0.7724941580496724</v>
      </c>
      <c r="G8" s="181"/>
      <c r="H8" s="178">
        <v>991314.5528722219</v>
      </c>
      <c r="I8" s="178">
        <v>85.1979742101265</v>
      </c>
      <c r="J8" s="184">
        <v>13.537997374952154</v>
      </c>
    </row>
    <row r="9" spans="1:10" ht="12.75">
      <c r="A9" s="64" t="s">
        <v>345</v>
      </c>
      <c r="B9" s="178">
        <v>3300018.964372096</v>
      </c>
      <c r="C9" s="182" t="s">
        <v>341</v>
      </c>
      <c r="D9" s="183">
        <v>0</v>
      </c>
      <c r="E9" s="183">
        <v>117.25710864956693</v>
      </c>
      <c r="F9" s="183">
        <v>3.4771695474829762</v>
      </c>
      <c r="G9" s="185" t="s">
        <v>346</v>
      </c>
      <c r="H9" s="178">
        <v>0</v>
      </c>
      <c r="I9" s="178">
        <v>386.9506822510102</v>
      </c>
      <c r="J9" s="184">
        <v>11.474725449030961</v>
      </c>
    </row>
    <row r="10" spans="1:10" ht="13.5" thickBot="1">
      <c r="A10" s="65" t="s">
        <v>347</v>
      </c>
      <c r="B10" s="186">
        <v>654481.1676381921</v>
      </c>
      <c r="C10" s="187" t="s">
        <v>341</v>
      </c>
      <c r="D10" s="188">
        <v>81.11944662591819</v>
      </c>
      <c r="E10" s="183">
        <v>6.823318275773705</v>
      </c>
      <c r="F10" s="183">
        <v>4.909328863869386</v>
      </c>
      <c r="G10" s="189"/>
      <c r="H10" s="186">
        <v>53091.150145894935</v>
      </c>
      <c r="I10" s="186">
        <v>4.46573331229539</v>
      </c>
      <c r="J10" s="190">
        <v>3.213063287145115</v>
      </c>
    </row>
    <row r="11" spans="1:10" ht="12.75">
      <c r="A11" s="66"/>
      <c r="B11" s="66"/>
      <c r="C11" s="66"/>
      <c r="D11" s="66"/>
      <c r="E11" s="66"/>
      <c r="F11" s="66"/>
      <c r="G11" s="66"/>
      <c r="H11" s="66"/>
      <c r="I11" s="66"/>
      <c r="J11" s="66"/>
    </row>
    <row r="12" spans="1:10" ht="13.5" thickBot="1">
      <c r="A12" s="66"/>
      <c r="B12" s="66"/>
      <c r="C12" s="66"/>
      <c r="D12" s="66"/>
      <c r="E12" s="66"/>
      <c r="F12" s="66"/>
      <c r="G12" s="66"/>
      <c r="H12" s="66"/>
      <c r="I12" s="66"/>
      <c r="J12" s="66"/>
    </row>
    <row r="13" spans="1:10" ht="38.25">
      <c r="A13" s="67" t="s">
        <v>332</v>
      </c>
      <c r="B13" s="68" t="s">
        <v>400</v>
      </c>
      <c r="C13" s="68" t="s">
        <v>396</v>
      </c>
      <c r="D13" s="68" t="s">
        <v>397</v>
      </c>
      <c r="E13" s="68" t="s">
        <v>401</v>
      </c>
      <c r="F13" s="68" t="s">
        <v>348</v>
      </c>
      <c r="G13" s="68" t="s">
        <v>349</v>
      </c>
      <c r="H13" s="69" t="s">
        <v>402</v>
      </c>
      <c r="I13" s="66"/>
      <c r="J13" s="66"/>
    </row>
    <row r="14" spans="1:10" ht="13.5" thickBot="1">
      <c r="A14" s="70"/>
      <c r="B14" s="242" t="s">
        <v>339</v>
      </c>
      <c r="C14" s="243"/>
      <c r="D14" s="243"/>
      <c r="E14" s="243"/>
      <c r="F14" s="243"/>
      <c r="G14" s="243"/>
      <c r="H14" s="244"/>
      <c r="I14" s="66"/>
      <c r="J14" s="66"/>
    </row>
    <row r="15" spans="1:10" ht="14.25" thickBot="1" thickTop="1">
      <c r="A15" s="71" t="s">
        <v>350</v>
      </c>
      <c r="B15" s="193">
        <v>3962510.86787058</v>
      </c>
      <c r="C15" s="193">
        <v>4140.78791995544</v>
      </c>
      <c r="D15" s="193">
        <v>158.755536074154</v>
      </c>
      <c r="E15" s="193">
        <v>9877.45705455909</v>
      </c>
      <c r="F15" s="193">
        <v>23358.6049976025</v>
      </c>
      <c r="G15" s="193">
        <v>3727.70325072223</v>
      </c>
      <c r="H15" s="194">
        <v>6263.62806088637</v>
      </c>
      <c r="I15" s="66"/>
      <c r="J15" s="66"/>
    </row>
    <row r="16" spans="1:10" ht="38.25" customHeight="1" thickBot="1">
      <c r="A16" s="72" t="s">
        <v>351</v>
      </c>
      <c r="B16" s="195">
        <v>3944226.32055639</v>
      </c>
      <c r="C16" s="195">
        <v>769.476409700336</v>
      </c>
      <c r="D16" s="195">
        <v>158.445216036318</v>
      </c>
      <c r="E16" s="195">
        <v>9846.78756927244</v>
      </c>
      <c r="F16" s="195">
        <v>23246.6312828465</v>
      </c>
      <c r="G16" s="195">
        <v>3142.14857993252</v>
      </c>
      <c r="H16" s="195">
        <v>6049.76010730425</v>
      </c>
      <c r="I16" s="66"/>
      <c r="J16" s="66"/>
    </row>
    <row r="17" spans="1:10" ht="43.5" customHeight="1" thickBot="1">
      <c r="A17" s="72" t="s">
        <v>352</v>
      </c>
      <c r="B17" s="195">
        <v>18284.5473141835</v>
      </c>
      <c r="C17" s="195">
        <v>3371.3115102551</v>
      </c>
      <c r="D17" s="195">
        <v>0.310320037835748</v>
      </c>
      <c r="E17" s="195">
        <v>30.6694852866465</v>
      </c>
      <c r="F17" s="195">
        <v>111.973714756015</v>
      </c>
      <c r="G17" s="195">
        <v>585.554670789712</v>
      </c>
      <c r="H17" s="195">
        <v>213.867953582119</v>
      </c>
      <c r="I17" s="66"/>
      <c r="J17" s="66"/>
    </row>
    <row r="18" spans="1:10" ht="12.75">
      <c r="A18" s="66"/>
      <c r="B18" s="66"/>
      <c r="C18" s="66"/>
      <c r="D18" s="66"/>
      <c r="E18" s="66"/>
      <c r="F18" s="66"/>
      <c r="G18" s="66"/>
      <c r="H18" s="66"/>
      <c r="I18" s="66"/>
      <c r="J18" s="66"/>
    </row>
    <row r="19" spans="1:8" ht="15.75">
      <c r="A19" s="73" t="s">
        <v>353</v>
      </c>
      <c r="B19" s="74"/>
      <c r="C19" s="74"/>
      <c r="D19" s="74"/>
      <c r="E19" s="74"/>
      <c r="F19" s="74"/>
      <c r="G19" s="74"/>
      <c r="H19" s="75" t="s">
        <v>472</v>
      </c>
    </row>
    <row r="20" spans="1:8" ht="15.75">
      <c r="A20" s="73" t="s">
        <v>354</v>
      </c>
      <c r="B20" s="74"/>
      <c r="C20" s="74"/>
      <c r="D20" s="74"/>
      <c r="E20" s="74"/>
      <c r="F20" s="74"/>
      <c r="G20" s="74"/>
      <c r="H20" s="75" t="s">
        <v>355</v>
      </c>
    </row>
    <row r="21" spans="1:8" ht="12.75">
      <c r="A21" s="74"/>
      <c r="B21" s="74"/>
      <c r="C21" s="74"/>
      <c r="D21" s="74"/>
      <c r="E21" s="74"/>
      <c r="F21" s="74"/>
      <c r="G21" s="75"/>
      <c r="H21" s="75" t="s">
        <v>356</v>
      </c>
    </row>
    <row r="22" spans="1:8" ht="13.5" thickBot="1">
      <c r="A22" s="76"/>
      <c r="B22" s="76"/>
      <c r="C22" s="77"/>
      <c r="D22" s="77"/>
      <c r="E22" s="77"/>
      <c r="F22" s="78"/>
      <c r="G22" s="78"/>
      <c r="H22" s="78"/>
    </row>
    <row r="23" spans="1:8" ht="15.75">
      <c r="A23" s="79" t="s">
        <v>357</v>
      </c>
      <c r="B23" s="252" t="s">
        <v>358</v>
      </c>
      <c r="C23" s="253"/>
      <c r="D23" s="254"/>
      <c r="E23" s="252" t="s">
        <v>403</v>
      </c>
      <c r="F23" s="253"/>
      <c r="G23" s="252" t="s">
        <v>404</v>
      </c>
      <c r="H23" s="255"/>
    </row>
    <row r="24" spans="1:8" ht="12.75">
      <c r="A24" s="80"/>
      <c r="B24" s="81"/>
      <c r="C24" s="256" t="s">
        <v>405</v>
      </c>
      <c r="D24" s="82"/>
      <c r="E24" s="82"/>
      <c r="F24" s="82"/>
      <c r="G24" s="82"/>
      <c r="H24" s="83"/>
    </row>
    <row r="25" spans="1:8" ht="50.25" customHeight="1">
      <c r="A25" s="80"/>
      <c r="B25" s="84" t="s">
        <v>406</v>
      </c>
      <c r="C25" s="234"/>
      <c r="D25" s="86" t="s">
        <v>407</v>
      </c>
      <c r="E25" s="85" t="s">
        <v>359</v>
      </c>
      <c r="F25" s="86" t="s">
        <v>407</v>
      </c>
      <c r="G25" s="85" t="s">
        <v>359</v>
      </c>
      <c r="H25" s="87" t="s">
        <v>407</v>
      </c>
    </row>
    <row r="26" spans="1:8" ht="38.25" customHeight="1" thickBot="1">
      <c r="A26" s="80"/>
      <c r="B26" s="88" t="s">
        <v>360</v>
      </c>
      <c r="C26" s="88" t="s">
        <v>360</v>
      </c>
      <c r="D26" s="88" t="s">
        <v>339</v>
      </c>
      <c r="E26" s="88" t="s">
        <v>360</v>
      </c>
      <c r="F26" s="88" t="s">
        <v>339</v>
      </c>
      <c r="G26" s="89" t="s">
        <v>361</v>
      </c>
      <c r="H26" s="90" t="s">
        <v>361</v>
      </c>
    </row>
    <row r="27" spans="1:8" ht="13.5" thickTop="1">
      <c r="A27" s="91" t="s">
        <v>362</v>
      </c>
      <c r="B27" s="92">
        <v>26245.6452500816</v>
      </c>
      <c r="C27" s="93">
        <v>21312.5288509025</v>
      </c>
      <c r="D27" s="92">
        <v>1671290.23713689</v>
      </c>
      <c r="E27" s="92">
        <v>22584.3914381864</v>
      </c>
      <c r="F27" s="92">
        <v>1640107.63454332</v>
      </c>
      <c r="G27" s="92">
        <v>-5.63159999579814</v>
      </c>
      <c r="H27" s="92">
        <v>1.90125342610535</v>
      </c>
    </row>
    <row r="28" spans="1:8" ht="13.5">
      <c r="A28" s="94" t="s">
        <v>408</v>
      </c>
      <c r="B28" s="92">
        <v>13579.416701</v>
      </c>
      <c r="C28" s="93">
        <v>11447.6836836957</v>
      </c>
      <c r="D28" s="92">
        <v>1286376.42932676</v>
      </c>
      <c r="E28" s="92">
        <v>12979.6259152397</v>
      </c>
      <c r="F28" s="92">
        <v>1259712.98299496</v>
      </c>
      <c r="G28" s="92">
        <v>-11.8026685942106</v>
      </c>
      <c r="H28" s="92">
        <v>2.11662868381384</v>
      </c>
    </row>
    <row r="29" spans="1:8" ht="12.75">
      <c r="A29" s="95" t="s">
        <v>344</v>
      </c>
      <c r="B29" s="92">
        <v>18333.7263</v>
      </c>
      <c r="C29" s="93">
        <v>15094.3798195407</v>
      </c>
      <c r="D29" s="92">
        <v>1017694.3730382</v>
      </c>
      <c r="E29" s="92">
        <v>17525.0482270723</v>
      </c>
      <c r="F29" s="92">
        <v>991314.552872222</v>
      </c>
      <c r="G29" s="92">
        <v>-13.8696817037958</v>
      </c>
      <c r="H29" s="92">
        <v>2.66109481491474</v>
      </c>
    </row>
    <row r="30" spans="1:8" ht="13.5">
      <c r="A30" s="94" t="s">
        <v>409</v>
      </c>
      <c r="B30" s="96" t="s">
        <v>363</v>
      </c>
      <c r="C30" s="97">
        <v>40.6393198161444</v>
      </c>
      <c r="D30" s="98" t="s">
        <v>363</v>
      </c>
      <c r="E30" s="92">
        <v>654.481167638192</v>
      </c>
      <c r="F30" s="92">
        <v>53091.1501458949</v>
      </c>
      <c r="G30" s="92">
        <v>-93.7906051654934</v>
      </c>
      <c r="H30" s="92">
        <v>-100</v>
      </c>
    </row>
    <row r="31" spans="1:8" ht="13.5">
      <c r="A31" s="99" t="s">
        <v>410</v>
      </c>
      <c r="B31" s="100">
        <v>58158.7882510816</v>
      </c>
      <c r="C31" s="100">
        <v>47895.2316739551</v>
      </c>
      <c r="D31" s="100">
        <v>3975361.03950185</v>
      </c>
      <c r="E31" s="100">
        <v>53743.5467481366</v>
      </c>
      <c r="F31" s="100">
        <v>3944226.3205564</v>
      </c>
      <c r="G31" s="100">
        <v>-10.8818926699963</v>
      </c>
      <c r="H31" s="100">
        <v>0.78937455447705</v>
      </c>
    </row>
    <row r="33" spans="1:8" ht="13.5">
      <c r="A33" s="101" t="s">
        <v>411</v>
      </c>
      <c r="B33" s="74"/>
      <c r="C33" s="74"/>
      <c r="D33" s="74"/>
      <c r="E33" s="74"/>
      <c r="F33" s="74"/>
      <c r="G33" s="74"/>
      <c r="H33" s="74"/>
    </row>
    <row r="34" spans="1:8" ht="12.75" customHeight="1">
      <c r="A34" s="260" t="s">
        <v>417</v>
      </c>
      <c r="B34" s="260"/>
      <c r="C34" s="260"/>
      <c r="D34" s="260"/>
      <c r="E34" s="260"/>
      <c r="F34" s="260"/>
      <c r="G34" s="260"/>
      <c r="H34" s="260"/>
    </row>
    <row r="35" spans="1:8" ht="12.75" customHeight="1">
      <c r="A35" s="260"/>
      <c r="B35" s="260"/>
      <c r="C35" s="260"/>
      <c r="D35" s="260"/>
      <c r="E35" s="260"/>
      <c r="F35" s="260"/>
      <c r="G35" s="260"/>
      <c r="H35" s="260"/>
    </row>
    <row r="36" spans="1:8" ht="13.5">
      <c r="A36" s="102" t="s">
        <v>412</v>
      </c>
      <c r="B36" s="103"/>
      <c r="C36" s="103"/>
      <c r="D36" s="103"/>
      <c r="E36" s="103"/>
      <c r="F36" s="103"/>
      <c r="G36" s="103"/>
      <c r="H36" s="103"/>
    </row>
    <row r="37" spans="1:8" ht="12.75" customHeight="1">
      <c r="A37" s="261" t="s">
        <v>418</v>
      </c>
      <c r="B37" s="262"/>
      <c r="C37" s="262"/>
      <c r="D37" s="262"/>
      <c r="E37" s="262"/>
      <c r="F37" s="262"/>
      <c r="G37" s="262"/>
      <c r="H37" s="262"/>
    </row>
    <row r="38" spans="1:8" ht="13.5">
      <c r="A38" s="104" t="s">
        <v>413</v>
      </c>
      <c r="B38" s="104"/>
      <c r="C38" s="105"/>
      <c r="D38" s="105"/>
      <c r="E38" s="105"/>
      <c r="F38" s="105"/>
      <c r="G38" s="105"/>
      <c r="H38" s="105"/>
    </row>
    <row r="39" spans="1:8" ht="13.5">
      <c r="A39" s="104"/>
      <c r="B39" s="104"/>
      <c r="C39" s="105"/>
      <c r="D39" s="105"/>
      <c r="E39" s="105"/>
      <c r="F39" s="105"/>
      <c r="G39" s="105"/>
      <c r="H39" s="105"/>
    </row>
    <row r="40" spans="1:8" ht="13.5">
      <c r="A40" s="104"/>
      <c r="B40" s="104"/>
      <c r="C40" s="105"/>
      <c r="D40" s="105"/>
      <c r="E40" s="105"/>
      <c r="F40" s="105"/>
      <c r="G40" s="105"/>
      <c r="H40" s="105"/>
    </row>
    <row r="41" spans="1:8" ht="13.5">
      <c r="A41" s="104"/>
      <c r="B41" s="104"/>
      <c r="C41" s="105"/>
      <c r="D41" s="105"/>
      <c r="E41" s="105"/>
      <c r="F41" s="105"/>
      <c r="G41" s="105"/>
      <c r="H41" s="105"/>
    </row>
    <row r="42" spans="1:8" ht="13.5">
      <c r="A42" s="263" t="s">
        <v>414</v>
      </c>
      <c r="B42" s="264"/>
      <c r="C42" s="264"/>
      <c r="D42" s="264"/>
      <c r="E42" s="264"/>
      <c r="F42" s="264"/>
      <c r="G42" s="264"/>
      <c r="H42" s="264"/>
    </row>
    <row r="43" spans="1:8" ht="13.5" thickBot="1">
      <c r="A43" s="74"/>
      <c r="B43" s="74"/>
      <c r="C43" s="74"/>
      <c r="D43" s="74"/>
      <c r="E43" s="74"/>
      <c r="F43" s="74"/>
      <c r="G43" s="74"/>
      <c r="H43" s="74"/>
    </row>
    <row r="44" spans="1:8" ht="12.75">
      <c r="A44" s="106" t="s">
        <v>364</v>
      </c>
      <c r="B44" s="107"/>
      <c r="C44" s="107"/>
      <c r="D44" s="107"/>
      <c r="E44" s="107"/>
      <c r="F44" s="107"/>
      <c r="G44" s="107"/>
      <c r="H44" s="108"/>
    </row>
    <row r="45" spans="1:8" ht="12.75">
      <c r="A45" s="265" t="s">
        <v>415</v>
      </c>
      <c r="B45" s="266"/>
      <c r="C45" s="266"/>
      <c r="D45" s="266"/>
      <c r="E45" s="266"/>
      <c r="F45" s="266"/>
      <c r="G45" s="266"/>
      <c r="H45" s="267"/>
    </row>
    <row r="46" spans="1:8" ht="12.75">
      <c r="A46" s="235" t="s">
        <v>416</v>
      </c>
      <c r="B46" s="257"/>
      <c r="C46" s="257"/>
      <c r="D46" s="257"/>
      <c r="E46" s="257"/>
      <c r="F46" s="257"/>
      <c r="G46" s="257"/>
      <c r="H46" s="258"/>
    </row>
    <row r="48" spans="1:10" ht="12.75">
      <c r="A48" s="109" t="s">
        <v>471</v>
      </c>
      <c r="B48" s="66"/>
      <c r="C48" s="66"/>
      <c r="D48" s="66"/>
      <c r="E48" s="66"/>
      <c r="F48" s="66"/>
      <c r="G48" s="66"/>
      <c r="H48" s="66"/>
      <c r="I48" s="66"/>
      <c r="J48" s="66"/>
    </row>
    <row r="49" spans="1:11" s="3" customFormat="1" ht="33" customHeight="1">
      <c r="A49" s="110" t="s">
        <v>365</v>
      </c>
      <c r="B49" s="3">
        <v>2006</v>
      </c>
      <c r="C49" s="2"/>
      <c r="D49" s="2"/>
      <c r="E49" s="259" t="s">
        <v>366</v>
      </c>
      <c r="F49" s="259"/>
      <c r="G49" s="259"/>
      <c r="H49" s="259"/>
      <c r="I49" s="259"/>
      <c r="J49" s="259"/>
      <c r="K49" s="2"/>
    </row>
    <row r="50" spans="1:23" s="3" customFormat="1" ht="90" customHeight="1">
      <c r="A50" s="3" t="s">
        <v>367</v>
      </c>
      <c r="B50" s="111" t="s">
        <v>368</v>
      </c>
      <c r="C50" s="112" t="s">
        <v>369</v>
      </c>
      <c r="D50" s="112" t="s">
        <v>370</v>
      </c>
      <c r="E50" s="113" t="s">
        <v>371</v>
      </c>
      <c r="F50" s="113" t="s">
        <v>372</v>
      </c>
      <c r="G50" s="114" t="s">
        <v>373</v>
      </c>
      <c r="H50" s="114" t="s">
        <v>374</v>
      </c>
      <c r="I50" s="114" t="s">
        <v>375</v>
      </c>
      <c r="J50" s="114" t="s">
        <v>376</v>
      </c>
      <c r="K50" s="115" t="s">
        <v>377</v>
      </c>
      <c r="L50" s="115" t="s">
        <v>378</v>
      </c>
      <c r="M50" s="115" t="s">
        <v>379</v>
      </c>
      <c r="N50" s="2" t="s">
        <v>380</v>
      </c>
      <c r="O50" s="2" t="s">
        <v>381</v>
      </c>
      <c r="P50" s="2" t="s">
        <v>382</v>
      </c>
      <c r="Q50" s="2" t="s">
        <v>383</v>
      </c>
      <c r="R50" s="3" t="s">
        <v>384</v>
      </c>
      <c r="T50" s="112"/>
      <c r="U50" s="112"/>
      <c r="V50" s="112"/>
      <c r="W50" s="112"/>
    </row>
    <row r="51" spans="3:23" s="3" customFormat="1" ht="12.75">
      <c r="C51" s="4"/>
      <c r="D51" s="4"/>
      <c r="E51" s="116"/>
      <c r="F51" s="116"/>
      <c r="G51" s="117"/>
      <c r="H51" s="117"/>
      <c r="I51" s="117"/>
      <c r="J51" s="117"/>
      <c r="K51" s="118"/>
      <c r="L51" s="118"/>
      <c r="M51" s="115"/>
      <c r="T51" s="4"/>
      <c r="U51" s="4"/>
      <c r="V51" s="4"/>
      <c r="W51" s="4"/>
    </row>
    <row r="52" spans="1:23" s="3" customFormat="1" ht="12.75">
      <c r="A52" s="3" t="s">
        <v>228</v>
      </c>
      <c r="B52" s="4">
        <f>GIEC!S4*1000</f>
        <v>325228</v>
      </c>
      <c r="C52" s="4">
        <f>'EU ID 2006'!B59</f>
        <v>133761</v>
      </c>
      <c r="D52" s="119">
        <f aca="true" t="shared" si="0" ref="D52:D57">C52/B52</f>
        <v>0.4112837763046232</v>
      </c>
      <c r="E52" s="120">
        <f>B7</f>
        <v>12979625.91523972</v>
      </c>
      <c r="F52" s="121">
        <f aca="true" t="shared" si="1" ref="F52:F57">E52*2.388*10^(-5)</f>
        <v>309.95346685592455</v>
      </c>
      <c r="G52" s="122">
        <f>B28*1000</f>
        <v>13579416.701</v>
      </c>
      <c r="H52" s="123">
        <f>G52*2.388*10^(-5)</f>
        <v>324.27647081988</v>
      </c>
      <c r="I52" s="122">
        <f>C28*1000</f>
        <v>11447683.6836957</v>
      </c>
      <c r="J52" s="123">
        <f>I52*2.388*10^(-5)</f>
        <v>273.37068636665333</v>
      </c>
      <c r="K52" s="124">
        <f>E28*1000</f>
        <v>12979625.9152397</v>
      </c>
      <c r="L52" s="125">
        <f>K52*2.388*10^(-5)</f>
        <v>309.95346685592403</v>
      </c>
      <c r="M52" s="126">
        <f>F28</f>
        <v>1259712.98299496</v>
      </c>
      <c r="N52" s="4">
        <f>M52*D52</f>
        <v>518099.5127061287</v>
      </c>
      <c r="O52" s="18"/>
      <c r="P52" s="18"/>
      <c r="Q52" s="4">
        <f>M52-N52</f>
        <v>741613.4702888313</v>
      </c>
      <c r="R52" s="119">
        <f>N52/(N52+Q52)</f>
        <v>0.4112837763046232</v>
      </c>
      <c r="T52" s="18"/>
      <c r="U52" s="18"/>
      <c r="V52" s="18"/>
      <c r="W52" s="18"/>
    </row>
    <row r="53" spans="1:23" s="3" customFormat="1" ht="12.75">
      <c r="A53" s="3" t="s">
        <v>229</v>
      </c>
      <c r="B53" s="4">
        <f>GIEC!S5*1000</f>
        <v>673473</v>
      </c>
      <c r="C53" s="4">
        <f>'EU ID 2006'!C59</f>
        <v>608033</v>
      </c>
      <c r="D53" s="119">
        <f t="shared" si="0"/>
        <v>0.9028320363251385</v>
      </c>
      <c r="E53" s="120">
        <f>B6</f>
        <v>22583762.17993702</v>
      </c>
      <c r="F53" s="121">
        <f t="shared" si="1"/>
        <v>539.300240856896</v>
      </c>
      <c r="G53" s="122">
        <f>B27*1000</f>
        <v>26245645.250081602</v>
      </c>
      <c r="H53" s="123">
        <f>G53*2.388*10^(-5)</f>
        <v>626.7460085719487</v>
      </c>
      <c r="I53" s="122">
        <f>C27*1000</f>
        <v>21312528.8509025</v>
      </c>
      <c r="J53" s="123">
        <f>I53*2.388*10^(-5)</f>
        <v>508.9431889595518</v>
      </c>
      <c r="K53" s="124">
        <f>E27*1000</f>
        <v>22584391.4381864</v>
      </c>
      <c r="L53" s="125">
        <f>K53*2.388*10^(-5)</f>
        <v>539.3152675438913</v>
      </c>
      <c r="M53" s="126">
        <f>F27</f>
        <v>1640107.63454332</v>
      </c>
      <c r="N53" s="4">
        <f>M53*D53</f>
        <v>1480741.7154871516</v>
      </c>
      <c r="O53" s="18"/>
      <c r="P53" s="18"/>
      <c r="Q53" s="4">
        <f>M53-N53</f>
        <v>159365.9190561683</v>
      </c>
      <c r="R53" s="119">
        <f>N53/(N53+Q53)</f>
        <v>0.9028320363251385</v>
      </c>
      <c r="T53" s="18"/>
      <c r="U53" s="18"/>
      <c r="V53" s="18"/>
      <c r="W53" s="18"/>
    </row>
    <row r="54" spans="1:23" s="3" customFormat="1" ht="12.75">
      <c r="A54" s="3" t="s">
        <v>224</v>
      </c>
      <c r="B54" s="4">
        <f>GIEC!S6*1000</f>
        <v>437936</v>
      </c>
      <c r="C54" s="4">
        <f>'EU ID 2006'!D59</f>
        <v>266236</v>
      </c>
      <c r="D54" s="119">
        <f t="shared" si="0"/>
        <v>0.6079335793357934</v>
      </c>
      <c r="E54" s="120">
        <f>B8</f>
        <v>17525048.227072343</v>
      </c>
      <c r="F54" s="121">
        <f t="shared" si="1"/>
        <v>418.49815166248754</v>
      </c>
      <c r="G54" s="122">
        <f>B29*1000</f>
        <v>18333726.299999997</v>
      </c>
      <c r="H54" s="123">
        <f>G54*2.388*10^(-5)</f>
        <v>437.80938404399996</v>
      </c>
      <c r="I54" s="122">
        <f>C29*1000</f>
        <v>15094379.8195407</v>
      </c>
      <c r="J54" s="123">
        <f>I54*2.388*10^(-5)</f>
        <v>360.45379009063197</v>
      </c>
      <c r="K54" s="124">
        <f>E29*1000</f>
        <v>17525048.227072302</v>
      </c>
      <c r="L54" s="125">
        <f>K54*2.388*10^(-5)</f>
        <v>418.4981516624866</v>
      </c>
      <c r="M54" s="126">
        <f>F29</f>
        <v>991314.552872222</v>
      </c>
      <c r="N54" s="4">
        <f>M54*D54</f>
        <v>602653.4043752715</v>
      </c>
      <c r="O54" s="18"/>
      <c r="P54" s="18"/>
      <c r="Q54" s="4">
        <f>M54-N54</f>
        <v>388661.1484969505</v>
      </c>
      <c r="R54" s="119">
        <f>N54/(N54+Q54)</f>
        <v>0.6079335793357934</v>
      </c>
      <c r="T54" s="18"/>
      <c r="U54" s="18"/>
      <c r="V54" s="18"/>
      <c r="W54" s="18"/>
    </row>
    <row r="55" spans="1:23" s="3" customFormat="1" ht="12.75">
      <c r="A55" s="5" t="s">
        <v>230</v>
      </c>
      <c r="B55" s="4">
        <f>GIEC!S7*1000</f>
        <v>255343</v>
      </c>
      <c r="C55" s="18">
        <v>0</v>
      </c>
      <c r="D55" s="119">
        <f t="shared" si="0"/>
        <v>0</v>
      </c>
      <c r="E55" s="120">
        <v>0</v>
      </c>
      <c r="F55" s="121">
        <f t="shared" si="1"/>
        <v>0</v>
      </c>
      <c r="G55" s="122"/>
      <c r="H55" s="123"/>
      <c r="I55" s="122"/>
      <c r="J55" s="123"/>
      <c r="K55" s="118"/>
      <c r="L55" s="125"/>
      <c r="M55" s="115"/>
      <c r="O55" s="18"/>
      <c r="P55" s="18"/>
      <c r="Q55" s="4"/>
      <c r="T55" s="18"/>
      <c r="U55" s="18"/>
      <c r="V55" s="18"/>
      <c r="W55" s="18"/>
    </row>
    <row r="56" spans="1:23" s="3" customFormat="1" ht="12.75">
      <c r="A56" s="5" t="s">
        <v>231</v>
      </c>
      <c r="B56" s="4">
        <f>GIEC!S8*1000</f>
        <v>129149</v>
      </c>
      <c r="C56" s="18">
        <v>0</v>
      </c>
      <c r="D56" s="119">
        <f t="shared" si="0"/>
        <v>0</v>
      </c>
      <c r="E56" s="120">
        <f>B9</f>
        <v>3300018.964372096</v>
      </c>
      <c r="F56" s="121">
        <f t="shared" si="1"/>
        <v>78.80445286920566</v>
      </c>
      <c r="G56" s="122"/>
      <c r="H56" s="123"/>
      <c r="I56" s="122"/>
      <c r="J56" s="123"/>
      <c r="K56" s="118"/>
      <c r="L56" s="125"/>
      <c r="M56" s="115"/>
      <c r="O56" s="18"/>
      <c r="P56" s="18"/>
      <c r="Q56" s="4"/>
      <c r="T56" s="18"/>
      <c r="U56" s="18"/>
      <c r="V56" s="18"/>
      <c r="W56" s="18"/>
    </row>
    <row r="57" spans="1:23" s="3" customFormat="1" ht="12.75">
      <c r="A57" s="5" t="s">
        <v>252</v>
      </c>
      <c r="B57" s="4">
        <f>GIEC!S9*1000</f>
        <v>4056.9999999999995</v>
      </c>
      <c r="C57" s="18">
        <v>0</v>
      </c>
      <c r="D57" s="119">
        <f t="shared" si="0"/>
        <v>0</v>
      </c>
      <c r="E57" s="120">
        <f>B10</f>
        <v>654481.1676381921</v>
      </c>
      <c r="F57" s="121">
        <f t="shared" si="1"/>
        <v>15.629010283200028</v>
      </c>
      <c r="G57" s="122"/>
      <c r="H57" s="123"/>
      <c r="I57" s="122"/>
      <c r="J57" s="123"/>
      <c r="K57" s="124">
        <f>E30*1000</f>
        <v>654481.167638192</v>
      </c>
      <c r="L57" s="125">
        <f>K57*2.388*10^(-5)</f>
        <v>15.629010283200024</v>
      </c>
      <c r="M57" s="126">
        <f>F30</f>
        <v>53091.1501458949</v>
      </c>
      <c r="O57" s="18"/>
      <c r="P57" s="18"/>
      <c r="Q57" s="4">
        <f>M57</f>
        <v>53091.1501458949</v>
      </c>
      <c r="R57" s="119">
        <v>0</v>
      </c>
      <c r="T57" s="18"/>
      <c r="U57" s="18"/>
      <c r="V57" s="18"/>
      <c r="W57" s="18"/>
    </row>
    <row r="58" spans="1:23" s="3" customFormat="1" ht="12.75">
      <c r="A58" s="5" t="s">
        <v>253</v>
      </c>
      <c r="B58" s="4">
        <f>GIEC!S10*1000</f>
        <v>1825181</v>
      </c>
      <c r="C58" s="18"/>
      <c r="D58" s="18"/>
      <c r="E58" s="120">
        <f>B5</f>
        <v>57043565.71250883</v>
      </c>
      <c r="F58" s="116"/>
      <c r="G58" s="122"/>
      <c r="H58" s="117"/>
      <c r="I58" s="122"/>
      <c r="J58" s="117"/>
      <c r="K58" s="118"/>
      <c r="L58" s="127"/>
      <c r="M58" s="115"/>
      <c r="O58" s="18"/>
      <c r="P58" s="18"/>
      <c r="Q58" s="4"/>
      <c r="T58" s="18"/>
      <c r="U58" s="18"/>
      <c r="V58" s="18"/>
      <c r="W58" s="18"/>
    </row>
    <row r="59" spans="1:23" s="3" customFormat="1" ht="18.75">
      <c r="A59" s="3" t="s">
        <v>254</v>
      </c>
      <c r="B59" s="4">
        <f>GIEC!S11*1000</f>
        <v>1825186</v>
      </c>
      <c r="C59" s="4">
        <f>SUM(C52:C57)</f>
        <v>1008030</v>
      </c>
      <c r="D59" s="119">
        <f>C59/B59</f>
        <v>0.5522889174034865</v>
      </c>
      <c r="E59" s="120">
        <f aca="true" t="shared" si="2" ref="E59:J59">SUM(E52:E57)</f>
        <v>57042936.45425937</v>
      </c>
      <c r="F59" s="128">
        <f t="shared" si="2"/>
        <v>1362.1853225277139</v>
      </c>
      <c r="G59" s="122">
        <f t="shared" si="2"/>
        <v>58158788.2510816</v>
      </c>
      <c r="H59" s="128">
        <f t="shared" si="2"/>
        <v>1388.8318634358286</v>
      </c>
      <c r="I59" s="122">
        <f t="shared" si="2"/>
        <v>47854592.3541389</v>
      </c>
      <c r="J59" s="128">
        <f t="shared" si="2"/>
        <v>1142.7676654168372</v>
      </c>
      <c r="K59" s="118"/>
      <c r="L59" s="128">
        <f>SUM(L52:L57)</f>
        <v>1283.3958963455018</v>
      </c>
      <c r="M59" s="129">
        <f>SUM(M52:M54)+M57</f>
        <v>3944226.3205563966</v>
      </c>
      <c r="N59" s="4"/>
      <c r="O59" s="130">
        <f>B17</f>
        <v>18284.5473141835</v>
      </c>
      <c r="P59" s="131">
        <f>O59+M52+M53+M54+M57</f>
        <v>3962510.8678705804</v>
      </c>
      <c r="Q59" s="4"/>
      <c r="T59" s="18"/>
      <c r="U59" s="18"/>
      <c r="V59" s="18"/>
      <c r="W59" s="18"/>
    </row>
    <row r="60" spans="1:18" s="3" customFormat="1" ht="12.75">
      <c r="A60" s="3" t="s">
        <v>255</v>
      </c>
      <c r="B60" s="4">
        <f>B58-B59</f>
        <v>-5</v>
      </c>
      <c r="C60" s="18"/>
      <c r="D60" s="18"/>
      <c r="E60" s="18"/>
      <c r="F60" s="18"/>
      <c r="G60" s="18"/>
      <c r="H60" s="18"/>
      <c r="I60" s="18"/>
      <c r="J60" s="18"/>
      <c r="K60" s="18"/>
      <c r="L60" s="18"/>
      <c r="M60" s="18"/>
      <c r="N60" s="4"/>
      <c r="O60" s="18"/>
      <c r="P60" s="18"/>
      <c r="Q60" s="4">
        <f>O59</f>
        <v>18284.5473141835</v>
      </c>
      <c r="R60" s="3">
        <v>0</v>
      </c>
    </row>
    <row r="61" spans="1:17" ht="12.75">
      <c r="A61" s="132" t="s">
        <v>385</v>
      </c>
      <c r="B61" s="133">
        <f>B52+B53+B54</f>
        <v>1436637</v>
      </c>
      <c r="D61" s="66"/>
      <c r="E61" s="66"/>
      <c r="F61" s="66"/>
      <c r="G61" s="66"/>
      <c r="H61" s="66"/>
      <c r="I61" s="66"/>
      <c r="J61" s="66"/>
      <c r="N61" s="134">
        <f>SUM(N52:N60)</f>
        <v>2601494.6325685517</v>
      </c>
      <c r="Q61" s="134">
        <f>SUM(Q52:Q60)</f>
        <v>1361016.2353020285</v>
      </c>
    </row>
    <row r="62" spans="2:10" ht="12.75">
      <c r="B62" s="4"/>
      <c r="C62" s="66"/>
      <c r="D62" s="66"/>
      <c r="E62" s="66"/>
      <c r="F62" s="66"/>
      <c r="G62" s="66"/>
      <c r="H62" s="66"/>
      <c r="I62" s="66"/>
      <c r="J62" s="66"/>
    </row>
    <row r="63" spans="1:18" ht="20.25">
      <c r="A63" s="132" t="s">
        <v>386</v>
      </c>
      <c r="B63" s="66"/>
      <c r="D63" s="135">
        <f>(C52+C53+C54)/(B52+B53+B54)</f>
        <v>0.7016595006254189</v>
      </c>
      <c r="R63" s="135">
        <f>N61/(N61+Q61)</f>
        <v>0.6565268132542871</v>
      </c>
    </row>
    <row r="64" spans="1:18" ht="20.25">
      <c r="A64" s="132"/>
      <c r="B64" s="66"/>
      <c r="D64" s="135"/>
      <c r="R64" s="135"/>
    </row>
    <row r="65" spans="1:2" ht="12.75">
      <c r="A65" s="7" t="s">
        <v>478</v>
      </c>
      <c r="B65" s="136"/>
    </row>
    <row r="66" spans="1:3" ht="12.75">
      <c r="A66" s="132" t="s">
        <v>479</v>
      </c>
      <c r="B66" t="s">
        <v>387</v>
      </c>
      <c r="C66" t="s">
        <v>388</v>
      </c>
    </row>
    <row r="67" spans="1:3" ht="12.75">
      <c r="A67" t="s">
        <v>320</v>
      </c>
      <c r="B67" s="136">
        <f>N52/1000</f>
        <v>518.0995127061287</v>
      </c>
      <c r="C67" s="136">
        <f>Q52/1000</f>
        <v>741.6134702888313</v>
      </c>
    </row>
    <row r="68" spans="1:3" ht="12.75">
      <c r="A68" t="s">
        <v>389</v>
      </c>
      <c r="B68" s="136">
        <f>N54/1000</f>
        <v>602.6534043752715</v>
      </c>
      <c r="C68" s="136">
        <f>Q54/1000</f>
        <v>388.6611484969505</v>
      </c>
    </row>
    <row r="69" spans="1:3" ht="12.75">
      <c r="A69" t="s">
        <v>390</v>
      </c>
      <c r="B69" s="136">
        <f>N53/1000</f>
        <v>1480.7417154871516</v>
      </c>
      <c r="C69" s="136">
        <f>Q53/1000</f>
        <v>159.36591905616828</v>
      </c>
    </row>
    <row r="70" spans="1:3" ht="12.75">
      <c r="A70" t="s">
        <v>391</v>
      </c>
      <c r="C70" s="136">
        <f>O59/1000</f>
        <v>18.2845473141835</v>
      </c>
    </row>
    <row r="71" spans="1:3" ht="12.75">
      <c r="A71" t="s">
        <v>392</v>
      </c>
      <c r="C71" s="136">
        <f>Q57/1000</f>
        <v>53.0911501458949</v>
      </c>
    </row>
    <row r="73" spans="1:4" ht="12.75">
      <c r="A73" t="s">
        <v>393</v>
      </c>
      <c r="B73" s="136">
        <f>SUM(B67:B71)</f>
        <v>2601.494632568552</v>
      </c>
      <c r="C73" s="136">
        <f>SUM(C67:C71)</f>
        <v>1361.0162353020285</v>
      </c>
      <c r="D73" s="136">
        <f>C73+B73-P59/1000</f>
        <v>0</v>
      </c>
    </row>
    <row r="76" ht="12.75">
      <c r="B76" s="19">
        <f>B67/(SUM(B67:C67))</f>
        <v>0.4112837763046232</v>
      </c>
    </row>
    <row r="77" ht="12.75">
      <c r="B77" s="19">
        <f>B68/(SUM(B68:C68))</f>
        <v>0.6079335793357934</v>
      </c>
    </row>
    <row r="78" ht="12.75">
      <c r="B78" s="233">
        <f>B69/(SUM(B69:C69))</f>
        <v>0.9028320363251385</v>
      </c>
    </row>
    <row r="79" ht="12.75">
      <c r="B79" s="19">
        <f>B70/(SUM(B70:C70))</f>
        <v>0</v>
      </c>
    </row>
  </sheetData>
  <mergeCells count="17">
    <mergeCell ref="A46:H46"/>
    <mergeCell ref="E49:J49"/>
    <mergeCell ref="A34:H35"/>
    <mergeCell ref="A37:H37"/>
    <mergeCell ref="A42:H42"/>
    <mergeCell ref="A45:H45"/>
    <mergeCell ref="B23:D23"/>
    <mergeCell ref="E23:F23"/>
    <mergeCell ref="G23:H23"/>
    <mergeCell ref="C24:C25"/>
    <mergeCell ref="E4:F4"/>
    <mergeCell ref="H4:J4"/>
    <mergeCell ref="B14:H14"/>
    <mergeCell ref="B2:C2"/>
    <mergeCell ref="D2:F2"/>
    <mergeCell ref="G2:J2"/>
    <mergeCell ref="B3:C3"/>
  </mergeCells>
  <dataValidations count="1">
    <dataValidation allowBlank="1" showInputMessage="1" showErrorMessage="1" sqref="A13:H17 D1:J4 C1 B1:B4 B33:H36 C3:C4 A46:H46 B43:H44 B38:H41 A33:A45 A1:A10 A19:H31"/>
  </dataValidations>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42"/>
  </sheetPr>
  <dimension ref="A3:H56"/>
  <sheetViews>
    <sheetView workbookViewId="0" topLeftCell="A1">
      <selection activeCell="J28" sqref="J28"/>
    </sheetView>
  </sheetViews>
  <sheetFormatPr defaultColWidth="9.140625" defaultRowHeight="12.75"/>
  <cols>
    <col min="1" max="1" width="18.140625" style="0" customWidth="1"/>
  </cols>
  <sheetData>
    <row r="2" ht="13.5" thickBot="1"/>
    <row r="3" spans="1:8" ht="12.75" customHeight="1">
      <c r="A3" s="217" t="s">
        <v>481</v>
      </c>
      <c r="B3" s="217" t="s">
        <v>482</v>
      </c>
      <c r="C3" s="268" t="s">
        <v>483</v>
      </c>
      <c r="D3" s="268"/>
      <c r="E3" s="268"/>
      <c r="F3" s="268"/>
      <c r="G3" s="268" t="s">
        <v>484</v>
      </c>
      <c r="H3" s="268"/>
    </row>
    <row r="4" spans="1:8" ht="12.75" customHeight="1">
      <c r="A4" s="218"/>
      <c r="B4" s="219"/>
      <c r="C4" s="269" t="s">
        <v>485</v>
      </c>
      <c r="D4" s="269"/>
      <c r="E4" s="269" t="s">
        <v>486</v>
      </c>
      <c r="F4" s="269"/>
      <c r="G4" s="269" t="s">
        <v>485</v>
      </c>
      <c r="H4" s="269"/>
    </row>
    <row r="5" spans="1:8" ht="13.5" thickBot="1">
      <c r="A5" s="220"/>
      <c r="B5" s="221">
        <v>2006</v>
      </c>
      <c r="C5" s="221">
        <v>2020</v>
      </c>
      <c r="D5" s="221">
        <v>2030</v>
      </c>
      <c r="E5" s="221">
        <v>2020</v>
      </c>
      <c r="F5" s="221">
        <v>2030</v>
      </c>
      <c r="G5" s="221">
        <v>2020</v>
      </c>
      <c r="H5" s="221">
        <v>2030</v>
      </c>
    </row>
    <row r="6" spans="1:8" ht="12.75">
      <c r="A6" s="222" t="s">
        <v>228</v>
      </c>
      <c r="B6" s="225">
        <f>('EU ID 2006'!B59/1000)/GIEC!S4</f>
        <v>0.4112837763046232</v>
      </c>
      <c r="C6" s="225">
        <v>0.44</v>
      </c>
      <c r="D6" s="225">
        <v>0.47</v>
      </c>
      <c r="E6" s="225">
        <v>0.4</v>
      </c>
      <c r="F6" s="225">
        <v>0.41</v>
      </c>
      <c r="G6" s="225">
        <v>0.585</v>
      </c>
      <c r="H6" s="225">
        <v>0.625</v>
      </c>
    </row>
    <row r="7" spans="1:8" ht="12.75">
      <c r="A7" s="222" t="s">
        <v>229</v>
      </c>
      <c r="B7" s="225">
        <f>('EU ID 2006'!C59/1000)/GIEC!S5</f>
        <v>0.9028320363251385</v>
      </c>
      <c r="C7" s="226">
        <v>0.87</v>
      </c>
      <c r="D7" s="226">
        <v>0.92</v>
      </c>
      <c r="E7" s="226">
        <v>0.86</v>
      </c>
      <c r="F7" s="226">
        <v>0.93</v>
      </c>
      <c r="G7" s="225">
        <v>1.01</v>
      </c>
      <c r="H7" s="225">
        <v>1.03</v>
      </c>
    </row>
    <row r="8" spans="1:8" ht="12.75">
      <c r="A8" s="222" t="s">
        <v>224</v>
      </c>
      <c r="B8" s="225">
        <f>('EU ID 2006'!D59/1000)/GIEC!S6</f>
        <v>0.6079335793357934</v>
      </c>
      <c r="C8" s="226">
        <v>0.74</v>
      </c>
      <c r="D8" s="226">
        <v>0.79</v>
      </c>
      <c r="E8" s="226">
        <v>0.73</v>
      </c>
      <c r="F8" s="226">
        <v>0.76</v>
      </c>
      <c r="G8" s="225">
        <v>0.77</v>
      </c>
      <c r="H8" s="225">
        <v>0.84</v>
      </c>
    </row>
    <row r="9" spans="1:8" ht="36.75" customHeight="1">
      <c r="A9" s="222" t="s">
        <v>489</v>
      </c>
      <c r="B9" s="223">
        <f>'EU ID 2006'!E59/'EU ID 2006'!F59</f>
        <v>0.0001643672600142123</v>
      </c>
      <c r="C9" s="225" t="s">
        <v>487</v>
      </c>
      <c r="D9" s="225" t="s">
        <v>487</v>
      </c>
      <c r="E9" s="225" t="s">
        <v>487</v>
      </c>
      <c r="F9" s="225" t="s">
        <v>487</v>
      </c>
      <c r="G9" s="225">
        <v>0.003</v>
      </c>
      <c r="H9" s="225">
        <v>0.003</v>
      </c>
    </row>
    <row r="10" spans="1:8" ht="29.25" customHeight="1" thickBot="1">
      <c r="A10" s="224" t="s">
        <v>488</v>
      </c>
      <c r="B10" s="227">
        <f>'EU ID 2006'!G59/100</f>
        <v>0.5524547976337689</v>
      </c>
      <c r="C10" s="227">
        <v>0.525</v>
      </c>
      <c r="D10" s="227">
        <v>0.517</v>
      </c>
      <c r="E10" s="227">
        <v>0.49</v>
      </c>
      <c r="F10" s="227">
        <v>0.463</v>
      </c>
      <c r="G10" s="227">
        <v>0.66</v>
      </c>
      <c r="H10" s="227">
        <v>0.684</v>
      </c>
    </row>
    <row r="13" ht="13.5" thickBot="1">
      <c r="A13" s="8" t="s">
        <v>480</v>
      </c>
    </row>
    <row r="14" spans="1:7" ht="13.5" thickTop="1">
      <c r="A14" s="196"/>
      <c r="B14" s="197">
        <v>2000</v>
      </c>
      <c r="C14" s="197">
        <v>2001</v>
      </c>
      <c r="D14" s="197">
        <v>2002</v>
      </c>
      <c r="E14" s="197">
        <v>2003</v>
      </c>
      <c r="F14" s="197">
        <v>2004</v>
      </c>
      <c r="G14" s="198">
        <v>2005</v>
      </c>
    </row>
    <row r="15" spans="1:7" ht="36">
      <c r="A15" s="199" t="s">
        <v>474</v>
      </c>
      <c r="B15" s="200"/>
      <c r="C15" s="200"/>
      <c r="D15" s="200"/>
      <c r="E15" s="200"/>
      <c r="F15" s="200"/>
      <c r="G15" s="201"/>
    </row>
    <row r="16" spans="1:7" ht="12.75">
      <c r="A16" s="202" t="s">
        <v>238</v>
      </c>
      <c r="B16" s="203">
        <v>225.8</v>
      </c>
      <c r="C16" s="203">
        <v>246.5</v>
      </c>
      <c r="D16" s="203">
        <v>268.7</v>
      </c>
      <c r="E16" s="203">
        <v>294.6</v>
      </c>
      <c r="F16" s="203">
        <v>323.4</v>
      </c>
      <c r="G16" s="204">
        <v>328.1</v>
      </c>
    </row>
    <row r="17" spans="1:7" ht="12.75">
      <c r="A17" s="202" t="s">
        <v>88</v>
      </c>
      <c r="B17" s="203">
        <v>158.2</v>
      </c>
      <c r="C17" s="203">
        <v>155.2</v>
      </c>
      <c r="D17" s="203">
        <v>160.2</v>
      </c>
      <c r="E17" s="203">
        <v>166</v>
      </c>
      <c r="F17" s="203">
        <v>169.7</v>
      </c>
      <c r="G17" s="204">
        <v>155.1</v>
      </c>
    </row>
    <row r="18" spans="1:7" ht="12.75">
      <c r="A18" s="202" t="s">
        <v>159</v>
      </c>
      <c r="B18" s="203">
        <v>68.8</v>
      </c>
      <c r="C18" s="203">
        <v>61.4</v>
      </c>
      <c r="D18" s="203">
        <v>63.8</v>
      </c>
      <c r="E18" s="203">
        <v>65</v>
      </c>
      <c r="F18" s="203">
        <v>65.5</v>
      </c>
      <c r="G18" s="204">
        <v>71.3</v>
      </c>
    </row>
    <row r="19" spans="1:7" ht="12.75">
      <c r="A19" s="202" t="s">
        <v>177</v>
      </c>
      <c r="B19" s="203">
        <v>26.1</v>
      </c>
      <c r="C19" s="203">
        <v>30.4</v>
      </c>
      <c r="D19" s="203">
        <v>23.1</v>
      </c>
      <c r="E19" s="203">
        <v>30.4</v>
      </c>
      <c r="F19" s="203">
        <v>23.7</v>
      </c>
      <c r="G19" s="204">
        <v>28</v>
      </c>
    </row>
    <row r="20" spans="1:7" ht="12.75">
      <c r="A20" s="202" t="s">
        <v>239</v>
      </c>
      <c r="B20" s="203">
        <v>46.3</v>
      </c>
      <c r="C20" s="203">
        <v>44.5</v>
      </c>
      <c r="D20" s="203">
        <v>39.7</v>
      </c>
      <c r="E20" s="203">
        <v>46.6</v>
      </c>
      <c r="F20" s="203">
        <v>51</v>
      </c>
      <c r="G20" s="204">
        <v>55.1</v>
      </c>
    </row>
    <row r="21" spans="1:7" ht="12.75">
      <c r="A21" s="202" t="s">
        <v>217</v>
      </c>
      <c r="B21" s="203">
        <v>65.1</v>
      </c>
      <c r="C21" s="203">
        <v>57.5</v>
      </c>
      <c r="D21" s="203">
        <v>53.1</v>
      </c>
      <c r="E21" s="203">
        <v>61.5</v>
      </c>
      <c r="F21" s="203">
        <v>64.5</v>
      </c>
      <c r="G21" s="204">
        <v>60.7</v>
      </c>
    </row>
    <row r="22" spans="1:7" ht="12.75">
      <c r="A22" s="202" t="s">
        <v>241</v>
      </c>
      <c r="B22" s="203">
        <v>35.5</v>
      </c>
      <c r="C22" s="203">
        <v>31.4</v>
      </c>
      <c r="D22" s="203">
        <v>25.9</v>
      </c>
      <c r="E22" s="203">
        <v>34.7</v>
      </c>
      <c r="F22" s="203">
        <v>35.9</v>
      </c>
      <c r="G22" s="204">
        <v>35.4</v>
      </c>
    </row>
    <row r="23" spans="1:7" ht="12.75">
      <c r="A23" s="202" t="s">
        <v>116</v>
      </c>
      <c r="B23" s="203">
        <v>28.1</v>
      </c>
      <c r="C23" s="203">
        <v>34.5</v>
      </c>
      <c r="D23" s="203">
        <v>37.7</v>
      </c>
      <c r="E23" s="203">
        <v>39.8</v>
      </c>
      <c r="F23" s="203">
        <v>37.9</v>
      </c>
      <c r="G23" s="204">
        <v>36.2</v>
      </c>
    </row>
    <row r="24" spans="1:7" ht="12.75">
      <c r="A24" s="202" t="s">
        <v>138</v>
      </c>
      <c r="B24" s="203">
        <v>20</v>
      </c>
      <c r="C24" s="203">
        <v>20.6</v>
      </c>
      <c r="D24" s="203">
        <v>20.5</v>
      </c>
      <c r="E24" s="203">
        <v>21.7</v>
      </c>
      <c r="F24" s="203">
        <v>21.6</v>
      </c>
      <c r="G24" s="204">
        <v>18.9</v>
      </c>
    </row>
    <row r="25" spans="1:7" ht="12.75">
      <c r="A25" s="202" t="s">
        <v>122</v>
      </c>
      <c r="B25" s="203">
        <v>16.2</v>
      </c>
      <c r="C25" s="203">
        <v>15.9</v>
      </c>
      <c r="D25" s="203">
        <v>15.4</v>
      </c>
      <c r="E25" s="203">
        <v>16</v>
      </c>
      <c r="F25" s="203">
        <v>16.9</v>
      </c>
      <c r="G25" s="204">
        <v>16.9</v>
      </c>
    </row>
    <row r="26" spans="1:7" ht="12.75">
      <c r="A26" s="202" t="s">
        <v>243</v>
      </c>
      <c r="B26" s="203">
        <v>14.3</v>
      </c>
      <c r="C26" s="203">
        <v>14.1</v>
      </c>
      <c r="D26" s="203">
        <v>9.9</v>
      </c>
      <c r="E26" s="203">
        <v>8.9</v>
      </c>
      <c r="F26" s="203">
        <v>10.8</v>
      </c>
      <c r="G26" s="204">
        <v>11</v>
      </c>
    </row>
    <row r="27" spans="1:7" ht="12.75">
      <c r="A27" s="202" t="s">
        <v>130</v>
      </c>
      <c r="B27" s="203">
        <v>6.1</v>
      </c>
      <c r="C27" s="203">
        <v>6.9</v>
      </c>
      <c r="D27" s="203">
        <v>7.7</v>
      </c>
      <c r="E27" s="203">
        <v>9.4</v>
      </c>
      <c r="F27" s="203">
        <v>9.8</v>
      </c>
      <c r="G27" s="204">
        <v>9.9</v>
      </c>
    </row>
    <row r="28" spans="1:7" ht="12.75">
      <c r="A28" s="202" t="s">
        <v>240</v>
      </c>
      <c r="B28" s="203">
        <v>152.9</v>
      </c>
      <c r="C28" s="203">
        <v>157.9</v>
      </c>
      <c r="D28" s="203">
        <v>143.5</v>
      </c>
      <c r="E28" s="203">
        <v>117.8</v>
      </c>
      <c r="F28" s="203">
        <v>128.1</v>
      </c>
      <c r="G28" s="204">
        <v>152.7</v>
      </c>
    </row>
    <row r="29" spans="1:7" ht="12.75">
      <c r="A29" s="205" t="s">
        <v>232</v>
      </c>
      <c r="B29" s="206">
        <v>863.4</v>
      </c>
      <c r="C29" s="206">
        <v>876.6</v>
      </c>
      <c r="D29" s="206">
        <v>869.5</v>
      </c>
      <c r="E29" s="206">
        <v>912.4</v>
      </c>
      <c r="F29" s="206">
        <v>958.8</v>
      </c>
      <c r="G29" s="207">
        <v>979.1</v>
      </c>
    </row>
    <row r="30" spans="1:7" ht="12.75">
      <c r="A30" s="205" t="s">
        <v>475</v>
      </c>
      <c r="B30" s="208">
        <v>1712.9</v>
      </c>
      <c r="C30" s="208">
        <v>1752.4</v>
      </c>
      <c r="D30" s="208">
        <v>1745.5</v>
      </c>
      <c r="E30" s="208">
        <v>1787.1</v>
      </c>
      <c r="F30" s="208">
        <v>1808</v>
      </c>
      <c r="G30" s="209">
        <v>1811.3</v>
      </c>
    </row>
    <row r="31" spans="1:7" ht="12.75">
      <c r="A31" s="210"/>
      <c r="B31" s="211"/>
      <c r="C31" s="211"/>
      <c r="D31" s="211"/>
      <c r="E31" s="211"/>
      <c r="F31" s="211"/>
      <c r="G31" s="212"/>
    </row>
    <row r="32" spans="1:7" ht="12.75">
      <c r="A32" s="213" t="s">
        <v>225</v>
      </c>
      <c r="B32" s="211"/>
      <c r="C32" s="211"/>
      <c r="D32" s="211"/>
      <c r="E32" s="211"/>
      <c r="F32" s="211"/>
      <c r="G32" s="212"/>
    </row>
    <row r="33" spans="1:7" ht="12.75">
      <c r="A33" s="210" t="s">
        <v>238</v>
      </c>
      <c r="B33" s="211">
        <v>97.6</v>
      </c>
      <c r="C33" s="211">
        <v>95</v>
      </c>
      <c r="D33" s="211">
        <v>97.9</v>
      </c>
      <c r="E33" s="211">
        <v>105.2</v>
      </c>
      <c r="F33" s="211">
        <v>106.4</v>
      </c>
      <c r="G33" s="212">
        <v>106.5</v>
      </c>
    </row>
    <row r="34" spans="1:7" ht="12.75">
      <c r="A34" s="210" t="s">
        <v>88</v>
      </c>
      <c r="B34" s="211">
        <v>42.7</v>
      </c>
      <c r="C34" s="211">
        <v>45.9</v>
      </c>
      <c r="D34" s="211">
        <v>55.9</v>
      </c>
      <c r="E34" s="211">
        <v>58</v>
      </c>
      <c r="F34" s="211">
        <v>60.2</v>
      </c>
      <c r="G34" s="212">
        <v>56.8</v>
      </c>
    </row>
    <row r="35" spans="1:7" ht="12.75">
      <c r="A35" s="210" t="s">
        <v>159</v>
      </c>
      <c r="B35" s="211">
        <v>47.4</v>
      </c>
      <c r="C35" s="211">
        <v>42.1</v>
      </c>
      <c r="D35" s="211">
        <v>45.8</v>
      </c>
      <c r="E35" s="211">
        <v>46.4</v>
      </c>
      <c r="F35" s="211">
        <v>43.9</v>
      </c>
      <c r="G35" s="212">
        <v>48.5</v>
      </c>
    </row>
    <row r="36" spans="1:7" ht="12.75">
      <c r="A36" s="210" t="s">
        <v>177</v>
      </c>
      <c r="B36" s="211">
        <v>3.7</v>
      </c>
      <c r="C36" s="211">
        <v>4.6</v>
      </c>
      <c r="D36" s="211">
        <v>4.7</v>
      </c>
      <c r="E36" s="211">
        <v>7.2</v>
      </c>
      <c r="F36" s="211">
        <v>8.8</v>
      </c>
      <c r="G36" s="212">
        <v>9.4</v>
      </c>
    </row>
    <row r="37" spans="1:7" ht="12.75">
      <c r="A37" s="210" t="s">
        <v>239</v>
      </c>
      <c r="B37" s="211">
        <v>0.7</v>
      </c>
      <c r="C37" s="211">
        <v>0.7</v>
      </c>
      <c r="D37" s="211">
        <v>0.5</v>
      </c>
      <c r="E37" s="211">
        <v>0.7</v>
      </c>
      <c r="F37" s="211">
        <v>1</v>
      </c>
      <c r="G37" s="212">
        <v>4.5</v>
      </c>
    </row>
    <row r="38" spans="1:7" ht="12.75">
      <c r="A38" s="210" t="s">
        <v>240</v>
      </c>
      <c r="B38" s="211">
        <v>8.1</v>
      </c>
      <c r="C38" s="211">
        <v>10.4</v>
      </c>
      <c r="D38" s="211">
        <v>11.1</v>
      </c>
      <c r="E38" s="211">
        <v>14</v>
      </c>
      <c r="F38" s="211">
        <v>21.5</v>
      </c>
      <c r="G38" s="212">
        <v>32</v>
      </c>
    </row>
    <row r="39" spans="1:7" ht="12.75">
      <c r="A39" s="210" t="s">
        <v>232</v>
      </c>
      <c r="B39" s="211">
        <v>200.2</v>
      </c>
      <c r="C39" s="211">
        <v>198.8</v>
      </c>
      <c r="D39" s="211">
        <v>216</v>
      </c>
      <c r="E39" s="211">
        <v>231.5</v>
      </c>
      <c r="F39" s="211">
        <v>241.9</v>
      </c>
      <c r="G39" s="212">
        <v>257.7</v>
      </c>
    </row>
    <row r="40" spans="1:7" ht="12.75">
      <c r="A40" s="213" t="s">
        <v>151</v>
      </c>
      <c r="B40" s="211"/>
      <c r="C40" s="211"/>
      <c r="D40" s="211"/>
      <c r="E40" s="211"/>
      <c r="F40" s="211"/>
      <c r="G40" s="212"/>
    </row>
    <row r="41" spans="1:7" ht="12.75">
      <c r="A41" s="210" t="s">
        <v>238</v>
      </c>
      <c r="B41" s="211">
        <v>117.7</v>
      </c>
      <c r="C41" s="211">
        <v>136.8</v>
      </c>
      <c r="D41" s="211">
        <v>154.7</v>
      </c>
      <c r="E41" s="211">
        <v>170.8</v>
      </c>
      <c r="F41" s="211">
        <v>188.9</v>
      </c>
      <c r="G41" s="212">
        <v>188</v>
      </c>
    </row>
    <row r="42" spans="1:7" ht="12.75">
      <c r="A42" s="210" t="s">
        <v>88</v>
      </c>
      <c r="B42" s="211">
        <v>114.9</v>
      </c>
      <c r="C42" s="211">
        <v>108.1</v>
      </c>
      <c r="D42" s="211">
        <v>103.1</v>
      </c>
      <c r="E42" s="211">
        <v>106.4</v>
      </c>
      <c r="F42" s="211">
        <v>108.6</v>
      </c>
      <c r="G42" s="212">
        <v>97.5</v>
      </c>
    </row>
    <row r="43" spans="1:7" ht="12.75">
      <c r="A43" s="210" t="s">
        <v>217</v>
      </c>
      <c r="B43" s="211">
        <v>65.1</v>
      </c>
      <c r="C43" s="211">
        <v>57.5</v>
      </c>
      <c r="D43" s="211">
        <v>53.1</v>
      </c>
      <c r="E43" s="211">
        <v>61.5</v>
      </c>
      <c r="F43" s="211">
        <v>64.5</v>
      </c>
      <c r="G43" s="212">
        <v>60.7</v>
      </c>
    </row>
    <row r="44" spans="1:7" ht="12.75">
      <c r="A44" s="210" t="s">
        <v>239</v>
      </c>
      <c r="B44" s="211">
        <v>45.5</v>
      </c>
      <c r="C44" s="211">
        <v>43.8</v>
      </c>
      <c r="D44" s="211">
        <v>39.2</v>
      </c>
      <c r="E44" s="211">
        <v>45.9</v>
      </c>
      <c r="F44" s="211">
        <v>50</v>
      </c>
      <c r="G44" s="212">
        <v>50.6</v>
      </c>
    </row>
    <row r="45" spans="1:7" ht="12.75">
      <c r="A45" s="210" t="s">
        <v>241</v>
      </c>
      <c r="B45" s="211">
        <v>35.5</v>
      </c>
      <c r="C45" s="211">
        <v>31.4</v>
      </c>
      <c r="D45" s="211">
        <v>25.9</v>
      </c>
      <c r="E45" s="211">
        <v>34.7</v>
      </c>
      <c r="F45" s="211">
        <v>35.9</v>
      </c>
      <c r="G45" s="212">
        <v>35.4</v>
      </c>
    </row>
    <row r="46" spans="1:7" ht="12.75">
      <c r="A46" s="210" t="s">
        <v>240</v>
      </c>
      <c r="B46" s="211">
        <v>173.9</v>
      </c>
      <c r="C46" s="211">
        <v>173.5</v>
      </c>
      <c r="D46" s="211">
        <v>156.7</v>
      </c>
      <c r="E46" s="211">
        <v>133.4</v>
      </c>
      <c r="F46" s="211">
        <v>127.3</v>
      </c>
      <c r="G46" s="212">
        <v>148.5</v>
      </c>
    </row>
    <row r="47" spans="1:7" ht="12.75">
      <c r="A47" s="210" t="s">
        <v>232</v>
      </c>
      <c r="B47" s="211">
        <v>552.7</v>
      </c>
      <c r="C47" s="211">
        <v>551.1</v>
      </c>
      <c r="D47" s="211">
        <v>532.8</v>
      </c>
      <c r="E47" s="211">
        <v>552.8</v>
      </c>
      <c r="F47" s="211">
        <v>575.2</v>
      </c>
      <c r="G47" s="212">
        <v>580.7</v>
      </c>
    </row>
    <row r="48" spans="1:7" ht="12.75">
      <c r="A48" s="213" t="s">
        <v>29</v>
      </c>
      <c r="B48" s="211"/>
      <c r="C48" s="211"/>
      <c r="D48" s="211"/>
      <c r="E48" s="211"/>
      <c r="F48" s="211"/>
      <c r="G48" s="212"/>
    </row>
    <row r="49" spans="1:7" ht="12.75">
      <c r="A49" s="210" t="s">
        <v>116</v>
      </c>
      <c r="B49" s="211">
        <v>28.1</v>
      </c>
      <c r="C49" s="211">
        <v>34.5</v>
      </c>
      <c r="D49" s="211">
        <v>37.7</v>
      </c>
      <c r="E49" s="211">
        <v>39.8</v>
      </c>
      <c r="F49" s="211">
        <v>37.9</v>
      </c>
      <c r="G49" s="212">
        <v>36.2</v>
      </c>
    </row>
    <row r="50" spans="1:7" ht="12.75">
      <c r="A50" s="210" t="s">
        <v>238</v>
      </c>
      <c r="B50" s="211">
        <v>10.5</v>
      </c>
      <c r="C50" s="211">
        <v>14.6</v>
      </c>
      <c r="D50" s="211">
        <v>16.1</v>
      </c>
      <c r="E50" s="211">
        <v>18.5</v>
      </c>
      <c r="F50" s="211">
        <v>28.1</v>
      </c>
      <c r="G50" s="212">
        <v>33.6</v>
      </c>
    </row>
    <row r="51" spans="1:7" ht="12.75">
      <c r="A51" s="210" t="s">
        <v>138</v>
      </c>
      <c r="B51" s="211">
        <v>20</v>
      </c>
      <c r="C51" s="211">
        <v>20.6</v>
      </c>
      <c r="D51" s="211">
        <v>20.5</v>
      </c>
      <c r="E51" s="211">
        <v>21.7</v>
      </c>
      <c r="F51" s="211">
        <v>21.6</v>
      </c>
      <c r="G51" s="212">
        <v>18.9</v>
      </c>
    </row>
    <row r="52" spans="1:7" ht="12.75">
      <c r="A52" s="210" t="s">
        <v>122</v>
      </c>
      <c r="B52" s="211">
        <v>16.2</v>
      </c>
      <c r="C52" s="211">
        <v>15.8</v>
      </c>
      <c r="D52" s="211">
        <v>15</v>
      </c>
      <c r="E52" s="211">
        <v>16</v>
      </c>
      <c r="F52" s="211">
        <v>16.9</v>
      </c>
      <c r="G52" s="212">
        <v>16.9</v>
      </c>
    </row>
    <row r="53" spans="1:7" ht="12.75">
      <c r="A53" s="210" t="s">
        <v>243</v>
      </c>
      <c r="B53" s="211">
        <v>14.3</v>
      </c>
      <c r="C53" s="211">
        <v>14.1</v>
      </c>
      <c r="D53" s="211">
        <v>9.8</v>
      </c>
      <c r="E53" s="211">
        <v>8.8</v>
      </c>
      <c r="F53" s="211">
        <v>10.8</v>
      </c>
      <c r="G53" s="212">
        <v>11</v>
      </c>
    </row>
    <row r="54" spans="1:7" ht="12.75">
      <c r="A54" s="210" t="s">
        <v>130</v>
      </c>
      <c r="B54" s="211">
        <v>6.1</v>
      </c>
      <c r="C54" s="211">
        <v>6.9</v>
      </c>
      <c r="D54" s="211">
        <v>7.7</v>
      </c>
      <c r="E54" s="211">
        <v>9.1</v>
      </c>
      <c r="F54" s="211">
        <v>9.8</v>
      </c>
      <c r="G54" s="212">
        <v>9.9</v>
      </c>
    </row>
    <row r="55" spans="1:7" ht="12.75">
      <c r="A55" s="210" t="s">
        <v>240</v>
      </c>
      <c r="B55" s="211">
        <v>15.3</v>
      </c>
      <c r="C55" s="211">
        <v>20.3</v>
      </c>
      <c r="D55" s="211">
        <v>13.9</v>
      </c>
      <c r="E55" s="211">
        <v>14.1</v>
      </c>
      <c r="F55" s="211">
        <v>16.6</v>
      </c>
      <c r="G55" s="212">
        <v>14.4</v>
      </c>
    </row>
    <row r="56" spans="1:7" ht="13.5" thickBot="1">
      <c r="A56" s="214" t="s">
        <v>232</v>
      </c>
      <c r="B56" s="215">
        <v>110.5</v>
      </c>
      <c r="C56" s="215">
        <v>126.7</v>
      </c>
      <c r="D56" s="215">
        <v>120.8</v>
      </c>
      <c r="E56" s="215">
        <v>128</v>
      </c>
      <c r="F56" s="215">
        <v>141.6</v>
      </c>
      <c r="G56" s="216">
        <v>140.7</v>
      </c>
    </row>
    <row r="57" ht="13.5" thickTop="1"/>
  </sheetData>
  <mergeCells count="5">
    <mergeCell ref="C3:F3"/>
    <mergeCell ref="G3:H3"/>
    <mergeCell ref="C4:D4"/>
    <mergeCell ref="E4:F4"/>
    <mergeCell ref="G4:H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9"/>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S51"/>
  <sheetViews>
    <sheetView workbookViewId="0" topLeftCell="A1">
      <selection activeCell="C16" sqref="C16"/>
    </sheetView>
  </sheetViews>
  <sheetFormatPr defaultColWidth="9.140625" defaultRowHeight="12.75"/>
  <cols>
    <col min="1" max="1" width="17.28125" style="0" customWidth="1"/>
    <col min="4" max="12" width="0" style="0" hidden="1" customWidth="1"/>
  </cols>
  <sheetData>
    <row r="1" spans="1:11" s="3" customFormat="1" ht="51.75" customHeight="1">
      <c r="A1" s="1" t="s">
        <v>256</v>
      </c>
      <c r="B1" s="2"/>
      <c r="C1" s="2"/>
      <c r="D1" s="2"/>
      <c r="E1" s="2"/>
      <c r="F1" s="2"/>
      <c r="G1" s="2"/>
      <c r="H1" s="2"/>
      <c r="I1" s="2"/>
      <c r="J1" s="2"/>
      <c r="K1" s="2"/>
    </row>
    <row r="2" spans="1:19" s="3" customFormat="1" ht="12.75">
      <c r="A2" s="3" t="s">
        <v>251</v>
      </c>
      <c r="B2" s="4"/>
      <c r="C2" s="4">
        <v>1990</v>
      </c>
      <c r="D2" s="4">
        <v>1991</v>
      </c>
      <c r="E2" s="4">
        <v>1992</v>
      </c>
      <c r="F2" s="4">
        <v>1993</v>
      </c>
      <c r="G2" s="4">
        <v>1994</v>
      </c>
      <c r="H2" s="4">
        <v>1995</v>
      </c>
      <c r="I2" s="4">
        <v>1996</v>
      </c>
      <c r="J2" s="4">
        <v>1997</v>
      </c>
      <c r="K2" s="4">
        <v>1998</v>
      </c>
      <c r="L2" s="3">
        <v>1999</v>
      </c>
      <c r="M2" s="3">
        <v>2000</v>
      </c>
      <c r="N2" s="3">
        <v>2001</v>
      </c>
      <c r="O2" s="3">
        <v>2002</v>
      </c>
      <c r="P2" s="3">
        <v>2003</v>
      </c>
      <c r="Q2" s="3">
        <v>2004</v>
      </c>
      <c r="R2" s="3">
        <v>2005</v>
      </c>
      <c r="S2" s="3">
        <v>2006</v>
      </c>
    </row>
    <row r="3" spans="2:11" s="3" customFormat="1" ht="12.75">
      <c r="B3" s="4"/>
      <c r="C3" s="4"/>
      <c r="D3" s="4"/>
      <c r="E3" s="4"/>
      <c r="F3" s="4"/>
      <c r="G3" s="4"/>
      <c r="H3" s="4"/>
      <c r="I3" s="4"/>
      <c r="J3" s="4"/>
      <c r="K3" s="4"/>
    </row>
    <row r="4" spans="1:19" s="3" customFormat="1" ht="12.75">
      <c r="A4" s="3" t="s">
        <v>228</v>
      </c>
      <c r="B4" s="4"/>
      <c r="C4" s="18">
        <v>452.937</v>
      </c>
      <c r="D4" s="18">
        <v>430.455</v>
      </c>
      <c r="E4" s="18">
        <v>403.687</v>
      </c>
      <c r="F4" s="18">
        <v>380.467</v>
      </c>
      <c r="G4" s="18">
        <v>368.547</v>
      </c>
      <c r="H4" s="18">
        <v>364.246</v>
      </c>
      <c r="I4" s="18">
        <v>363.371</v>
      </c>
      <c r="J4" s="18">
        <v>348.898</v>
      </c>
      <c r="K4" s="18">
        <v>337.331</v>
      </c>
      <c r="L4" s="18">
        <v>312.475</v>
      </c>
      <c r="M4" s="18">
        <v>321.007</v>
      </c>
      <c r="N4" s="18">
        <v>321.901</v>
      </c>
      <c r="O4" s="18">
        <v>320.917</v>
      </c>
      <c r="P4" s="18">
        <v>331.901</v>
      </c>
      <c r="Q4" s="18">
        <v>329.907</v>
      </c>
      <c r="R4" s="18">
        <v>319.924</v>
      </c>
      <c r="S4" s="3">
        <v>325.228</v>
      </c>
    </row>
    <row r="5" spans="1:19" s="3" customFormat="1" ht="12.75">
      <c r="A5" s="3" t="s">
        <v>229</v>
      </c>
      <c r="B5" s="4"/>
      <c r="C5" s="18">
        <v>631.048</v>
      </c>
      <c r="D5" s="18">
        <v>641.275</v>
      </c>
      <c r="E5" s="18">
        <v>637.943</v>
      </c>
      <c r="F5" s="18">
        <v>634.87</v>
      </c>
      <c r="G5" s="18">
        <v>640.711</v>
      </c>
      <c r="H5" s="18">
        <v>650.858</v>
      </c>
      <c r="I5" s="18">
        <v>663.429</v>
      </c>
      <c r="J5" s="18">
        <v>662.457</v>
      </c>
      <c r="K5" s="18">
        <v>676.8</v>
      </c>
      <c r="L5" s="18">
        <v>670.394</v>
      </c>
      <c r="M5" s="18">
        <v>658.728</v>
      </c>
      <c r="N5" s="18">
        <v>674.954</v>
      </c>
      <c r="O5" s="18">
        <v>668.244</v>
      </c>
      <c r="P5" s="18">
        <v>674.781</v>
      </c>
      <c r="Q5" s="18">
        <v>676.697</v>
      </c>
      <c r="R5" s="18">
        <v>677.008</v>
      </c>
      <c r="S5" s="3">
        <v>673.473</v>
      </c>
    </row>
    <row r="6" spans="1:19" s="3" customFormat="1" ht="12.75">
      <c r="A6" s="3" t="s">
        <v>224</v>
      </c>
      <c r="C6" s="18">
        <v>294.905</v>
      </c>
      <c r="D6" s="18">
        <v>304.8</v>
      </c>
      <c r="E6" s="18">
        <v>295.975</v>
      </c>
      <c r="F6" s="18">
        <v>307.281</v>
      </c>
      <c r="G6" s="18">
        <v>307.198</v>
      </c>
      <c r="H6" s="18">
        <v>333.268</v>
      </c>
      <c r="I6" s="18">
        <v>366.723</v>
      </c>
      <c r="J6" s="18">
        <v>359.221</v>
      </c>
      <c r="K6" s="18">
        <v>370.603</v>
      </c>
      <c r="L6" s="18">
        <v>382.587</v>
      </c>
      <c r="M6" s="18">
        <v>393.417</v>
      </c>
      <c r="N6" s="18">
        <v>404.085</v>
      </c>
      <c r="O6" s="18">
        <v>405.955</v>
      </c>
      <c r="P6" s="18">
        <v>425.914</v>
      </c>
      <c r="Q6" s="18">
        <v>435.723</v>
      </c>
      <c r="R6" s="18">
        <v>446.151</v>
      </c>
      <c r="S6" s="3">
        <v>437.936</v>
      </c>
    </row>
    <row r="7" spans="1:19" s="3" customFormat="1" ht="12.75">
      <c r="A7" s="5" t="s">
        <v>230</v>
      </c>
      <c r="B7" s="6"/>
      <c r="C7" s="18">
        <v>202.589</v>
      </c>
      <c r="D7" s="18">
        <v>208.257</v>
      </c>
      <c r="E7" s="18">
        <v>209.231</v>
      </c>
      <c r="F7" s="18">
        <v>218.631</v>
      </c>
      <c r="G7" s="18">
        <v>217.526</v>
      </c>
      <c r="H7" s="18">
        <v>223.028</v>
      </c>
      <c r="I7" s="18">
        <v>233.191</v>
      </c>
      <c r="J7" s="18">
        <v>235.859</v>
      </c>
      <c r="K7" s="18">
        <v>236.76</v>
      </c>
      <c r="L7" s="18">
        <v>243.348</v>
      </c>
      <c r="M7" s="18">
        <v>243.761</v>
      </c>
      <c r="N7" s="18">
        <v>252.535</v>
      </c>
      <c r="O7" s="18">
        <v>255.425</v>
      </c>
      <c r="P7" s="18">
        <v>256.887</v>
      </c>
      <c r="Q7" s="18">
        <v>260.13</v>
      </c>
      <c r="R7" s="18">
        <v>257.362</v>
      </c>
      <c r="S7" s="3">
        <v>255.343</v>
      </c>
    </row>
    <row r="8" spans="1:19" s="3" customFormat="1" ht="12.75">
      <c r="A8" s="5" t="s">
        <v>231</v>
      </c>
      <c r="B8" s="6"/>
      <c r="C8" s="18">
        <v>73.044</v>
      </c>
      <c r="D8" s="18">
        <v>75.543</v>
      </c>
      <c r="E8" s="18">
        <v>77.992</v>
      </c>
      <c r="F8" s="18">
        <v>82.22</v>
      </c>
      <c r="G8" s="18">
        <v>83.087</v>
      </c>
      <c r="H8" s="18">
        <v>85.409</v>
      </c>
      <c r="I8" s="18">
        <v>88.588</v>
      </c>
      <c r="J8" s="18">
        <v>92.567</v>
      </c>
      <c r="K8" s="18">
        <v>95.461</v>
      </c>
      <c r="L8" s="18">
        <v>95.839</v>
      </c>
      <c r="M8" s="18">
        <v>99.421</v>
      </c>
      <c r="N8" s="18">
        <v>101.943</v>
      </c>
      <c r="O8" s="18">
        <v>100.496</v>
      </c>
      <c r="P8" s="18">
        <v>107.937</v>
      </c>
      <c r="Q8" s="18">
        <v>116.179</v>
      </c>
      <c r="R8" s="18">
        <v>120.607</v>
      </c>
      <c r="S8" s="3">
        <v>129.149</v>
      </c>
    </row>
    <row r="9" spans="1:19" s="3" customFormat="1" ht="12.75">
      <c r="A9" s="5" t="s">
        <v>252</v>
      </c>
      <c r="B9" s="6"/>
      <c r="C9" s="18">
        <v>5.601</v>
      </c>
      <c r="D9" s="18">
        <v>3.5119999999999996</v>
      </c>
      <c r="E9" s="18">
        <v>4.089</v>
      </c>
      <c r="F9" s="18">
        <v>4.133</v>
      </c>
      <c r="G9" s="18">
        <v>4.839</v>
      </c>
      <c r="H9" s="18">
        <v>5.616</v>
      </c>
      <c r="I9" s="18">
        <v>3.64</v>
      </c>
      <c r="J9" s="18">
        <v>4.657</v>
      </c>
      <c r="K9" s="18">
        <v>4.596</v>
      </c>
      <c r="L9" s="18">
        <v>5.497999999999999</v>
      </c>
      <c r="M9" s="18">
        <v>6.584</v>
      </c>
      <c r="N9" s="18">
        <v>7.046</v>
      </c>
      <c r="O9" s="18">
        <v>6.757</v>
      </c>
      <c r="P9" s="18">
        <v>5.445</v>
      </c>
      <c r="Q9" s="18">
        <v>4.98</v>
      </c>
      <c r="R9" s="18">
        <v>4.635999999999999</v>
      </c>
      <c r="S9" s="3">
        <v>4.0569999999999995</v>
      </c>
    </row>
    <row r="10" spans="1:19" s="3" customFormat="1" ht="12.75">
      <c r="A10" s="5" t="s">
        <v>253</v>
      </c>
      <c r="B10" s="6"/>
      <c r="C10" s="18">
        <v>1660.124</v>
      </c>
      <c r="D10" s="18">
        <v>1663.835</v>
      </c>
      <c r="E10" s="18">
        <v>1628.91</v>
      </c>
      <c r="F10" s="18">
        <v>1627.592</v>
      </c>
      <c r="G10" s="18">
        <v>1621.895</v>
      </c>
      <c r="H10" s="18">
        <v>1662.423</v>
      </c>
      <c r="I10" s="18">
        <v>1718.942</v>
      </c>
      <c r="J10" s="18">
        <v>1703.66</v>
      </c>
      <c r="K10" s="18">
        <v>1721.55</v>
      </c>
      <c r="L10" s="18">
        <v>1710.139</v>
      </c>
      <c r="M10" s="18">
        <v>1722.907</v>
      </c>
      <c r="N10" s="18">
        <v>1762.455</v>
      </c>
      <c r="O10" s="18">
        <v>1757.783</v>
      </c>
      <c r="P10" s="18">
        <v>1802.857</v>
      </c>
      <c r="Q10" s="18">
        <v>1823.613</v>
      </c>
      <c r="R10" s="18">
        <v>1825.678</v>
      </c>
      <c r="S10" s="3">
        <v>1825.181</v>
      </c>
    </row>
    <row r="11" spans="1:19" s="3" customFormat="1" ht="12.75">
      <c r="A11" s="3" t="s">
        <v>254</v>
      </c>
      <c r="B11" s="6"/>
      <c r="C11" s="18">
        <v>1660.1240000000003</v>
      </c>
      <c r="D11" s="18">
        <v>1663.8419999999999</v>
      </c>
      <c r="E11" s="18">
        <v>1628.917</v>
      </c>
      <c r="F11" s="18">
        <v>1627.602</v>
      </c>
      <c r="G11" s="18">
        <v>1621.9080000000001</v>
      </c>
      <c r="H11" s="18">
        <v>1662.425</v>
      </c>
      <c r="I11" s="18">
        <v>1718.942</v>
      </c>
      <c r="J11" s="18">
        <v>1703.6589999999999</v>
      </c>
      <c r="K11" s="18">
        <v>1721.551</v>
      </c>
      <c r="L11" s="18">
        <v>1710.141</v>
      </c>
      <c r="M11" s="18">
        <v>1722.918</v>
      </c>
      <c r="N11" s="18">
        <v>1762.4640000000002</v>
      </c>
      <c r="O11" s="18">
        <v>1757.794</v>
      </c>
      <c r="P11" s="18">
        <v>1802.865</v>
      </c>
      <c r="Q11" s="18">
        <v>1823.616</v>
      </c>
      <c r="R11" s="18">
        <v>1825.688</v>
      </c>
      <c r="S11" s="3">
        <v>1825.186</v>
      </c>
    </row>
    <row r="12" spans="1:19" s="3" customFormat="1" ht="12.75">
      <c r="A12" s="3" t="s">
        <v>255</v>
      </c>
      <c r="B12" s="6"/>
      <c r="C12" s="18">
        <v>0</v>
      </c>
      <c r="D12" s="18">
        <v>-0.006999999999834472</v>
      </c>
      <c r="E12" s="18">
        <v>-0.006999999999834472</v>
      </c>
      <c r="F12" s="18">
        <v>-0.009999999999990905</v>
      </c>
      <c r="G12" s="18">
        <v>-0.013000000000147338</v>
      </c>
      <c r="H12" s="18">
        <v>-0.0019999999999527063</v>
      </c>
      <c r="I12" s="18">
        <v>0</v>
      </c>
      <c r="J12" s="18">
        <v>0.0010000000002037268</v>
      </c>
      <c r="K12" s="18">
        <v>-0.0009999999999763531</v>
      </c>
      <c r="L12" s="18">
        <v>-0.00200000000018008</v>
      </c>
      <c r="M12" s="18">
        <v>-0.010999999999967258</v>
      </c>
      <c r="N12" s="18">
        <v>-0.009000000000241926</v>
      </c>
      <c r="O12" s="18">
        <v>-0.011000000000194632</v>
      </c>
      <c r="P12" s="18">
        <v>-0.007999999999810825</v>
      </c>
      <c r="Q12" s="18">
        <v>-0.0029999999999290594</v>
      </c>
      <c r="R12" s="18">
        <v>-0.009999999999990905</v>
      </c>
      <c r="S12" s="3">
        <v>-0.004999999999881766</v>
      </c>
    </row>
    <row r="13" spans="2:10" s="3" customFormat="1" ht="12.75">
      <c r="B13" s="6"/>
      <c r="C13" s="6"/>
      <c r="D13" s="6"/>
      <c r="E13" s="6"/>
      <c r="F13" s="6"/>
      <c r="G13" s="6"/>
      <c r="H13" s="6"/>
      <c r="I13" s="6"/>
      <c r="J13" s="6"/>
    </row>
    <row r="14" spans="2:19" s="3" customFormat="1" ht="12.75">
      <c r="B14" s="6"/>
      <c r="C14" s="6"/>
      <c r="D14" s="6"/>
      <c r="E14" s="6"/>
      <c r="F14" s="6"/>
      <c r="G14" s="6"/>
      <c r="H14" s="6"/>
      <c r="I14" s="6"/>
      <c r="J14" s="6"/>
      <c r="M14" s="119">
        <f>SUM(M4:M6)/M10</f>
        <v>0.7969971681582348</v>
      </c>
      <c r="N14" s="119">
        <f aca="true" t="shared" si="0" ref="N14:S14">SUM(N4:N6)/N10</f>
        <v>0.7948798692732582</v>
      </c>
      <c r="O14" s="119">
        <f t="shared" si="0"/>
        <v>0.7936793108136784</v>
      </c>
      <c r="P14" s="119">
        <f t="shared" si="0"/>
        <v>0.7946254195424263</v>
      </c>
      <c r="Q14" s="119">
        <f t="shared" si="0"/>
        <v>0.7909172615023033</v>
      </c>
      <c r="R14" s="119">
        <f t="shared" si="0"/>
        <v>0.7904367582892492</v>
      </c>
      <c r="S14" s="119">
        <f t="shared" si="0"/>
        <v>0.7871202910834596</v>
      </c>
    </row>
    <row r="15" spans="1:10" s="3" customFormat="1" ht="12.75">
      <c r="A15" s="6" t="s">
        <v>242</v>
      </c>
      <c r="C15" s="21">
        <v>2006</v>
      </c>
      <c r="G15" s="6"/>
      <c r="H15" s="6"/>
      <c r="I15" s="6"/>
      <c r="J15" s="6"/>
    </row>
    <row r="16" spans="1:19" s="3" customFormat="1" ht="12.75">
      <c r="A16" s="6"/>
      <c r="B16" s="6"/>
      <c r="C16" s="232">
        <f>C4/C11</f>
        <v>0.2728332341439555</v>
      </c>
      <c r="G16" s="6"/>
      <c r="H16" s="6"/>
      <c r="I16" s="6"/>
      <c r="J16" s="6"/>
      <c r="M16" s="232">
        <f>M4/M11</f>
        <v>0.18631588967089555</v>
      </c>
      <c r="N16" s="232">
        <f aca="true" t="shared" si="1" ref="N16:S16">N4/N11</f>
        <v>0.18264259582039688</v>
      </c>
      <c r="O16" s="232">
        <f t="shared" si="1"/>
        <v>0.1825680369827181</v>
      </c>
      <c r="P16" s="232">
        <f t="shared" si="1"/>
        <v>0.18409642430242976</v>
      </c>
      <c r="Q16" s="232">
        <f t="shared" si="1"/>
        <v>0.18090815171615077</v>
      </c>
      <c r="R16" s="232">
        <f t="shared" si="1"/>
        <v>0.1752347608134577</v>
      </c>
      <c r="S16" s="232">
        <f t="shared" si="1"/>
        <v>0.1781889626591482</v>
      </c>
    </row>
    <row r="17" spans="1:10" s="3" customFormat="1" ht="12.75">
      <c r="A17" s="6"/>
      <c r="B17" s="3" t="s">
        <v>233</v>
      </c>
      <c r="C17" s="6">
        <f>1975315/1000</f>
        <v>1975.315</v>
      </c>
      <c r="G17" s="6"/>
      <c r="H17" s="6"/>
      <c r="I17" s="6"/>
      <c r="J17" s="6"/>
    </row>
    <row r="18" spans="1:10" s="3" customFormat="1" ht="12.75">
      <c r="A18" s="6"/>
      <c r="B18" s="3" t="s">
        <v>234</v>
      </c>
      <c r="C18" s="6">
        <f>SUM(C21:C47)</f>
        <v>1825.181</v>
      </c>
      <c r="G18" s="6"/>
      <c r="H18" s="6"/>
      <c r="I18" s="6"/>
      <c r="J18" s="6"/>
    </row>
    <row r="19" spans="1:10" s="3" customFormat="1" ht="12.75">
      <c r="A19" s="6"/>
      <c r="B19" s="3" t="s">
        <v>235</v>
      </c>
      <c r="C19" s="6">
        <f>SUM(C21,C24:C25,C27:C31,C35,C38:C39,C41,C45:C47)</f>
        <v>1543.301</v>
      </c>
      <c r="G19" s="6"/>
      <c r="H19" s="6"/>
      <c r="I19" s="6"/>
      <c r="J19" s="6"/>
    </row>
    <row r="20" spans="1:10" s="3" customFormat="1" ht="12.75">
      <c r="A20" s="6"/>
      <c r="B20" s="6"/>
      <c r="C20" s="6"/>
      <c r="G20" s="6"/>
      <c r="H20" s="6"/>
      <c r="I20" s="6"/>
      <c r="J20" s="6"/>
    </row>
    <row r="21" spans="1:10" s="3" customFormat="1" ht="12.75">
      <c r="A21" t="s">
        <v>5</v>
      </c>
      <c r="B21" t="s">
        <v>6</v>
      </c>
      <c r="C21" s="6">
        <v>60.411</v>
      </c>
      <c r="G21" s="6"/>
      <c r="H21" s="6"/>
      <c r="I21" s="6"/>
      <c r="J21" s="6"/>
    </row>
    <row r="22" spans="1:10" s="3" customFormat="1" ht="12.75">
      <c r="A22" t="s">
        <v>31</v>
      </c>
      <c r="B22" t="s">
        <v>32</v>
      </c>
      <c r="C22" s="6">
        <v>20.547</v>
      </c>
      <c r="G22" s="6"/>
      <c r="H22" s="6"/>
      <c r="I22" s="6"/>
      <c r="J22" s="6"/>
    </row>
    <row r="23" spans="1:10" s="3" customFormat="1" ht="12.75">
      <c r="A23" t="s">
        <v>33</v>
      </c>
      <c r="B23" t="s">
        <v>34</v>
      </c>
      <c r="C23" s="6">
        <v>46.24</v>
      </c>
      <c r="G23" s="6"/>
      <c r="H23" s="6"/>
      <c r="I23" s="6"/>
      <c r="J23" s="6"/>
    </row>
    <row r="24" spans="1:10" s="3" customFormat="1" ht="12.75">
      <c r="A24" t="s">
        <v>35</v>
      </c>
      <c r="B24" t="s">
        <v>36</v>
      </c>
      <c r="C24" s="6">
        <v>20.912</v>
      </c>
      <c r="G24" s="6"/>
      <c r="H24" s="6"/>
      <c r="I24" s="6"/>
      <c r="J24" s="6"/>
    </row>
    <row r="25" spans="1:10" s="3" customFormat="1" ht="12.75">
      <c r="A25" t="s">
        <v>37</v>
      </c>
      <c r="B25" t="s">
        <v>38</v>
      </c>
      <c r="C25" s="6">
        <v>349.026</v>
      </c>
      <c r="G25" s="6"/>
      <c r="H25" s="6"/>
      <c r="I25" s="6"/>
      <c r="J25" s="6"/>
    </row>
    <row r="26" spans="1:10" s="3" customFormat="1" ht="12.75">
      <c r="A26" t="s">
        <v>39</v>
      </c>
      <c r="B26" t="s">
        <v>40</v>
      </c>
      <c r="C26" s="6">
        <v>5.42</v>
      </c>
      <c r="G26" s="6"/>
      <c r="H26" s="6"/>
      <c r="I26" s="6"/>
      <c r="J26" s="6"/>
    </row>
    <row r="27" spans="1:10" s="3" customFormat="1" ht="12.75">
      <c r="A27" t="s">
        <v>41</v>
      </c>
      <c r="B27" t="s">
        <v>42</v>
      </c>
      <c r="C27" s="6">
        <v>15.518</v>
      </c>
      <c r="G27" s="6"/>
      <c r="H27" s="6"/>
      <c r="I27" s="6"/>
      <c r="J27" s="6"/>
    </row>
    <row r="28" spans="1:10" s="3" customFormat="1" ht="12.75">
      <c r="A28" t="s">
        <v>43</v>
      </c>
      <c r="B28" t="s">
        <v>44</v>
      </c>
      <c r="C28" s="6">
        <v>31.509</v>
      </c>
      <c r="G28" s="6"/>
      <c r="H28" s="6"/>
      <c r="I28" s="6"/>
      <c r="J28" s="6"/>
    </row>
    <row r="29" spans="1:10" s="3" customFormat="1" ht="12.75">
      <c r="A29" t="s">
        <v>45</v>
      </c>
      <c r="B29" t="s">
        <v>46</v>
      </c>
      <c r="C29" s="6">
        <v>143.881</v>
      </c>
      <c r="G29" s="6"/>
      <c r="H29" s="6"/>
      <c r="I29" s="6"/>
      <c r="J29" s="6"/>
    </row>
    <row r="30" spans="1:10" s="3" customFormat="1" ht="12.75">
      <c r="A30" t="s">
        <v>47</v>
      </c>
      <c r="B30" t="s">
        <v>48</v>
      </c>
      <c r="C30" s="6">
        <v>273.07</v>
      </c>
      <c r="G30" s="6"/>
      <c r="H30" s="6"/>
      <c r="I30" s="6"/>
      <c r="J30" s="6"/>
    </row>
    <row r="31" spans="1:10" s="3" customFormat="1" ht="12.75">
      <c r="A31" t="s">
        <v>49</v>
      </c>
      <c r="B31" t="s">
        <v>50</v>
      </c>
      <c r="C31" s="6">
        <v>186.113</v>
      </c>
      <c r="G31" s="6"/>
      <c r="H31" s="6"/>
      <c r="I31" s="6"/>
      <c r="J31" s="6"/>
    </row>
    <row r="32" spans="1:10" s="3" customFormat="1" ht="12.75">
      <c r="A32" t="s">
        <v>261</v>
      </c>
      <c r="B32" t="s">
        <v>262</v>
      </c>
      <c r="C32" s="6">
        <v>2.609</v>
      </c>
      <c r="G32" s="6"/>
      <c r="H32" s="6"/>
      <c r="I32" s="6"/>
      <c r="J32" s="6"/>
    </row>
    <row r="33" spans="1:10" s="3" customFormat="1" ht="12.75">
      <c r="A33" t="s">
        <v>51</v>
      </c>
      <c r="B33" t="s">
        <v>52</v>
      </c>
      <c r="C33" s="6">
        <v>4.625</v>
      </c>
      <c r="G33" s="6"/>
      <c r="H33" s="6"/>
      <c r="I33" s="6"/>
      <c r="J33" s="6"/>
    </row>
    <row r="34" spans="1:10" s="3" customFormat="1" ht="12.75">
      <c r="A34" t="s">
        <v>53</v>
      </c>
      <c r="B34" t="s">
        <v>54</v>
      </c>
      <c r="C34" s="6">
        <v>8.43</v>
      </c>
      <c r="G34" s="6"/>
      <c r="H34" s="6"/>
      <c r="I34" s="6"/>
      <c r="J34" s="6"/>
    </row>
    <row r="35" spans="1:10" s="3" customFormat="1" ht="12.75">
      <c r="A35" t="s">
        <v>55</v>
      </c>
      <c r="B35" t="s">
        <v>56</v>
      </c>
      <c r="C35" s="6">
        <v>4.712</v>
      </c>
      <c r="G35" s="6"/>
      <c r="H35" s="6"/>
      <c r="I35" s="6"/>
      <c r="J35" s="6"/>
    </row>
    <row r="36" spans="1:10" s="3" customFormat="1" ht="12.75">
      <c r="A36" t="s">
        <v>57</v>
      </c>
      <c r="B36" t="s">
        <v>58</v>
      </c>
      <c r="C36" s="6">
        <v>27.771</v>
      </c>
      <c r="G36" s="6"/>
      <c r="H36" s="6"/>
      <c r="I36" s="6"/>
      <c r="J36" s="6"/>
    </row>
    <row r="37" spans="1:10" s="3" customFormat="1" ht="12.75">
      <c r="A37" s="3" t="s">
        <v>152</v>
      </c>
      <c r="B37" s="3" t="s">
        <v>265</v>
      </c>
      <c r="C37" s="6">
        <v>0.897</v>
      </c>
      <c r="G37" s="6"/>
      <c r="H37" s="6"/>
      <c r="I37" s="6"/>
      <c r="J37" s="6"/>
    </row>
    <row r="38" spans="1:7" ht="12.75">
      <c r="A38" t="s">
        <v>59</v>
      </c>
      <c r="B38" t="s">
        <v>60</v>
      </c>
      <c r="C38">
        <v>80.548</v>
      </c>
      <c r="G38" s="6"/>
    </row>
    <row r="39" spans="1:7" ht="12.75">
      <c r="A39" t="s">
        <v>61</v>
      </c>
      <c r="B39" t="s">
        <v>62</v>
      </c>
      <c r="C39">
        <v>34.088</v>
      </c>
      <c r="G39" s="6"/>
    </row>
    <row r="40" spans="1:7" ht="12.75">
      <c r="A40" t="s">
        <v>63</v>
      </c>
      <c r="B40" t="s">
        <v>64</v>
      </c>
      <c r="C40">
        <v>98.269</v>
      </c>
      <c r="G40" s="6"/>
    </row>
    <row r="41" spans="1:7" ht="12.75">
      <c r="A41" t="s">
        <v>65</v>
      </c>
      <c r="B41" t="s">
        <v>66</v>
      </c>
      <c r="C41">
        <v>25.338</v>
      </c>
      <c r="G41" s="6"/>
    </row>
    <row r="42" spans="1:7" ht="12.75">
      <c r="A42" t="s">
        <v>67</v>
      </c>
      <c r="B42" t="s">
        <v>68</v>
      </c>
      <c r="C42">
        <v>40.897</v>
      </c>
      <c r="G42" s="6"/>
    </row>
    <row r="43" spans="1:7" ht="12.75">
      <c r="A43" t="s">
        <v>69</v>
      </c>
      <c r="B43" t="s">
        <v>70</v>
      </c>
      <c r="C43">
        <v>7.342</v>
      </c>
      <c r="G43" s="6"/>
    </row>
    <row r="44" spans="1:7" ht="12.75">
      <c r="A44" t="s">
        <v>71</v>
      </c>
      <c r="B44" t="s">
        <v>72</v>
      </c>
      <c r="C44">
        <v>18.833</v>
      </c>
      <c r="G44" s="6"/>
    </row>
    <row r="45" spans="1:7" ht="12.75">
      <c r="A45" t="s">
        <v>73</v>
      </c>
      <c r="B45" t="s">
        <v>74</v>
      </c>
      <c r="C45">
        <v>37.821</v>
      </c>
      <c r="G45" s="6"/>
    </row>
    <row r="46" spans="1:7" ht="12.75">
      <c r="A46" t="s">
        <v>75</v>
      </c>
      <c r="B46" t="s">
        <v>76</v>
      </c>
      <c r="C46">
        <v>50.829</v>
      </c>
      <c r="G46" s="6"/>
    </row>
    <row r="47" spans="1:7" ht="12.75">
      <c r="A47" t="s">
        <v>77</v>
      </c>
      <c r="B47" t="s">
        <v>78</v>
      </c>
      <c r="C47">
        <v>229.525</v>
      </c>
      <c r="G47" s="6"/>
    </row>
    <row r="48" spans="1:7" ht="12.75">
      <c r="A48" t="s">
        <v>83</v>
      </c>
      <c r="B48" t="s">
        <v>84</v>
      </c>
      <c r="C48">
        <v>94.661</v>
      </c>
      <c r="G48" s="6"/>
    </row>
    <row r="49" spans="1:7" ht="12.75">
      <c r="A49" t="s">
        <v>85</v>
      </c>
      <c r="B49" t="s">
        <v>86</v>
      </c>
      <c r="C49">
        <v>3.616</v>
      </c>
      <c r="G49" s="6"/>
    </row>
    <row r="50" spans="1:7" ht="12.75">
      <c r="A50" t="s">
        <v>87</v>
      </c>
      <c r="B50" t="s">
        <v>88</v>
      </c>
      <c r="C50">
        <v>25.031</v>
      </c>
      <c r="G50" s="6"/>
    </row>
    <row r="51" ht="12.75">
      <c r="G51" s="6"/>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4"/>
  <dimension ref="A1:T148"/>
  <sheetViews>
    <sheetView workbookViewId="0" topLeftCell="A28">
      <selection activeCell="B124" sqref="B124"/>
    </sheetView>
  </sheetViews>
  <sheetFormatPr defaultColWidth="9.140625" defaultRowHeight="12.75"/>
  <cols>
    <col min="1" max="1" width="38.140625" style="0" customWidth="1"/>
  </cols>
  <sheetData>
    <row r="1" ht="12.75">
      <c r="A1" t="s">
        <v>419</v>
      </c>
    </row>
    <row r="2" ht="12.75">
      <c r="A2" t="s">
        <v>420</v>
      </c>
    </row>
    <row r="4" ht="12.75">
      <c r="A4" t="s">
        <v>0</v>
      </c>
    </row>
    <row r="6" spans="1:2" ht="12.75">
      <c r="A6" t="s">
        <v>1</v>
      </c>
      <c r="B6" t="s">
        <v>2</v>
      </c>
    </row>
    <row r="7" ht="12.75">
      <c r="B7" t="s">
        <v>3</v>
      </c>
    </row>
    <row r="10" spans="1:2" ht="12.75">
      <c r="A10" t="s">
        <v>7</v>
      </c>
      <c r="B10" t="s">
        <v>8</v>
      </c>
    </row>
    <row r="11" ht="12.75">
      <c r="B11" t="s">
        <v>9</v>
      </c>
    </row>
    <row r="12" spans="1:2" ht="12.75">
      <c r="A12" t="s">
        <v>13</v>
      </c>
      <c r="B12" t="s">
        <v>14</v>
      </c>
    </row>
    <row r="13" ht="12.75">
      <c r="B13" t="s">
        <v>15</v>
      </c>
    </row>
    <row r="14" spans="1:2" ht="12.75">
      <c r="A14" t="s">
        <v>10</v>
      </c>
      <c r="B14" t="s">
        <v>11</v>
      </c>
    </row>
    <row r="15" ht="12.75">
      <c r="B15" t="s">
        <v>12</v>
      </c>
    </row>
    <row r="16" spans="1:2" ht="12.75">
      <c r="A16" t="s">
        <v>27</v>
      </c>
      <c r="B16">
        <v>2111</v>
      </c>
    </row>
    <row r="17" ht="12.75">
      <c r="B17" t="s">
        <v>29</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v>724</v>
      </c>
      <c r="E22">
        <v>958</v>
      </c>
      <c r="F22">
        <v>618</v>
      </c>
      <c r="G22">
        <v>498</v>
      </c>
      <c r="H22">
        <v>849</v>
      </c>
      <c r="I22">
        <v>567</v>
      </c>
      <c r="J22">
        <v>552</v>
      </c>
      <c r="K22">
        <v>719</v>
      </c>
      <c r="L22">
        <v>590</v>
      </c>
      <c r="M22">
        <v>646</v>
      </c>
      <c r="N22">
        <v>771</v>
      </c>
      <c r="O22">
        <v>778</v>
      </c>
      <c r="P22">
        <v>436</v>
      </c>
      <c r="Q22">
        <v>475</v>
      </c>
      <c r="R22">
        <v>506</v>
      </c>
      <c r="S22">
        <v>1046</v>
      </c>
      <c r="T22">
        <v>957</v>
      </c>
    </row>
    <row r="23" spans="1:20" ht="12.75">
      <c r="A23" t="s">
        <v>31</v>
      </c>
      <c r="B23" t="s">
        <v>32</v>
      </c>
      <c r="D23">
        <v>0</v>
      </c>
      <c r="E23">
        <v>0</v>
      </c>
      <c r="F23">
        <v>0</v>
      </c>
      <c r="G23">
        <v>0</v>
      </c>
      <c r="H23">
        <v>0</v>
      </c>
      <c r="I23">
        <v>1</v>
      </c>
      <c r="J23">
        <v>0</v>
      </c>
      <c r="K23">
        <v>0</v>
      </c>
      <c r="L23">
        <v>0</v>
      </c>
      <c r="M23">
        <v>11</v>
      </c>
      <c r="N23">
        <v>0</v>
      </c>
      <c r="O23">
        <v>0</v>
      </c>
      <c r="P23">
        <v>0</v>
      </c>
      <c r="Q23">
        <v>1</v>
      </c>
      <c r="R23">
        <v>4</v>
      </c>
      <c r="S23">
        <v>3</v>
      </c>
      <c r="T23">
        <v>0</v>
      </c>
    </row>
    <row r="24" spans="1:20" ht="12.75">
      <c r="A24" t="s">
        <v>33</v>
      </c>
      <c r="B24" t="s">
        <v>34</v>
      </c>
      <c r="D24">
        <v>1069</v>
      </c>
      <c r="E24">
        <v>1575</v>
      </c>
      <c r="F24">
        <v>1991</v>
      </c>
      <c r="G24">
        <v>2185</v>
      </c>
      <c r="H24">
        <v>4788</v>
      </c>
      <c r="I24">
        <v>4746</v>
      </c>
      <c r="J24">
        <v>6335</v>
      </c>
      <c r="K24">
        <v>7533</v>
      </c>
      <c r="L24">
        <v>7187</v>
      </c>
      <c r="M24">
        <v>6186</v>
      </c>
      <c r="N24">
        <v>5831</v>
      </c>
      <c r="O24">
        <v>5763</v>
      </c>
      <c r="P24">
        <v>6026</v>
      </c>
      <c r="Q24">
        <v>6149</v>
      </c>
      <c r="R24">
        <v>5756</v>
      </c>
      <c r="S24">
        <v>4782</v>
      </c>
      <c r="T24">
        <v>6133</v>
      </c>
    </row>
    <row r="25" spans="1:20" ht="12.75">
      <c r="A25" t="s">
        <v>35</v>
      </c>
      <c r="B25" t="s">
        <v>36</v>
      </c>
      <c r="D25">
        <v>3</v>
      </c>
      <c r="E25">
        <v>7</v>
      </c>
      <c r="F25">
        <v>2</v>
      </c>
      <c r="G25">
        <v>5</v>
      </c>
      <c r="H25">
        <v>0</v>
      </c>
      <c r="I25">
        <v>0</v>
      </c>
      <c r="J25">
        <v>14</v>
      </c>
      <c r="K25">
        <v>1</v>
      </c>
      <c r="L25">
        <v>0</v>
      </c>
      <c r="M25">
        <v>1</v>
      </c>
      <c r="N25">
        <v>0</v>
      </c>
      <c r="O25">
        <v>0</v>
      </c>
      <c r="P25">
        <v>0</v>
      </c>
      <c r="Q25">
        <v>0</v>
      </c>
      <c r="R25">
        <v>0</v>
      </c>
      <c r="S25">
        <v>14</v>
      </c>
      <c r="T25">
        <v>0</v>
      </c>
    </row>
    <row r="26" spans="1:20" ht="12.75">
      <c r="A26" t="s">
        <v>37</v>
      </c>
      <c r="B26" t="s">
        <v>38</v>
      </c>
      <c r="D26">
        <v>5139</v>
      </c>
      <c r="E26">
        <v>3801</v>
      </c>
      <c r="F26">
        <v>1709</v>
      </c>
      <c r="G26">
        <v>940</v>
      </c>
      <c r="H26">
        <v>1237</v>
      </c>
      <c r="I26">
        <v>778</v>
      </c>
      <c r="J26">
        <v>600</v>
      </c>
      <c r="K26">
        <v>785</v>
      </c>
      <c r="L26">
        <v>409</v>
      </c>
      <c r="M26">
        <v>359</v>
      </c>
      <c r="N26">
        <v>370</v>
      </c>
      <c r="O26">
        <v>345</v>
      </c>
      <c r="P26">
        <v>560</v>
      </c>
      <c r="Q26">
        <v>324</v>
      </c>
      <c r="R26">
        <v>624</v>
      </c>
      <c r="S26">
        <v>811</v>
      </c>
      <c r="T26">
        <v>466</v>
      </c>
    </row>
    <row r="27" spans="1:20" ht="12.75">
      <c r="A27" t="s">
        <v>39</v>
      </c>
      <c r="B27" t="s">
        <v>40</v>
      </c>
      <c r="D27">
        <v>0</v>
      </c>
      <c r="E27">
        <v>3</v>
      </c>
      <c r="F27">
        <v>42</v>
      </c>
      <c r="G27">
        <v>86</v>
      </c>
      <c r="H27">
        <v>66</v>
      </c>
      <c r="I27">
        <v>81</v>
      </c>
      <c r="J27">
        <v>76</v>
      </c>
      <c r="K27">
        <v>36</v>
      </c>
      <c r="L27">
        <v>40</v>
      </c>
      <c r="M27">
        <v>208</v>
      </c>
      <c r="N27">
        <v>50</v>
      </c>
      <c r="O27">
        <v>142</v>
      </c>
      <c r="P27">
        <v>79</v>
      </c>
      <c r="Q27">
        <v>6</v>
      </c>
      <c r="R27">
        <v>60</v>
      </c>
      <c r="S27">
        <v>155</v>
      </c>
      <c r="T27">
        <v>424</v>
      </c>
    </row>
    <row r="28" spans="1:20" ht="12.75">
      <c r="A28" t="s">
        <v>41</v>
      </c>
      <c r="B28" t="s">
        <v>42</v>
      </c>
      <c r="D28">
        <v>21</v>
      </c>
      <c r="E28">
        <v>48</v>
      </c>
      <c r="F28">
        <v>28</v>
      </c>
      <c r="G28">
        <v>16</v>
      </c>
      <c r="H28">
        <v>32</v>
      </c>
      <c r="I28">
        <v>25</v>
      </c>
      <c r="J28">
        <v>40</v>
      </c>
      <c r="K28">
        <v>64</v>
      </c>
      <c r="L28">
        <v>32</v>
      </c>
      <c r="M28">
        <v>44</v>
      </c>
      <c r="N28">
        <v>19</v>
      </c>
      <c r="O28">
        <v>72</v>
      </c>
      <c r="P28">
        <v>46</v>
      </c>
      <c r="Q28">
        <v>57</v>
      </c>
      <c r="R28">
        <v>40</v>
      </c>
      <c r="S28">
        <v>38</v>
      </c>
      <c r="T28">
        <v>42</v>
      </c>
    </row>
    <row r="29" spans="1:20" ht="12.75">
      <c r="A29" t="s">
        <v>43</v>
      </c>
      <c r="B29" t="s">
        <v>44</v>
      </c>
      <c r="D29">
        <v>0</v>
      </c>
      <c r="E29">
        <v>0</v>
      </c>
      <c r="F29">
        <v>5</v>
      </c>
      <c r="G29">
        <v>4</v>
      </c>
      <c r="H29">
        <v>0</v>
      </c>
      <c r="I29">
        <v>0</v>
      </c>
      <c r="J29">
        <v>4</v>
      </c>
      <c r="K29">
        <v>0</v>
      </c>
      <c r="L29">
        <v>0</v>
      </c>
      <c r="M29">
        <v>0</v>
      </c>
      <c r="N29">
        <v>0</v>
      </c>
      <c r="O29">
        <v>0</v>
      </c>
      <c r="P29">
        <v>0</v>
      </c>
      <c r="Q29">
        <v>0</v>
      </c>
      <c r="R29">
        <v>1</v>
      </c>
      <c r="S29">
        <v>0</v>
      </c>
      <c r="T29">
        <v>0</v>
      </c>
    </row>
    <row r="30" spans="1:20" ht="12.75">
      <c r="A30" t="s">
        <v>45</v>
      </c>
      <c r="B30" t="s">
        <v>46</v>
      </c>
      <c r="D30">
        <v>0</v>
      </c>
      <c r="E30">
        <v>3</v>
      </c>
      <c r="F30">
        <v>11</v>
      </c>
      <c r="G30">
        <v>4</v>
      </c>
      <c r="H30">
        <v>0</v>
      </c>
      <c r="I30">
        <v>0</v>
      </c>
      <c r="J30">
        <v>0</v>
      </c>
      <c r="K30">
        <v>0</v>
      </c>
      <c r="L30">
        <v>3</v>
      </c>
      <c r="M30">
        <v>0</v>
      </c>
      <c r="N30">
        <v>27</v>
      </c>
      <c r="O30">
        <v>0</v>
      </c>
      <c r="P30">
        <v>9</v>
      </c>
      <c r="Q30">
        <v>35</v>
      </c>
      <c r="R30">
        <v>37</v>
      </c>
      <c r="S30">
        <v>56</v>
      </c>
      <c r="T30">
        <v>72</v>
      </c>
    </row>
    <row r="31" spans="1:20" ht="12.75">
      <c r="A31" t="s">
        <v>47</v>
      </c>
      <c r="B31" t="s">
        <v>48</v>
      </c>
      <c r="D31">
        <v>591</v>
      </c>
      <c r="E31">
        <v>505</v>
      </c>
      <c r="F31">
        <v>484</v>
      </c>
      <c r="G31">
        <v>308</v>
      </c>
      <c r="H31">
        <v>285</v>
      </c>
      <c r="I31">
        <v>346</v>
      </c>
      <c r="J31">
        <v>161</v>
      </c>
      <c r="K31">
        <v>199</v>
      </c>
      <c r="L31">
        <v>30</v>
      </c>
      <c r="M31">
        <v>42</v>
      </c>
      <c r="N31">
        <v>73</v>
      </c>
      <c r="O31">
        <v>85</v>
      </c>
      <c r="P31">
        <v>61</v>
      </c>
      <c r="Q31">
        <v>292</v>
      </c>
      <c r="R31">
        <v>76</v>
      </c>
      <c r="S31">
        <v>41</v>
      </c>
      <c r="T31">
        <v>48</v>
      </c>
    </row>
    <row r="32" spans="1:20" ht="12.75">
      <c r="A32" t="s">
        <v>49</v>
      </c>
      <c r="B32" t="s">
        <v>50</v>
      </c>
      <c r="D32">
        <v>4</v>
      </c>
      <c r="E32">
        <v>5</v>
      </c>
      <c r="F32">
        <v>0</v>
      </c>
      <c r="G32">
        <v>2</v>
      </c>
      <c r="H32">
        <v>12</v>
      </c>
      <c r="I32">
        <v>0</v>
      </c>
      <c r="J32">
        <v>2</v>
      </c>
      <c r="K32">
        <v>0</v>
      </c>
      <c r="L32">
        <v>3</v>
      </c>
      <c r="M32">
        <v>12</v>
      </c>
      <c r="N32">
        <v>22</v>
      </c>
      <c r="O32">
        <v>12</v>
      </c>
      <c r="P32">
        <v>0</v>
      </c>
      <c r="Q32">
        <v>14</v>
      </c>
      <c r="R32">
        <v>25</v>
      </c>
      <c r="S32">
        <v>12</v>
      </c>
      <c r="T32">
        <v>11</v>
      </c>
    </row>
    <row r="33" spans="1:20" ht="12.75">
      <c r="A33" t="s">
        <v>51</v>
      </c>
      <c r="B33" t="s">
        <v>52</v>
      </c>
      <c r="D33">
        <v>0</v>
      </c>
      <c r="E33">
        <v>0</v>
      </c>
      <c r="F33">
        <v>45</v>
      </c>
      <c r="G33">
        <v>65</v>
      </c>
      <c r="H33">
        <v>30</v>
      </c>
      <c r="I33">
        <v>19</v>
      </c>
      <c r="J33">
        <v>0</v>
      </c>
      <c r="K33">
        <v>0</v>
      </c>
      <c r="L33">
        <v>3</v>
      </c>
      <c r="M33">
        <v>0</v>
      </c>
      <c r="N33">
        <v>10</v>
      </c>
      <c r="O33">
        <v>390</v>
      </c>
      <c r="P33">
        <v>779</v>
      </c>
      <c r="Q33">
        <v>511</v>
      </c>
      <c r="R33">
        <v>345</v>
      </c>
      <c r="S33">
        <v>317</v>
      </c>
      <c r="T33">
        <v>533</v>
      </c>
    </row>
    <row r="34" spans="1:20" ht="12.75">
      <c r="A34" t="s">
        <v>53</v>
      </c>
      <c r="B34" t="s">
        <v>54</v>
      </c>
      <c r="D34">
        <v>0</v>
      </c>
      <c r="E34">
        <v>0</v>
      </c>
      <c r="F34">
        <v>60</v>
      </c>
      <c r="G34">
        <v>58</v>
      </c>
      <c r="H34">
        <v>26</v>
      </c>
      <c r="I34">
        <v>0</v>
      </c>
      <c r="J34">
        <v>0</v>
      </c>
      <c r="K34">
        <v>0</v>
      </c>
      <c r="L34">
        <v>0</v>
      </c>
      <c r="M34">
        <v>0</v>
      </c>
      <c r="N34">
        <v>0</v>
      </c>
      <c r="O34">
        <v>0</v>
      </c>
      <c r="P34">
        <v>33</v>
      </c>
      <c r="Q34">
        <v>43</v>
      </c>
      <c r="R34">
        <v>9</v>
      </c>
      <c r="S34">
        <v>0</v>
      </c>
      <c r="T34">
        <v>2</v>
      </c>
    </row>
    <row r="35" spans="1:20" ht="12.75">
      <c r="A35" t="s">
        <v>55</v>
      </c>
      <c r="B35" t="s">
        <v>56</v>
      </c>
      <c r="D35">
        <v>0</v>
      </c>
      <c r="E35">
        <v>0</v>
      </c>
      <c r="F35">
        <v>0</v>
      </c>
      <c r="G35">
        <v>0</v>
      </c>
      <c r="H35">
        <v>0</v>
      </c>
      <c r="I35">
        <v>0</v>
      </c>
      <c r="J35">
        <v>0</v>
      </c>
      <c r="K35">
        <v>0</v>
      </c>
      <c r="L35">
        <v>0</v>
      </c>
      <c r="M35">
        <v>7</v>
      </c>
      <c r="N35">
        <v>0</v>
      </c>
      <c r="O35">
        <v>0</v>
      </c>
      <c r="P35">
        <v>0</v>
      </c>
      <c r="Q35">
        <v>0</v>
      </c>
      <c r="R35">
        <v>0</v>
      </c>
      <c r="S35">
        <v>0</v>
      </c>
      <c r="T35">
        <v>0</v>
      </c>
    </row>
    <row r="36" spans="1:20" ht="12.75">
      <c r="A36" t="s">
        <v>57</v>
      </c>
      <c r="B36" t="s">
        <v>58</v>
      </c>
      <c r="D36">
        <v>0</v>
      </c>
      <c r="E36">
        <v>0</v>
      </c>
      <c r="F36">
        <v>0</v>
      </c>
      <c r="G36">
        <v>0</v>
      </c>
      <c r="H36">
        <v>0</v>
      </c>
      <c r="I36">
        <v>0</v>
      </c>
      <c r="J36">
        <v>0</v>
      </c>
      <c r="K36">
        <v>0</v>
      </c>
      <c r="L36">
        <v>0</v>
      </c>
      <c r="M36">
        <v>0</v>
      </c>
      <c r="N36">
        <v>0</v>
      </c>
      <c r="O36">
        <v>0</v>
      </c>
      <c r="P36">
        <v>0</v>
      </c>
      <c r="Q36">
        <v>0</v>
      </c>
      <c r="R36">
        <v>2</v>
      </c>
      <c r="S36">
        <v>2</v>
      </c>
      <c r="T36">
        <v>0</v>
      </c>
    </row>
    <row r="37" spans="1:20" ht="12.75">
      <c r="A37" t="s">
        <v>59</v>
      </c>
      <c r="B37" t="s">
        <v>60</v>
      </c>
      <c r="D37">
        <v>1813</v>
      </c>
      <c r="E37">
        <v>156</v>
      </c>
      <c r="F37">
        <v>332</v>
      </c>
      <c r="G37">
        <v>476</v>
      </c>
      <c r="H37">
        <v>1302</v>
      </c>
      <c r="I37">
        <v>769</v>
      </c>
      <c r="J37">
        <v>869</v>
      </c>
      <c r="K37">
        <v>840</v>
      </c>
      <c r="L37">
        <v>1784</v>
      </c>
      <c r="M37">
        <v>1940</v>
      </c>
      <c r="N37">
        <v>884</v>
      </c>
      <c r="O37">
        <v>2074</v>
      </c>
      <c r="P37">
        <v>349</v>
      </c>
      <c r="Q37">
        <v>383</v>
      </c>
      <c r="R37">
        <v>369</v>
      </c>
      <c r="S37">
        <v>301</v>
      </c>
      <c r="T37">
        <v>673</v>
      </c>
    </row>
    <row r="38" spans="1:20" ht="12.75">
      <c r="A38" t="s">
        <v>61</v>
      </c>
      <c r="B38" t="s">
        <v>62</v>
      </c>
      <c r="D38">
        <v>0</v>
      </c>
      <c r="E38">
        <v>0</v>
      </c>
      <c r="F38">
        <v>0</v>
      </c>
      <c r="G38">
        <v>0</v>
      </c>
      <c r="H38">
        <v>0</v>
      </c>
      <c r="I38">
        <v>0</v>
      </c>
      <c r="J38">
        <v>0</v>
      </c>
      <c r="K38">
        <v>0</v>
      </c>
      <c r="L38">
        <v>0</v>
      </c>
      <c r="M38">
        <v>0</v>
      </c>
      <c r="N38">
        <v>0</v>
      </c>
      <c r="O38">
        <v>0</v>
      </c>
      <c r="P38">
        <v>0</v>
      </c>
      <c r="Q38">
        <v>5</v>
      </c>
      <c r="R38">
        <v>0</v>
      </c>
      <c r="S38">
        <v>0</v>
      </c>
      <c r="T38">
        <v>0</v>
      </c>
    </row>
    <row r="39" spans="1:20" ht="12.75">
      <c r="A39" t="s">
        <v>63</v>
      </c>
      <c r="B39" t="s">
        <v>64</v>
      </c>
      <c r="D39">
        <v>14893</v>
      </c>
      <c r="E39">
        <v>15966</v>
      </c>
      <c r="F39">
        <v>14144</v>
      </c>
      <c r="G39">
        <v>21368</v>
      </c>
      <c r="H39">
        <v>24469</v>
      </c>
      <c r="I39">
        <v>24489</v>
      </c>
      <c r="J39">
        <v>21203</v>
      </c>
      <c r="K39">
        <v>22504</v>
      </c>
      <c r="L39">
        <v>21138</v>
      </c>
      <c r="M39">
        <v>22052</v>
      </c>
      <c r="N39">
        <v>22684</v>
      </c>
      <c r="O39">
        <v>21087</v>
      </c>
      <c r="P39">
        <v>20259</v>
      </c>
      <c r="Q39">
        <v>18431</v>
      </c>
      <c r="R39">
        <v>18959</v>
      </c>
      <c r="S39">
        <v>17665</v>
      </c>
      <c r="T39">
        <v>18031</v>
      </c>
    </row>
    <row r="40" spans="1:20" ht="12.75">
      <c r="A40" t="s">
        <v>65</v>
      </c>
      <c r="B40" t="s">
        <v>66</v>
      </c>
      <c r="D40">
        <v>0</v>
      </c>
      <c r="E40">
        <v>1</v>
      </c>
      <c r="F40">
        <v>15</v>
      </c>
      <c r="G40">
        <v>3</v>
      </c>
      <c r="H40">
        <v>0</v>
      </c>
      <c r="I40">
        <v>2</v>
      </c>
      <c r="J40">
        <v>0</v>
      </c>
      <c r="K40">
        <v>0</v>
      </c>
      <c r="L40">
        <v>2</v>
      </c>
      <c r="M40">
        <v>0</v>
      </c>
      <c r="N40">
        <v>0</v>
      </c>
      <c r="O40">
        <v>0</v>
      </c>
      <c r="P40">
        <v>9</v>
      </c>
      <c r="Q40">
        <v>0</v>
      </c>
      <c r="R40">
        <v>3</v>
      </c>
      <c r="S40">
        <v>1</v>
      </c>
      <c r="T40">
        <v>0</v>
      </c>
    </row>
    <row r="41" spans="1:20" ht="12.75">
      <c r="A41" t="s">
        <v>67</v>
      </c>
      <c r="B41" t="s">
        <v>68</v>
      </c>
      <c r="D41">
        <v>0</v>
      </c>
      <c r="E41">
        <v>0</v>
      </c>
      <c r="F41">
        <v>0</v>
      </c>
      <c r="G41">
        <v>0</v>
      </c>
      <c r="H41">
        <v>0</v>
      </c>
      <c r="I41">
        <v>0</v>
      </c>
      <c r="J41">
        <v>0</v>
      </c>
      <c r="K41">
        <v>13</v>
      </c>
      <c r="L41">
        <v>0</v>
      </c>
      <c r="M41">
        <v>0</v>
      </c>
      <c r="N41">
        <v>0</v>
      </c>
      <c r="O41">
        <v>0</v>
      </c>
      <c r="P41">
        <v>0</v>
      </c>
      <c r="Q41">
        <v>0</v>
      </c>
      <c r="R41">
        <v>0</v>
      </c>
      <c r="S41">
        <v>0</v>
      </c>
      <c r="T41">
        <v>0</v>
      </c>
    </row>
    <row r="42" spans="1:20" ht="12.75">
      <c r="A42" t="s">
        <v>69</v>
      </c>
      <c r="B42" t="s">
        <v>70</v>
      </c>
      <c r="D42">
        <v>0</v>
      </c>
      <c r="E42">
        <v>0</v>
      </c>
      <c r="F42">
        <v>0</v>
      </c>
      <c r="G42">
        <v>0</v>
      </c>
      <c r="H42">
        <v>0</v>
      </c>
      <c r="I42">
        <v>0</v>
      </c>
      <c r="J42">
        <v>0</v>
      </c>
      <c r="K42">
        <v>0</v>
      </c>
      <c r="L42">
        <v>0</v>
      </c>
      <c r="M42">
        <v>0</v>
      </c>
      <c r="N42">
        <v>0</v>
      </c>
      <c r="O42">
        <v>0</v>
      </c>
      <c r="P42">
        <v>0</v>
      </c>
      <c r="Q42">
        <v>0</v>
      </c>
      <c r="R42">
        <v>6</v>
      </c>
      <c r="S42">
        <v>0</v>
      </c>
      <c r="T42">
        <v>0</v>
      </c>
    </row>
    <row r="43" spans="1:20" ht="12.75">
      <c r="A43" t="s">
        <v>71</v>
      </c>
      <c r="B43" t="s">
        <v>72</v>
      </c>
      <c r="D43">
        <v>0</v>
      </c>
      <c r="E43">
        <v>0</v>
      </c>
      <c r="F43">
        <v>0</v>
      </c>
      <c r="G43">
        <v>11</v>
      </c>
      <c r="H43">
        <v>0</v>
      </c>
      <c r="I43">
        <v>0</v>
      </c>
      <c r="J43">
        <v>1</v>
      </c>
      <c r="K43">
        <v>0</v>
      </c>
      <c r="L43">
        <v>4</v>
      </c>
      <c r="M43">
        <v>0</v>
      </c>
      <c r="N43">
        <v>0</v>
      </c>
      <c r="O43">
        <v>0</v>
      </c>
      <c r="P43">
        <v>0</v>
      </c>
      <c r="Q43">
        <v>0</v>
      </c>
      <c r="R43">
        <v>0</v>
      </c>
      <c r="S43">
        <v>0</v>
      </c>
      <c r="T43">
        <v>1</v>
      </c>
    </row>
    <row r="44" spans="1:20" ht="12.75">
      <c r="A44" t="s">
        <v>73</v>
      </c>
      <c r="B44" t="s">
        <v>74</v>
      </c>
      <c r="D44">
        <v>3</v>
      </c>
      <c r="E44">
        <v>5</v>
      </c>
      <c r="F44">
        <v>0</v>
      </c>
      <c r="G44">
        <v>0</v>
      </c>
      <c r="H44">
        <v>0</v>
      </c>
      <c r="I44">
        <v>0</v>
      </c>
      <c r="J44">
        <v>0</v>
      </c>
      <c r="K44">
        <v>0</v>
      </c>
      <c r="L44">
        <v>0</v>
      </c>
      <c r="M44">
        <v>0</v>
      </c>
      <c r="N44">
        <v>0</v>
      </c>
      <c r="O44">
        <v>0</v>
      </c>
      <c r="P44">
        <v>0</v>
      </c>
      <c r="Q44">
        <v>0</v>
      </c>
      <c r="R44">
        <v>0</v>
      </c>
      <c r="S44">
        <v>0</v>
      </c>
      <c r="T44">
        <v>0</v>
      </c>
    </row>
    <row r="45" spans="1:20" ht="12.75">
      <c r="A45" t="s">
        <v>75</v>
      </c>
      <c r="B45" t="s">
        <v>76</v>
      </c>
      <c r="D45">
        <v>1</v>
      </c>
      <c r="E45">
        <v>3</v>
      </c>
      <c r="F45">
        <v>0</v>
      </c>
      <c r="G45">
        <v>50</v>
      </c>
      <c r="H45">
        <v>5</v>
      </c>
      <c r="I45">
        <v>40</v>
      </c>
      <c r="J45">
        <v>64</v>
      </c>
      <c r="K45">
        <v>4</v>
      </c>
      <c r="L45">
        <v>1</v>
      </c>
      <c r="M45">
        <v>1</v>
      </c>
      <c r="N45">
        <v>1</v>
      </c>
      <c r="O45">
        <v>6</v>
      </c>
      <c r="P45">
        <v>26</v>
      </c>
      <c r="Q45">
        <v>1</v>
      </c>
      <c r="R45">
        <v>1</v>
      </c>
      <c r="S45">
        <v>1</v>
      </c>
      <c r="T45">
        <v>1</v>
      </c>
    </row>
    <row r="46" spans="1:20" ht="12.75">
      <c r="A46" t="s">
        <v>77</v>
      </c>
      <c r="B46" t="s">
        <v>78</v>
      </c>
      <c r="D46">
        <v>2129</v>
      </c>
      <c r="E46">
        <v>1746</v>
      </c>
      <c r="F46">
        <v>883</v>
      </c>
      <c r="G46">
        <v>663</v>
      </c>
      <c r="H46">
        <v>824</v>
      </c>
      <c r="I46">
        <v>583</v>
      </c>
      <c r="J46">
        <v>4721</v>
      </c>
      <c r="K46">
        <v>589</v>
      </c>
      <c r="L46">
        <v>430</v>
      </c>
      <c r="M46">
        <v>462</v>
      </c>
      <c r="N46">
        <v>356</v>
      </c>
      <c r="O46">
        <v>544</v>
      </c>
      <c r="P46">
        <v>231</v>
      </c>
      <c r="Q46">
        <v>278</v>
      </c>
      <c r="R46">
        <v>233</v>
      </c>
      <c r="S46">
        <v>193</v>
      </c>
      <c r="T46">
        <v>156</v>
      </c>
    </row>
    <row r="47" spans="1:20" ht="12.75">
      <c r="A47" t="s">
        <v>79</v>
      </c>
      <c r="B47" t="s">
        <v>80</v>
      </c>
      <c r="D47" t="s">
        <v>28</v>
      </c>
      <c r="E47" t="s">
        <v>28</v>
      </c>
      <c r="F47" t="s">
        <v>28</v>
      </c>
      <c r="G47" t="s">
        <v>28</v>
      </c>
      <c r="H47" t="s">
        <v>28</v>
      </c>
      <c r="I47" t="s">
        <v>28</v>
      </c>
      <c r="J47" t="s">
        <v>28</v>
      </c>
      <c r="K47" t="s">
        <v>28</v>
      </c>
      <c r="L47" t="s">
        <v>28</v>
      </c>
      <c r="M47" t="s">
        <v>28</v>
      </c>
      <c r="N47" t="s">
        <v>28</v>
      </c>
      <c r="O47" t="s">
        <v>28</v>
      </c>
      <c r="P47" t="s">
        <v>28</v>
      </c>
      <c r="Q47" t="s">
        <v>28</v>
      </c>
      <c r="R47" t="s">
        <v>28</v>
      </c>
      <c r="S47" t="s">
        <v>28</v>
      </c>
      <c r="T47" t="s">
        <v>28</v>
      </c>
    </row>
    <row r="48" spans="1:20" ht="12.75">
      <c r="A48" t="s">
        <v>81</v>
      </c>
      <c r="B48" t="s">
        <v>82</v>
      </c>
      <c r="D48" t="s">
        <v>28</v>
      </c>
      <c r="E48" t="s">
        <v>28</v>
      </c>
      <c r="F48" t="s">
        <v>28</v>
      </c>
      <c r="G48" t="s">
        <v>28</v>
      </c>
      <c r="H48" t="s">
        <v>28</v>
      </c>
      <c r="I48" t="s">
        <v>28</v>
      </c>
      <c r="J48" t="s">
        <v>28</v>
      </c>
      <c r="K48" t="s">
        <v>28</v>
      </c>
      <c r="L48" t="s">
        <v>28</v>
      </c>
      <c r="M48" t="s">
        <v>28</v>
      </c>
      <c r="N48" t="s">
        <v>28</v>
      </c>
      <c r="O48" t="s">
        <v>28</v>
      </c>
      <c r="P48" t="s">
        <v>28</v>
      </c>
      <c r="Q48" t="s">
        <v>28</v>
      </c>
      <c r="R48" t="s">
        <v>28</v>
      </c>
      <c r="S48" t="s">
        <v>28</v>
      </c>
      <c r="T48" t="s">
        <v>28</v>
      </c>
    </row>
    <row r="49" spans="1:20" ht="12.75">
      <c r="A49" t="s">
        <v>83</v>
      </c>
      <c r="B49" t="s">
        <v>84</v>
      </c>
      <c r="D49" t="s">
        <v>28</v>
      </c>
      <c r="E49" t="s">
        <v>28</v>
      </c>
      <c r="F49" t="s">
        <v>28</v>
      </c>
      <c r="G49" t="s">
        <v>28</v>
      </c>
      <c r="H49" t="s">
        <v>28</v>
      </c>
      <c r="I49" t="s">
        <v>28</v>
      </c>
      <c r="J49" t="s">
        <v>28</v>
      </c>
      <c r="K49" t="s">
        <v>28</v>
      </c>
      <c r="L49" t="s">
        <v>28</v>
      </c>
      <c r="M49" t="s">
        <v>28</v>
      </c>
      <c r="N49" t="s">
        <v>28</v>
      </c>
      <c r="O49" t="s">
        <v>28</v>
      </c>
      <c r="P49" t="s">
        <v>28</v>
      </c>
      <c r="Q49" t="s">
        <v>28</v>
      </c>
      <c r="R49" t="s">
        <v>28</v>
      </c>
      <c r="S49" t="s">
        <v>28</v>
      </c>
      <c r="T49" t="s">
        <v>28</v>
      </c>
    </row>
    <row r="50" spans="1:20" ht="12.75">
      <c r="A50" t="s">
        <v>85</v>
      </c>
      <c r="B50" t="s">
        <v>86</v>
      </c>
      <c r="D50" t="s">
        <v>28</v>
      </c>
      <c r="E50" t="s">
        <v>28</v>
      </c>
      <c r="F50" t="s">
        <v>28</v>
      </c>
      <c r="G50" t="s">
        <v>28</v>
      </c>
      <c r="H50" t="s">
        <v>28</v>
      </c>
      <c r="I50" t="s">
        <v>28</v>
      </c>
      <c r="J50" t="s">
        <v>28</v>
      </c>
      <c r="K50" t="s">
        <v>28</v>
      </c>
      <c r="L50" t="s">
        <v>28</v>
      </c>
      <c r="M50" t="s">
        <v>28</v>
      </c>
      <c r="N50" t="s">
        <v>28</v>
      </c>
      <c r="O50" t="s">
        <v>28</v>
      </c>
      <c r="P50" t="s">
        <v>28</v>
      </c>
      <c r="Q50" t="s">
        <v>28</v>
      </c>
      <c r="R50" t="s">
        <v>28</v>
      </c>
      <c r="S50" t="s">
        <v>28</v>
      </c>
      <c r="T50" t="s">
        <v>28</v>
      </c>
    </row>
    <row r="51" spans="1:20" ht="12.75">
      <c r="A51" t="s">
        <v>87</v>
      </c>
      <c r="B51" t="s">
        <v>88</v>
      </c>
      <c r="D51">
        <v>259</v>
      </c>
      <c r="E51">
        <v>196</v>
      </c>
      <c r="F51">
        <v>221</v>
      </c>
      <c r="G51">
        <v>197</v>
      </c>
      <c r="H51">
        <v>218</v>
      </c>
      <c r="I51">
        <v>174</v>
      </c>
      <c r="J51">
        <v>128</v>
      </c>
      <c r="K51">
        <v>258</v>
      </c>
      <c r="L51">
        <v>398</v>
      </c>
      <c r="M51">
        <v>547</v>
      </c>
      <c r="N51">
        <v>928</v>
      </c>
      <c r="O51">
        <v>1704</v>
      </c>
      <c r="P51">
        <v>1709</v>
      </c>
      <c r="Q51">
        <v>2190</v>
      </c>
      <c r="R51">
        <v>1207</v>
      </c>
      <c r="S51">
        <v>1124</v>
      </c>
      <c r="T51">
        <v>680</v>
      </c>
    </row>
    <row r="52" spans="1:20" ht="12.75">
      <c r="A52" t="s">
        <v>89</v>
      </c>
      <c r="B52" t="s">
        <v>90</v>
      </c>
      <c r="D52">
        <v>1</v>
      </c>
      <c r="E52">
        <v>6</v>
      </c>
      <c r="F52">
        <v>0</v>
      </c>
      <c r="G52">
        <v>0</v>
      </c>
      <c r="H52">
        <v>0</v>
      </c>
      <c r="I52">
        <v>0</v>
      </c>
      <c r="J52">
        <v>0</v>
      </c>
      <c r="K52">
        <v>0</v>
      </c>
      <c r="L52">
        <v>0</v>
      </c>
      <c r="M52">
        <v>0</v>
      </c>
      <c r="N52">
        <v>2</v>
      </c>
      <c r="O52">
        <v>1</v>
      </c>
      <c r="P52">
        <v>18</v>
      </c>
      <c r="Q52">
        <v>0</v>
      </c>
      <c r="R52">
        <v>9</v>
      </c>
      <c r="S52">
        <v>0</v>
      </c>
      <c r="T52">
        <v>0</v>
      </c>
    </row>
    <row r="53" spans="1:20" ht="12.75">
      <c r="A53" t="s">
        <v>91</v>
      </c>
      <c r="B53" t="s">
        <v>92</v>
      </c>
      <c r="D53">
        <v>0</v>
      </c>
      <c r="E53">
        <v>0</v>
      </c>
      <c r="F53">
        <v>0</v>
      </c>
      <c r="G53">
        <v>0</v>
      </c>
      <c r="H53">
        <v>0</v>
      </c>
      <c r="I53">
        <v>2</v>
      </c>
      <c r="J53">
        <v>0</v>
      </c>
      <c r="K53">
        <v>0</v>
      </c>
      <c r="L53">
        <v>0</v>
      </c>
      <c r="M53">
        <v>0</v>
      </c>
      <c r="N53">
        <v>0</v>
      </c>
      <c r="O53">
        <v>6</v>
      </c>
      <c r="P53">
        <v>6</v>
      </c>
      <c r="Q53">
        <v>2</v>
      </c>
      <c r="R53">
        <v>1</v>
      </c>
      <c r="S53">
        <v>0</v>
      </c>
      <c r="T53">
        <v>0</v>
      </c>
    </row>
    <row r="54" spans="1:20" ht="12.75">
      <c r="A54" t="s">
        <v>93</v>
      </c>
      <c r="B54" t="s">
        <v>94</v>
      </c>
      <c r="D54">
        <v>1069</v>
      </c>
      <c r="E54">
        <v>1575</v>
      </c>
      <c r="F54">
        <v>1984</v>
      </c>
      <c r="G54">
        <v>1980</v>
      </c>
      <c r="H54">
        <v>3827</v>
      </c>
      <c r="I54">
        <v>3175</v>
      </c>
      <c r="J54">
        <v>5069</v>
      </c>
      <c r="K54">
        <v>5452</v>
      </c>
      <c r="L54">
        <v>4898</v>
      </c>
      <c r="M54">
        <v>4391</v>
      </c>
      <c r="N54">
        <v>4387</v>
      </c>
      <c r="O54">
        <v>4727</v>
      </c>
      <c r="P54">
        <v>4897</v>
      </c>
      <c r="Q54">
        <v>4923</v>
      </c>
      <c r="R54">
        <v>4534</v>
      </c>
      <c r="S54">
        <v>1927</v>
      </c>
      <c r="T54">
        <v>1830</v>
      </c>
    </row>
    <row r="55" spans="1:20" ht="12.75">
      <c r="A55" t="s">
        <v>95</v>
      </c>
      <c r="B55" t="s">
        <v>96</v>
      </c>
      <c r="D55" t="s">
        <v>28</v>
      </c>
      <c r="E55" t="s">
        <v>28</v>
      </c>
      <c r="F55" t="s">
        <v>28</v>
      </c>
      <c r="G55" t="s">
        <v>28</v>
      </c>
      <c r="H55" t="s">
        <v>28</v>
      </c>
      <c r="I55" t="s">
        <v>28</v>
      </c>
      <c r="J55" t="s">
        <v>28</v>
      </c>
      <c r="K55" t="s">
        <v>28</v>
      </c>
      <c r="L55" t="s">
        <v>28</v>
      </c>
      <c r="M55" t="s">
        <v>28</v>
      </c>
      <c r="N55" t="s">
        <v>28</v>
      </c>
      <c r="O55" t="s">
        <v>28</v>
      </c>
      <c r="P55" t="s">
        <v>28</v>
      </c>
      <c r="Q55" t="s">
        <v>28</v>
      </c>
      <c r="R55" t="s">
        <v>28</v>
      </c>
      <c r="S55" t="s">
        <v>28</v>
      </c>
      <c r="T55" t="s">
        <v>28</v>
      </c>
    </row>
    <row r="56" spans="1:20" ht="12.75">
      <c r="A56" t="s">
        <v>97</v>
      </c>
      <c r="B56" t="s">
        <v>98</v>
      </c>
      <c r="D56">
        <v>0</v>
      </c>
      <c r="E56">
        <v>0</v>
      </c>
      <c r="F56">
        <v>0</v>
      </c>
      <c r="G56">
        <v>0</v>
      </c>
      <c r="H56">
        <v>0</v>
      </c>
      <c r="I56">
        <v>0</v>
      </c>
      <c r="J56">
        <v>0</v>
      </c>
      <c r="K56">
        <v>0</v>
      </c>
      <c r="L56">
        <v>0</v>
      </c>
      <c r="M56">
        <v>0</v>
      </c>
      <c r="N56">
        <v>0</v>
      </c>
      <c r="O56">
        <v>0</v>
      </c>
      <c r="P56">
        <v>0</v>
      </c>
      <c r="Q56">
        <v>0</v>
      </c>
      <c r="R56">
        <v>6</v>
      </c>
      <c r="S56">
        <v>18</v>
      </c>
      <c r="T56">
        <v>0</v>
      </c>
    </row>
    <row r="57" spans="1:20" ht="12.75">
      <c r="A57" t="s">
        <v>99</v>
      </c>
      <c r="B57" t="s">
        <v>100</v>
      </c>
      <c r="D57">
        <v>9564</v>
      </c>
      <c r="E57">
        <v>9268</v>
      </c>
      <c r="F57">
        <v>12199</v>
      </c>
      <c r="G57">
        <v>10280</v>
      </c>
      <c r="H57">
        <v>9970</v>
      </c>
      <c r="I57">
        <v>9429</v>
      </c>
      <c r="J57">
        <v>7910</v>
      </c>
      <c r="K57">
        <v>9557</v>
      </c>
      <c r="L57">
        <v>9422</v>
      </c>
      <c r="M57">
        <v>11536</v>
      </c>
      <c r="N57">
        <v>17030</v>
      </c>
      <c r="O57">
        <v>25386</v>
      </c>
      <c r="P57">
        <v>28729</v>
      </c>
      <c r="Q57">
        <v>30683</v>
      </c>
      <c r="R57">
        <v>46934</v>
      </c>
      <c r="S57">
        <v>53999</v>
      </c>
      <c r="T57">
        <v>59712</v>
      </c>
    </row>
    <row r="58" spans="1:20" ht="12.75">
      <c r="A58" t="s">
        <v>101</v>
      </c>
      <c r="B58" t="s">
        <v>102</v>
      </c>
      <c r="D58">
        <v>0</v>
      </c>
      <c r="E58">
        <v>484</v>
      </c>
      <c r="F58">
        <v>38</v>
      </c>
      <c r="G58">
        <v>0</v>
      </c>
      <c r="H58">
        <v>0</v>
      </c>
      <c r="I58">
        <v>0</v>
      </c>
      <c r="J58">
        <v>0</v>
      </c>
      <c r="K58">
        <v>0</v>
      </c>
      <c r="L58">
        <v>0</v>
      </c>
      <c r="M58">
        <v>0</v>
      </c>
      <c r="N58">
        <v>0</v>
      </c>
      <c r="O58">
        <v>0</v>
      </c>
      <c r="P58">
        <v>0</v>
      </c>
      <c r="Q58">
        <v>0</v>
      </c>
      <c r="R58">
        <v>0</v>
      </c>
      <c r="S58">
        <v>0</v>
      </c>
      <c r="T58">
        <v>0</v>
      </c>
    </row>
    <row r="59" spans="1:20" ht="12.75">
      <c r="A59" t="s">
        <v>103</v>
      </c>
      <c r="B59" t="s">
        <v>104</v>
      </c>
      <c r="D59" t="s">
        <v>28</v>
      </c>
      <c r="E59" t="s">
        <v>28</v>
      </c>
      <c r="F59" t="s">
        <v>28</v>
      </c>
      <c r="G59" t="s">
        <v>28</v>
      </c>
      <c r="H59" t="s">
        <v>28</v>
      </c>
      <c r="I59" t="s">
        <v>28</v>
      </c>
      <c r="J59" t="s">
        <v>28</v>
      </c>
      <c r="K59" t="s">
        <v>28</v>
      </c>
      <c r="L59" t="s">
        <v>28</v>
      </c>
      <c r="M59" t="s">
        <v>28</v>
      </c>
      <c r="N59" t="s">
        <v>28</v>
      </c>
      <c r="O59" t="s">
        <v>28</v>
      </c>
      <c r="P59" t="s">
        <v>28</v>
      </c>
      <c r="Q59" t="s">
        <v>28</v>
      </c>
      <c r="R59" t="s">
        <v>28</v>
      </c>
      <c r="S59" t="s">
        <v>28</v>
      </c>
      <c r="T59" t="s">
        <v>28</v>
      </c>
    </row>
    <row r="60" spans="1:20" ht="12.75">
      <c r="A60" t="s">
        <v>105</v>
      </c>
      <c r="B60" t="s">
        <v>106</v>
      </c>
      <c r="D60">
        <v>0</v>
      </c>
      <c r="E60">
        <v>0</v>
      </c>
      <c r="F60">
        <v>0</v>
      </c>
      <c r="G60">
        <v>5</v>
      </c>
      <c r="H60">
        <v>0</v>
      </c>
      <c r="I60">
        <v>0</v>
      </c>
      <c r="J60">
        <v>0</v>
      </c>
      <c r="K60">
        <v>0</v>
      </c>
      <c r="L60">
        <v>0</v>
      </c>
      <c r="M60">
        <v>0</v>
      </c>
      <c r="N60">
        <v>0</v>
      </c>
      <c r="O60">
        <v>0</v>
      </c>
      <c r="P60">
        <v>0</v>
      </c>
      <c r="Q60">
        <v>0</v>
      </c>
      <c r="R60">
        <v>0</v>
      </c>
      <c r="S60">
        <v>0</v>
      </c>
      <c r="T60">
        <v>0</v>
      </c>
    </row>
    <row r="61" spans="1:20" ht="12.75">
      <c r="A61" t="s">
        <v>107</v>
      </c>
      <c r="B61" t="s">
        <v>108</v>
      </c>
      <c r="D61">
        <v>3945</v>
      </c>
      <c r="E61">
        <v>4057</v>
      </c>
      <c r="F61">
        <v>11122</v>
      </c>
      <c r="G61">
        <v>9476</v>
      </c>
      <c r="H61">
        <v>9257</v>
      </c>
      <c r="I61">
        <v>8906</v>
      </c>
      <c r="J61">
        <v>6928</v>
      </c>
      <c r="K61">
        <v>7738</v>
      </c>
      <c r="L61">
        <v>7768</v>
      </c>
      <c r="M61">
        <v>10252</v>
      </c>
      <c r="N61">
        <v>14976</v>
      </c>
      <c r="O61">
        <v>20875</v>
      </c>
      <c r="P61">
        <v>23033</v>
      </c>
      <c r="Q61">
        <v>26545</v>
      </c>
      <c r="R61">
        <v>40382</v>
      </c>
      <c r="S61">
        <v>48304</v>
      </c>
      <c r="T61">
        <v>54890</v>
      </c>
    </row>
    <row r="62" spans="1:20" ht="12.75">
      <c r="A62" t="s">
        <v>109</v>
      </c>
      <c r="B62" t="s">
        <v>110</v>
      </c>
      <c r="D62">
        <v>148</v>
      </c>
      <c r="E62">
        <v>0</v>
      </c>
      <c r="F62">
        <v>481</v>
      </c>
      <c r="G62">
        <v>607</v>
      </c>
      <c r="H62">
        <v>377</v>
      </c>
      <c r="I62">
        <v>226</v>
      </c>
      <c r="J62">
        <v>791</v>
      </c>
      <c r="K62">
        <v>1748</v>
      </c>
      <c r="L62">
        <v>1662</v>
      </c>
      <c r="M62">
        <v>1151</v>
      </c>
      <c r="N62">
        <v>2022</v>
      </c>
      <c r="O62">
        <v>2898</v>
      </c>
      <c r="P62">
        <v>3449</v>
      </c>
      <c r="Q62">
        <v>2304</v>
      </c>
      <c r="R62">
        <v>4396</v>
      </c>
      <c r="S62">
        <v>4125</v>
      </c>
      <c r="T62">
        <v>3301</v>
      </c>
    </row>
    <row r="63" spans="1:20" ht="12.75">
      <c r="A63" t="s">
        <v>111</v>
      </c>
      <c r="B63" t="s">
        <v>112</v>
      </c>
      <c r="D63">
        <v>0</v>
      </c>
      <c r="E63">
        <v>0</v>
      </c>
      <c r="F63">
        <v>32</v>
      </c>
      <c r="G63">
        <v>55</v>
      </c>
      <c r="H63">
        <v>185</v>
      </c>
      <c r="I63">
        <v>234</v>
      </c>
      <c r="J63">
        <v>13</v>
      </c>
      <c r="K63">
        <v>0</v>
      </c>
      <c r="L63">
        <v>0</v>
      </c>
      <c r="M63">
        <v>0</v>
      </c>
      <c r="N63">
        <v>0</v>
      </c>
      <c r="O63">
        <v>507</v>
      </c>
      <c r="P63">
        <v>1315</v>
      </c>
      <c r="Q63">
        <v>1310</v>
      </c>
      <c r="R63">
        <v>740</v>
      </c>
      <c r="S63">
        <v>931</v>
      </c>
      <c r="T63">
        <v>566</v>
      </c>
    </row>
    <row r="64" spans="1:20" ht="12.75">
      <c r="A64" t="s">
        <v>113</v>
      </c>
      <c r="B64" t="s">
        <v>114</v>
      </c>
      <c r="D64">
        <v>0</v>
      </c>
      <c r="E64">
        <v>0</v>
      </c>
      <c r="F64">
        <v>0</v>
      </c>
      <c r="G64">
        <v>0</v>
      </c>
      <c r="H64">
        <v>0</v>
      </c>
      <c r="I64">
        <v>0</v>
      </c>
      <c r="J64">
        <v>0</v>
      </c>
      <c r="K64">
        <v>0</v>
      </c>
      <c r="L64">
        <v>0</v>
      </c>
      <c r="M64">
        <v>3</v>
      </c>
      <c r="N64">
        <v>107</v>
      </c>
      <c r="O64">
        <v>119</v>
      </c>
      <c r="P64">
        <v>0</v>
      </c>
      <c r="Q64">
        <v>0</v>
      </c>
      <c r="R64">
        <v>20</v>
      </c>
      <c r="S64">
        <v>20</v>
      </c>
      <c r="T64">
        <v>33</v>
      </c>
    </row>
    <row r="65" spans="1:20" ht="12.75">
      <c r="A65" t="s">
        <v>115</v>
      </c>
      <c r="B65" t="s">
        <v>116</v>
      </c>
      <c r="D65">
        <v>24538</v>
      </c>
      <c r="E65">
        <v>25862</v>
      </c>
      <c r="F65">
        <v>28256</v>
      </c>
      <c r="G65">
        <v>26711</v>
      </c>
      <c r="H65">
        <v>27796</v>
      </c>
      <c r="I65">
        <v>29093</v>
      </c>
      <c r="J65">
        <v>32716</v>
      </c>
      <c r="K65">
        <v>34038</v>
      </c>
      <c r="L65">
        <v>35359</v>
      </c>
      <c r="M65">
        <v>35264</v>
      </c>
      <c r="N65">
        <v>40177</v>
      </c>
      <c r="O65">
        <v>49273</v>
      </c>
      <c r="P65">
        <v>53961</v>
      </c>
      <c r="Q65">
        <v>56932</v>
      </c>
      <c r="R65">
        <v>54190</v>
      </c>
      <c r="S65">
        <v>51698</v>
      </c>
      <c r="T65">
        <v>53172</v>
      </c>
    </row>
    <row r="66" spans="1:20" ht="12.75">
      <c r="A66" t="s">
        <v>117</v>
      </c>
      <c r="B66" t="s">
        <v>118</v>
      </c>
      <c r="D66">
        <v>3569</v>
      </c>
      <c r="E66">
        <v>3994</v>
      </c>
      <c r="F66">
        <v>4673</v>
      </c>
      <c r="G66">
        <v>2677</v>
      </c>
      <c r="H66">
        <v>3910</v>
      </c>
      <c r="I66">
        <v>4706</v>
      </c>
      <c r="J66">
        <v>4992</v>
      </c>
      <c r="K66">
        <v>5819</v>
      </c>
      <c r="L66">
        <v>4830</v>
      </c>
      <c r="M66">
        <v>5507</v>
      </c>
      <c r="N66">
        <v>6426</v>
      </c>
      <c r="O66">
        <v>6970</v>
      </c>
      <c r="P66">
        <v>5440</v>
      </c>
      <c r="Q66">
        <v>3809</v>
      </c>
      <c r="R66">
        <v>4467</v>
      </c>
      <c r="S66">
        <v>6618</v>
      </c>
      <c r="T66">
        <v>6208</v>
      </c>
    </row>
    <row r="67" spans="1:20" ht="12.75">
      <c r="A67" t="s">
        <v>119</v>
      </c>
      <c r="B67" t="s">
        <v>120</v>
      </c>
      <c r="D67">
        <v>47013</v>
      </c>
      <c r="E67">
        <v>53855</v>
      </c>
      <c r="F67">
        <v>49262</v>
      </c>
      <c r="G67">
        <v>34567</v>
      </c>
      <c r="H67">
        <v>29936</v>
      </c>
      <c r="I67">
        <v>41487</v>
      </c>
      <c r="J67">
        <v>35881</v>
      </c>
      <c r="K67">
        <v>36115</v>
      </c>
      <c r="L67">
        <v>29503</v>
      </c>
      <c r="M67">
        <v>20689</v>
      </c>
      <c r="N67">
        <v>20447</v>
      </c>
      <c r="O67">
        <v>20119</v>
      </c>
      <c r="P67">
        <v>14082</v>
      </c>
      <c r="Q67">
        <v>12619</v>
      </c>
      <c r="R67">
        <v>15416</v>
      </c>
      <c r="S67">
        <v>15673</v>
      </c>
      <c r="T67">
        <v>17265</v>
      </c>
    </row>
    <row r="68" spans="1:20" ht="12.75">
      <c r="A68" t="s">
        <v>121</v>
      </c>
      <c r="B68" t="s">
        <v>122</v>
      </c>
      <c r="D68">
        <v>9065</v>
      </c>
      <c r="E68">
        <v>11642</v>
      </c>
      <c r="F68">
        <v>12087</v>
      </c>
      <c r="G68">
        <v>11717</v>
      </c>
      <c r="H68">
        <v>11437</v>
      </c>
      <c r="I68">
        <v>11478</v>
      </c>
      <c r="J68">
        <v>18271</v>
      </c>
      <c r="K68">
        <v>19870</v>
      </c>
      <c r="L68">
        <v>18952</v>
      </c>
      <c r="M68">
        <v>19079</v>
      </c>
      <c r="N68">
        <v>23132</v>
      </c>
      <c r="O68">
        <v>22633</v>
      </c>
      <c r="P68">
        <v>21398</v>
      </c>
      <c r="Q68">
        <v>22908</v>
      </c>
      <c r="R68">
        <v>24224</v>
      </c>
      <c r="S68">
        <v>24147</v>
      </c>
      <c r="T68">
        <v>26052</v>
      </c>
    </row>
    <row r="69" spans="1:20" ht="12.75">
      <c r="A69" t="s">
        <v>123</v>
      </c>
      <c r="B69" t="s">
        <v>124</v>
      </c>
      <c r="D69">
        <v>1465</v>
      </c>
      <c r="E69">
        <v>1621</v>
      </c>
      <c r="F69">
        <v>1706</v>
      </c>
      <c r="G69">
        <v>2471</v>
      </c>
      <c r="H69">
        <v>3001</v>
      </c>
      <c r="I69">
        <v>2663</v>
      </c>
      <c r="J69">
        <v>1920</v>
      </c>
      <c r="K69">
        <v>2196</v>
      </c>
      <c r="L69">
        <v>2772</v>
      </c>
      <c r="M69">
        <v>2902</v>
      </c>
      <c r="N69">
        <v>3298</v>
      </c>
      <c r="O69">
        <v>2953</v>
      </c>
      <c r="P69">
        <v>3334</v>
      </c>
      <c r="Q69">
        <v>4869</v>
      </c>
      <c r="R69">
        <v>2366</v>
      </c>
      <c r="S69">
        <v>2003</v>
      </c>
      <c r="T69">
        <v>1906</v>
      </c>
    </row>
    <row r="70" spans="1:20" ht="12.75">
      <c r="A70" t="s">
        <v>125</v>
      </c>
      <c r="B70" t="s">
        <v>126</v>
      </c>
      <c r="D70">
        <v>2782</v>
      </c>
      <c r="E70">
        <v>3267</v>
      </c>
      <c r="F70">
        <v>3276</v>
      </c>
      <c r="G70">
        <v>1457</v>
      </c>
      <c r="H70">
        <v>1839</v>
      </c>
      <c r="I70">
        <v>2349</v>
      </c>
      <c r="J70">
        <v>1175</v>
      </c>
      <c r="K70">
        <v>1105</v>
      </c>
      <c r="L70">
        <v>1552</v>
      </c>
      <c r="M70">
        <v>2139</v>
      </c>
      <c r="N70">
        <v>1891</v>
      </c>
      <c r="O70">
        <v>4305</v>
      </c>
      <c r="P70">
        <v>2568</v>
      </c>
      <c r="Q70">
        <v>2752</v>
      </c>
      <c r="R70">
        <v>3674</v>
      </c>
      <c r="S70">
        <v>530</v>
      </c>
      <c r="T70">
        <v>470</v>
      </c>
    </row>
    <row r="71" spans="1:20" ht="12.75">
      <c r="A71" t="s">
        <v>127</v>
      </c>
      <c r="B71" t="s">
        <v>128</v>
      </c>
      <c r="D71">
        <v>0</v>
      </c>
      <c r="E71">
        <v>0</v>
      </c>
      <c r="F71">
        <v>0</v>
      </c>
      <c r="G71">
        <v>0</v>
      </c>
      <c r="H71">
        <v>0</v>
      </c>
      <c r="I71">
        <v>0</v>
      </c>
      <c r="J71">
        <v>0</v>
      </c>
      <c r="K71">
        <v>0</v>
      </c>
      <c r="L71">
        <v>3</v>
      </c>
      <c r="M71">
        <v>0</v>
      </c>
      <c r="N71">
        <v>0</v>
      </c>
      <c r="O71">
        <v>0</v>
      </c>
      <c r="P71">
        <v>44</v>
      </c>
      <c r="Q71">
        <v>0</v>
      </c>
      <c r="R71">
        <v>0</v>
      </c>
      <c r="S71">
        <v>0</v>
      </c>
      <c r="T71">
        <v>0</v>
      </c>
    </row>
    <row r="72" spans="1:20" ht="12.75">
      <c r="A72" t="s">
        <v>129</v>
      </c>
      <c r="B72" t="s">
        <v>130</v>
      </c>
      <c r="D72">
        <v>239</v>
      </c>
      <c r="E72">
        <v>672</v>
      </c>
      <c r="F72">
        <v>2349</v>
      </c>
      <c r="G72">
        <v>1911</v>
      </c>
      <c r="H72">
        <v>3496</v>
      </c>
      <c r="I72">
        <v>3359</v>
      </c>
      <c r="J72">
        <v>3822</v>
      </c>
      <c r="K72">
        <v>5427</v>
      </c>
      <c r="L72">
        <v>7129</v>
      </c>
      <c r="M72">
        <v>7710</v>
      </c>
      <c r="N72">
        <v>8770</v>
      </c>
      <c r="O72">
        <v>9826</v>
      </c>
      <c r="P72">
        <v>11074</v>
      </c>
      <c r="Q72">
        <v>13004</v>
      </c>
      <c r="R72">
        <v>13980</v>
      </c>
      <c r="S72">
        <v>14102</v>
      </c>
      <c r="T72">
        <v>20313</v>
      </c>
    </row>
    <row r="73" spans="1:20" ht="12.75">
      <c r="A73" t="s">
        <v>131</v>
      </c>
      <c r="B73" t="s">
        <v>132</v>
      </c>
      <c r="D73">
        <v>0</v>
      </c>
      <c r="E73">
        <v>0</v>
      </c>
      <c r="F73">
        <v>0</v>
      </c>
      <c r="G73">
        <v>0</v>
      </c>
      <c r="H73">
        <v>0</v>
      </c>
      <c r="I73">
        <v>0</v>
      </c>
      <c r="J73">
        <v>59</v>
      </c>
      <c r="K73">
        <v>0</v>
      </c>
      <c r="L73">
        <v>0</v>
      </c>
      <c r="M73">
        <v>0</v>
      </c>
      <c r="N73">
        <v>0</v>
      </c>
      <c r="O73">
        <v>0</v>
      </c>
      <c r="P73">
        <v>0</v>
      </c>
      <c r="Q73">
        <v>0</v>
      </c>
      <c r="R73">
        <v>0</v>
      </c>
      <c r="S73">
        <v>0</v>
      </c>
      <c r="T73">
        <v>0</v>
      </c>
    </row>
    <row r="74" spans="1:20" ht="12.75">
      <c r="A74" t="s">
        <v>133</v>
      </c>
      <c r="B74" t="s">
        <v>134</v>
      </c>
      <c r="D74">
        <v>0</v>
      </c>
      <c r="E74">
        <v>59</v>
      </c>
      <c r="F74">
        <v>336</v>
      </c>
      <c r="G74">
        <v>389</v>
      </c>
      <c r="H74">
        <v>350</v>
      </c>
      <c r="I74">
        <v>208</v>
      </c>
      <c r="J74">
        <v>169</v>
      </c>
      <c r="K74">
        <v>742</v>
      </c>
      <c r="L74">
        <v>562</v>
      </c>
      <c r="M74">
        <v>607</v>
      </c>
      <c r="N74">
        <v>421</v>
      </c>
      <c r="O74">
        <v>953</v>
      </c>
      <c r="P74">
        <v>296</v>
      </c>
      <c r="Q74">
        <v>112</v>
      </c>
      <c r="R74">
        <v>152</v>
      </c>
      <c r="S74">
        <v>153</v>
      </c>
      <c r="T74">
        <v>280</v>
      </c>
    </row>
    <row r="75" spans="1:20" ht="12.75">
      <c r="A75" t="s">
        <v>135</v>
      </c>
      <c r="B75" t="s">
        <v>136</v>
      </c>
      <c r="D75" t="s">
        <v>28</v>
      </c>
      <c r="E75" t="s">
        <v>28</v>
      </c>
      <c r="F75" t="s">
        <v>28</v>
      </c>
      <c r="G75" t="s">
        <v>28</v>
      </c>
      <c r="H75" t="s">
        <v>28</v>
      </c>
      <c r="I75" t="s">
        <v>28</v>
      </c>
      <c r="J75" t="s">
        <v>28</v>
      </c>
      <c r="K75" t="s">
        <v>28</v>
      </c>
      <c r="L75" t="s">
        <v>28</v>
      </c>
      <c r="M75" t="s">
        <v>28</v>
      </c>
      <c r="N75" t="s">
        <v>28</v>
      </c>
      <c r="O75" t="s">
        <v>28</v>
      </c>
      <c r="P75" t="s">
        <v>28</v>
      </c>
      <c r="Q75" t="s">
        <v>28</v>
      </c>
      <c r="R75" t="s">
        <v>28</v>
      </c>
      <c r="S75" t="s">
        <v>28</v>
      </c>
      <c r="T75" t="s">
        <v>28</v>
      </c>
    </row>
    <row r="76" spans="1:20" ht="12.75">
      <c r="A76" t="s">
        <v>137</v>
      </c>
      <c r="B76" t="s">
        <v>138</v>
      </c>
      <c r="D76">
        <v>17778</v>
      </c>
      <c r="E76">
        <v>20743</v>
      </c>
      <c r="F76">
        <v>22201</v>
      </c>
      <c r="G76">
        <v>19949</v>
      </c>
      <c r="H76">
        <v>21427</v>
      </c>
      <c r="I76">
        <v>19544</v>
      </c>
      <c r="J76">
        <v>16440</v>
      </c>
      <c r="K76">
        <v>19355</v>
      </c>
      <c r="L76">
        <v>22256</v>
      </c>
      <c r="M76">
        <v>25459</v>
      </c>
      <c r="N76">
        <v>28600</v>
      </c>
      <c r="O76">
        <v>29450</v>
      </c>
      <c r="P76">
        <v>29337</v>
      </c>
      <c r="Q76">
        <v>31004</v>
      </c>
      <c r="R76">
        <v>30838</v>
      </c>
      <c r="S76">
        <v>27013</v>
      </c>
      <c r="T76">
        <v>27258</v>
      </c>
    </row>
    <row r="77" spans="1:20" ht="12.75">
      <c r="A77" t="s">
        <v>139</v>
      </c>
      <c r="B77" t="s">
        <v>140</v>
      </c>
      <c r="D77">
        <v>9</v>
      </c>
      <c r="E77">
        <v>1</v>
      </c>
      <c r="F77">
        <v>1</v>
      </c>
      <c r="G77">
        <v>5</v>
      </c>
      <c r="H77">
        <v>8</v>
      </c>
      <c r="I77">
        <v>0</v>
      </c>
      <c r="J77">
        <v>0</v>
      </c>
      <c r="K77">
        <v>17</v>
      </c>
      <c r="L77">
        <v>68</v>
      </c>
      <c r="M77">
        <v>29</v>
      </c>
      <c r="N77">
        <v>18</v>
      </c>
      <c r="O77">
        <v>21</v>
      </c>
      <c r="P77">
        <v>99</v>
      </c>
      <c r="Q77">
        <v>0</v>
      </c>
      <c r="R77">
        <v>0</v>
      </c>
      <c r="S77">
        <v>0</v>
      </c>
      <c r="T77">
        <v>0</v>
      </c>
    </row>
    <row r="78" spans="1:20" ht="12.75">
      <c r="A78" t="s">
        <v>141</v>
      </c>
      <c r="B78" t="s">
        <v>142</v>
      </c>
      <c r="D78">
        <v>167411</v>
      </c>
      <c r="E78">
        <v>175212</v>
      </c>
      <c r="F78">
        <v>171935</v>
      </c>
      <c r="G78">
        <v>148750</v>
      </c>
      <c r="H78">
        <v>154155</v>
      </c>
      <c r="I78">
        <v>163627</v>
      </c>
      <c r="J78">
        <v>166906</v>
      </c>
      <c r="K78">
        <v>173478</v>
      </c>
      <c r="L78">
        <v>177099</v>
      </c>
      <c r="M78">
        <v>170561</v>
      </c>
      <c r="N78">
        <v>189063</v>
      </c>
      <c r="O78">
        <v>212490</v>
      </c>
      <c r="P78">
        <v>201568</v>
      </c>
      <c r="Q78">
        <v>210144</v>
      </c>
      <c r="R78">
        <v>229592</v>
      </c>
      <c r="S78">
        <v>227384</v>
      </c>
      <c r="T78">
        <v>246784</v>
      </c>
    </row>
    <row r="82" spans="1:3" ht="12.75">
      <c r="A82" s="8" t="s">
        <v>244</v>
      </c>
      <c r="B82" s="8"/>
      <c r="C82" s="8"/>
    </row>
    <row r="83" spans="1:3" ht="12.75">
      <c r="A83" s="8" t="s">
        <v>246</v>
      </c>
      <c r="B83" s="8">
        <v>41.9</v>
      </c>
      <c r="C83" s="8" t="s">
        <v>245</v>
      </c>
    </row>
    <row r="84" spans="1:3" ht="12.75">
      <c r="A84" s="8" t="s">
        <v>247</v>
      </c>
      <c r="B84" s="8">
        <v>29.3</v>
      </c>
      <c r="C84" s="8" t="s">
        <v>245</v>
      </c>
    </row>
    <row r="87" spans="3:20" ht="12.75">
      <c r="C87" t="s">
        <v>16</v>
      </c>
      <c r="D87" t="s">
        <v>143</v>
      </c>
      <c r="E87" t="s">
        <v>144</v>
      </c>
      <c r="F87" t="s">
        <v>145</v>
      </c>
      <c r="G87" t="s">
        <v>146</v>
      </c>
      <c r="H87" t="s">
        <v>147</v>
      </c>
      <c r="I87" t="s">
        <v>148</v>
      </c>
      <c r="J87" t="s">
        <v>17</v>
      </c>
      <c r="K87" t="s">
        <v>18</v>
      </c>
      <c r="L87" t="s">
        <v>19</v>
      </c>
      <c r="M87" t="s">
        <v>20</v>
      </c>
      <c r="N87" t="s">
        <v>21</v>
      </c>
      <c r="O87" t="s">
        <v>22</v>
      </c>
      <c r="P87" t="s">
        <v>23</v>
      </c>
      <c r="Q87" t="s">
        <v>24</v>
      </c>
      <c r="R87" t="s">
        <v>25</v>
      </c>
      <c r="S87" t="s">
        <v>26</v>
      </c>
      <c r="T87" t="s">
        <v>421</v>
      </c>
    </row>
    <row r="88" ht="12.75">
      <c r="A88" s="8" t="s">
        <v>242</v>
      </c>
    </row>
    <row r="89" ht="12.75">
      <c r="A89" t="s">
        <v>4</v>
      </c>
    </row>
    <row r="90" spans="1:20" ht="12.75">
      <c r="A90" t="str">
        <f aca="true" t="shared" si="0" ref="A90:B109">A22</f>
        <v>be</v>
      </c>
      <c r="B90" t="str">
        <f t="shared" si="0"/>
        <v>Belgium</v>
      </c>
      <c r="D90" s="9">
        <f aca="true" t="shared" si="1" ref="D90:M90">IF(ISERROR((D22*$B$84)/$B$83),"0",D22*$B$84)/$B$83/1000</f>
        <v>0.5062816229116945</v>
      </c>
      <c r="E90" s="9">
        <f t="shared" si="1"/>
        <v>0.6699140811455847</v>
      </c>
      <c r="F90" s="9">
        <f t="shared" si="1"/>
        <v>0.43215751789976137</v>
      </c>
      <c r="G90" s="9">
        <f t="shared" si="1"/>
        <v>0.3482434367541766</v>
      </c>
      <c r="H90" s="9">
        <f t="shared" si="1"/>
        <v>0.593692124105012</v>
      </c>
      <c r="I90" s="9">
        <f t="shared" si="1"/>
        <v>0.3964940334128879</v>
      </c>
      <c r="J90" s="9">
        <f t="shared" si="1"/>
        <v>0.38600477326968974</v>
      </c>
      <c r="K90" s="9">
        <f t="shared" si="1"/>
        <v>0.5027852028639619</v>
      </c>
      <c r="L90" s="9">
        <f t="shared" si="1"/>
        <v>0.41257756563245823</v>
      </c>
      <c r="M90" s="9">
        <f t="shared" si="1"/>
        <v>0.45173747016706445</v>
      </c>
      <c r="N90" s="9">
        <f>IF(ISERROR((N22*$B$84)/$B$83),"0",N22*$B$84)/$B$83/1000</f>
        <v>0.539147971360382</v>
      </c>
      <c r="O90" s="9">
        <f aca="true" t="shared" si="2" ref="O90:T90">IF(ISERROR((O22*$B$84)/$B$83),"0",O22*$B$84)/$B$83/1000</f>
        <v>0.5440429594272077</v>
      </c>
      <c r="P90" s="9">
        <f t="shared" si="2"/>
        <v>0.3048878281622912</v>
      </c>
      <c r="Q90" s="9">
        <f t="shared" si="2"/>
        <v>0.3321599045346062</v>
      </c>
      <c r="R90" s="9">
        <f t="shared" si="2"/>
        <v>0.353837708830549</v>
      </c>
      <c r="S90" s="9">
        <f t="shared" si="2"/>
        <v>0.7314510739856802</v>
      </c>
      <c r="T90" s="9">
        <f t="shared" si="2"/>
        <v>0.6692147971360383</v>
      </c>
    </row>
    <row r="91" spans="1:20" ht="12.75">
      <c r="A91" t="str">
        <f t="shared" si="0"/>
        <v>bg</v>
      </c>
      <c r="B91" t="str">
        <f t="shared" si="0"/>
        <v>Bulgaria</v>
      </c>
      <c r="D91" s="9">
        <f aca="true" t="shared" si="3" ref="D91:T91">IF(ISERROR((D23*$B$84)/$B$83),"0",D23*$B$84)/$B$83/1000</f>
        <v>0</v>
      </c>
      <c r="E91" s="9">
        <f t="shared" si="3"/>
        <v>0</v>
      </c>
      <c r="F91" s="9">
        <f t="shared" si="3"/>
        <v>0</v>
      </c>
      <c r="G91" s="9">
        <f t="shared" si="3"/>
        <v>0</v>
      </c>
      <c r="H91" s="9">
        <f t="shared" si="3"/>
        <v>0</v>
      </c>
      <c r="I91" s="9">
        <f t="shared" si="3"/>
        <v>0.0006992840095465394</v>
      </c>
      <c r="J91" s="9">
        <f t="shared" si="3"/>
        <v>0</v>
      </c>
      <c r="K91" s="9">
        <f t="shared" si="3"/>
        <v>0</v>
      </c>
      <c r="L91" s="9">
        <f t="shared" si="3"/>
        <v>0</v>
      </c>
      <c r="M91" s="9">
        <f t="shared" si="3"/>
        <v>0.007692124105011934</v>
      </c>
      <c r="N91" s="9">
        <f t="shared" si="3"/>
        <v>0</v>
      </c>
      <c r="O91" s="9">
        <f t="shared" si="3"/>
        <v>0</v>
      </c>
      <c r="P91" s="9">
        <f t="shared" si="3"/>
        <v>0</v>
      </c>
      <c r="Q91" s="9">
        <f t="shared" si="3"/>
        <v>0.0006992840095465394</v>
      </c>
      <c r="R91" s="9">
        <f t="shared" si="3"/>
        <v>0.0027971360381861578</v>
      </c>
      <c r="S91" s="9">
        <f t="shared" si="3"/>
        <v>0.0020978520286396183</v>
      </c>
      <c r="T91" s="9">
        <f t="shared" si="3"/>
        <v>0</v>
      </c>
    </row>
    <row r="92" spans="1:20" ht="12.75">
      <c r="A92" t="str">
        <f t="shared" si="0"/>
        <v>cz</v>
      </c>
      <c r="B92" t="str">
        <f t="shared" si="0"/>
        <v>Czech Republic</v>
      </c>
      <c r="D92" s="9">
        <f aca="true" t="shared" si="4" ref="D92:T92">IF(ISERROR((D24*$B$84)/$B$83),"0",D24*$B$84)/$B$83/1000</f>
        <v>0.7475346062052506</v>
      </c>
      <c r="E92" s="9">
        <f t="shared" si="4"/>
        <v>1.1013723150357997</v>
      </c>
      <c r="F92" s="9">
        <f t="shared" si="4"/>
        <v>1.39227446300716</v>
      </c>
      <c r="G92" s="9">
        <f t="shared" si="4"/>
        <v>1.5279355608591887</v>
      </c>
      <c r="H92" s="9">
        <f t="shared" si="4"/>
        <v>3.3481718377088305</v>
      </c>
      <c r="I92" s="9">
        <f t="shared" si="4"/>
        <v>3.3188019093078767</v>
      </c>
      <c r="J92" s="9">
        <f t="shared" si="4"/>
        <v>4.429964200477327</v>
      </c>
      <c r="K92" s="9">
        <f t="shared" si="4"/>
        <v>5.267706443914081</v>
      </c>
      <c r="L92" s="9">
        <f t="shared" si="4"/>
        <v>5.025754176610979</v>
      </c>
      <c r="M92" s="9">
        <f t="shared" si="4"/>
        <v>4.3257708830548935</v>
      </c>
      <c r="N92" s="9">
        <f t="shared" si="4"/>
        <v>4.077525059665872</v>
      </c>
      <c r="O92" s="9">
        <f t="shared" si="4"/>
        <v>4.029973747016706</v>
      </c>
      <c r="P92" s="9">
        <f t="shared" si="4"/>
        <v>4.213885441527447</v>
      </c>
      <c r="Q92" s="9">
        <f t="shared" si="4"/>
        <v>4.299897374701671</v>
      </c>
      <c r="R92" s="9">
        <f t="shared" si="4"/>
        <v>4.025078758949881</v>
      </c>
      <c r="S92" s="9">
        <f t="shared" si="4"/>
        <v>3.3439761336515517</v>
      </c>
      <c r="T92" s="9">
        <f t="shared" si="4"/>
        <v>4.288708830548926</v>
      </c>
    </row>
    <row r="93" spans="1:20" ht="12.75">
      <c r="A93" t="str">
        <f t="shared" si="0"/>
        <v>dk</v>
      </c>
      <c r="B93" t="str">
        <f t="shared" si="0"/>
        <v>Denmark</v>
      </c>
      <c r="D93" s="9">
        <f aca="true" t="shared" si="5" ref="D93:T93">IF(ISERROR((D25*$B$84)/$B$83),"0",D25*$B$84)/$B$83/1000</f>
        <v>0.0020978520286396183</v>
      </c>
      <c r="E93" s="9">
        <f t="shared" si="5"/>
        <v>0.004894988066825776</v>
      </c>
      <c r="F93" s="9">
        <f t="shared" si="5"/>
        <v>0.0013985680190930789</v>
      </c>
      <c r="G93" s="9">
        <f t="shared" si="5"/>
        <v>0.003496420047732697</v>
      </c>
      <c r="H93" s="9">
        <f t="shared" si="5"/>
        <v>0</v>
      </c>
      <c r="I93" s="9">
        <f t="shared" si="5"/>
        <v>0</v>
      </c>
      <c r="J93" s="9">
        <f t="shared" si="5"/>
        <v>0.009789976133651552</v>
      </c>
      <c r="K93" s="9">
        <f t="shared" si="5"/>
        <v>0.0006992840095465394</v>
      </c>
      <c r="L93" s="9">
        <f t="shared" si="5"/>
        <v>0</v>
      </c>
      <c r="M93" s="9">
        <f t="shared" si="5"/>
        <v>0.0006992840095465394</v>
      </c>
      <c r="N93" s="9">
        <f t="shared" si="5"/>
        <v>0</v>
      </c>
      <c r="O93" s="9">
        <f t="shared" si="5"/>
        <v>0</v>
      </c>
      <c r="P93" s="9">
        <f t="shared" si="5"/>
        <v>0</v>
      </c>
      <c r="Q93" s="9">
        <f t="shared" si="5"/>
        <v>0</v>
      </c>
      <c r="R93" s="9">
        <f t="shared" si="5"/>
        <v>0</v>
      </c>
      <c r="S93" s="9">
        <f t="shared" si="5"/>
        <v>0.009789976133651552</v>
      </c>
      <c r="T93" s="9">
        <f t="shared" si="5"/>
        <v>0</v>
      </c>
    </row>
    <row r="94" spans="1:20" ht="12.75">
      <c r="A94" t="str">
        <f t="shared" si="0"/>
        <v>de</v>
      </c>
      <c r="B94" t="str">
        <f t="shared" si="0"/>
        <v>Germany (including ex-GDR from 1991)</v>
      </c>
      <c r="D94" s="9">
        <f aca="true" t="shared" si="6" ref="D94:T94">IF(ISERROR((D26*$B$84)/$B$83),"0",D26*$B$84)/$B$83/1000</f>
        <v>3.5936205250596664</v>
      </c>
      <c r="E94" s="9">
        <f t="shared" si="6"/>
        <v>2.657978520286396</v>
      </c>
      <c r="F94" s="9">
        <f t="shared" si="6"/>
        <v>1.195076372315036</v>
      </c>
      <c r="G94" s="9">
        <f t="shared" si="6"/>
        <v>0.6573269689737471</v>
      </c>
      <c r="H94" s="9">
        <f t="shared" si="6"/>
        <v>0.8650143198090692</v>
      </c>
      <c r="I94" s="9">
        <f t="shared" si="6"/>
        <v>0.5440429594272077</v>
      </c>
      <c r="J94" s="9">
        <f t="shared" si="6"/>
        <v>0.41957040572792365</v>
      </c>
      <c r="K94" s="9">
        <f t="shared" si="6"/>
        <v>0.5489379474940335</v>
      </c>
      <c r="L94" s="9">
        <f t="shared" si="6"/>
        <v>0.2860071599045347</v>
      </c>
      <c r="M94" s="9">
        <f t="shared" si="6"/>
        <v>0.25104295942720767</v>
      </c>
      <c r="N94" s="9">
        <f t="shared" si="6"/>
        <v>0.2587350835322196</v>
      </c>
      <c r="O94" s="9">
        <f t="shared" si="6"/>
        <v>0.2412529832935561</v>
      </c>
      <c r="P94" s="9">
        <f t="shared" si="6"/>
        <v>0.39159904534606205</v>
      </c>
      <c r="Q94" s="9">
        <f t="shared" si="6"/>
        <v>0.22656801909307878</v>
      </c>
      <c r="R94" s="9">
        <f t="shared" si="6"/>
        <v>0.4363532219570406</v>
      </c>
      <c r="S94" s="9">
        <f t="shared" si="6"/>
        <v>0.5671193317422434</v>
      </c>
      <c r="T94" s="9">
        <f t="shared" si="6"/>
        <v>0.3258663484486874</v>
      </c>
    </row>
    <row r="95" spans="1:20" ht="12.75">
      <c r="A95" t="str">
        <f t="shared" si="0"/>
        <v>ee</v>
      </c>
      <c r="B95" t="str">
        <f t="shared" si="0"/>
        <v>Estonia</v>
      </c>
      <c r="D95" s="9">
        <f aca="true" t="shared" si="7" ref="D95:T95">IF(ISERROR((D27*$B$84)/$B$83),"0",D27*$B$84)/$B$83/1000</f>
        <v>0</v>
      </c>
      <c r="E95" s="9">
        <f t="shared" si="7"/>
        <v>0.0020978520286396183</v>
      </c>
      <c r="F95" s="9">
        <f t="shared" si="7"/>
        <v>0.02936992840095466</v>
      </c>
      <c r="G95" s="9">
        <f t="shared" si="7"/>
        <v>0.060138424821002394</v>
      </c>
      <c r="H95" s="9">
        <f t="shared" si="7"/>
        <v>0.0461527446300716</v>
      </c>
      <c r="I95" s="9">
        <f t="shared" si="7"/>
        <v>0.056642004773269694</v>
      </c>
      <c r="J95" s="9">
        <f t="shared" si="7"/>
        <v>0.053145584725537</v>
      </c>
      <c r="K95" s="9">
        <f t="shared" si="7"/>
        <v>0.025174224343675417</v>
      </c>
      <c r="L95" s="9">
        <f t="shared" si="7"/>
        <v>0.027971360381861574</v>
      </c>
      <c r="M95" s="9">
        <f t="shared" si="7"/>
        <v>0.14545107398568022</v>
      </c>
      <c r="N95" s="9">
        <f t="shared" si="7"/>
        <v>0.03496420047732697</v>
      </c>
      <c r="O95" s="9">
        <f t="shared" si="7"/>
        <v>0.0992983293556086</v>
      </c>
      <c r="P95" s="9">
        <f t="shared" si="7"/>
        <v>0.055243436754176624</v>
      </c>
      <c r="Q95" s="9">
        <f t="shared" si="7"/>
        <v>0.004195704057279237</v>
      </c>
      <c r="R95" s="9">
        <f t="shared" si="7"/>
        <v>0.04195704057279236</v>
      </c>
      <c r="S95" s="9">
        <f t="shared" si="7"/>
        <v>0.1083890214797136</v>
      </c>
      <c r="T95" s="9">
        <f t="shared" si="7"/>
        <v>0.29649642004773274</v>
      </c>
    </row>
    <row r="96" spans="1:20" ht="12.75">
      <c r="A96" t="str">
        <f t="shared" si="0"/>
        <v>ie</v>
      </c>
      <c r="B96" t="str">
        <f t="shared" si="0"/>
        <v>Ireland</v>
      </c>
      <c r="D96" s="9">
        <f aca="true" t="shared" si="8" ref="D96:T96">IF(ISERROR((D28*$B$84)/$B$83),"0",D28*$B$84)/$B$83/1000</f>
        <v>0.01468496420047733</v>
      </c>
      <c r="E96" s="9">
        <f t="shared" si="8"/>
        <v>0.03356563245823389</v>
      </c>
      <c r="F96" s="9">
        <f t="shared" si="8"/>
        <v>0.019579952267303104</v>
      </c>
      <c r="G96" s="9">
        <f t="shared" si="8"/>
        <v>0.011188544152744631</v>
      </c>
      <c r="H96" s="9">
        <f t="shared" si="8"/>
        <v>0.022377088305489262</v>
      </c>
      <c r="I96" s="9">
        <f t="shared" si="8"/>
        <v>0.017482100238663485</v>
      </c>
      <c r="J96" s="9">
        <f t="shared" si="8"/>
        <v>0.027971360381861574</v>
      </c>
      <c r="K96" s="9">
        <f t="shared" si="8"/>
        <v>0.044754176610978524</v>
      </c>
      <c r="L96" s="9">
        <f t="shared" si="8"/>
        <v>0.022377088305489262</v>
      </c>
      <c r="M96" s="9">
        <f t="shared" si="8"/>
        <v>0.030768496420047736</v>
      </c>
      <c r="N96" s="9">
        <f t="shared" si="8"/>
        <v>0.01328639618138425</v>
      </c>
      <c r="O96" s="9">
        <f t="shared" si="8"/>
        <v>0.05034844868735083</v>
      </c>
      <c r="P96" s="9">
        <f t="shared" si="8"/>
        <v>0.03216706443914081</v>
      </c>
      <c r="Q96" s="9">
        <f t="shared" si="8"/>
        <v>0.039859188544152754</v>
      </c>
      <c r="R96" s="9">
        <f t="shared" si="8"/>
        <v>0.027971360381861574</v>
      </c>
      <c r="S96" s="9">
        <f t="shared" si="8"/>
        <v>0.0265727923627685</v>
      </c>
      <c r="T96" s="9">
        <f t="shared" si="8"/>
        <v>0.02936992840095466</v>
      </c>
    </row>
    <row r="97" spans="1:20" ht="12.75">
      <c r="A97" t="str">
        <f t="shared" si="0"/>
        <v>gr</v>
      </c>
      <c r="B97" t="str">
        <f t="shared" si="0"/>
        <v>Greece</v>
      </c>
      <c r="D97" s="9">
        <f aca="true" t="shared" si="9" ref="D97:T97">IF(ISERROR((D29*$B$84)/$B$83),"0",D29*$B$84)/$B$83/1000</f>
        <v>0</v>
      </c>
      <c r="E97" s="9">
        <f t="shared" si="9"/>
        <v>0</v>
      </c>
      <c r="F97" s="9">
        <f t="shared" si="9"/>
        <v>0.003496420047732697</v>
      </c>
      <c r="G97" s="9">
        <f t="shared" si="9"/>
        <v>0.0027971360381861578</v>
      </c>
      <c r="H97" s="9">
        <f t="shared" si="9"/>
        <v>0</v>
      </c>
      <c r="I97" s="9">
        <f t="shared" si="9"/>
        <v>0</v>
      </c>
      <c r="J97" s="9">
        <f t="shared" si="9"/>
        <v>0.0027971360381861578</v>
      </c>
      <c r="K97" s="9">
        <f t="shared" si="9"/>
        <v>0</v>
      </c>
      <c r="L97" s="9">
        <f t="shared" si="9"/>
        <v>0</v>
      </c>
      <c r="M97" s="9">
        <f t="shared" si="9"/>
        <v>0</v>
      </c>
      <c r="N97" s="9">
        <f t="shared" si="9"/>
        <v>0</v>
      </c>
      <c r="O97" s="9">
        <f t="shared" si="9"/>
        <v>0</v>
      </c>
      <c r="P97" s="9">
        <f t="shared" si="9"/>
        <v>0</v>
      </c>
      <c r="Q97" s="9">
        <f t="shared" si="9"/>
        <v>0</v>
      </c>
      <c r="R97" s="9">
        <f t="shared" si="9"/>
        <v>0.0006992840095465394</v>
      </c>
      <c r="S97" s="9">
        <f t="shared" si="9"/>
        <v>0</v>
      </c>
      <c r="T97" s="9">
        <f t="shared" si="9"/>
        <v>0</v>
      </c>
    </row>
    <row r="98" spans="1:20" ht="12.75">
      <c r="A98" t="str">
        <f t="shared" si="0"/>
        <v>es</v>
      </c>
      <c r="B98" t="str">
        <f t="shared" si="0"/>
        <v>Spain</v>
      </c>
      <c r="D98" s="9">
        <f aca="true" t="shared" si="10" ref="D98:T98">IF(ISERROR((D30*$B$84)/$B$83),"0",D30*$B$84)/$B$83/1000</f>
        <v>0</v>
      </c>
      <c r="E98" s="9">
        <f t="shared" si="10"/>
        <v>0.0020978520286396183</v>
      </c>
      <c r="F98" s="9">
        <f t="shared" si="10"/>
        <v>0.007692124105011934</v>
      </c>
      <c r="G98" s="9">
        <f t="shared" si="10"/>
        <v>0.0027971360381861578</v>
      </c>
      <c r="H98" s="9">
        <f t="shared" si="10"/>
        <v>0</v>
      </c>
      <c r="I98" s="9">
        <f t="shared" si="10"/>
        <v>0</v>
      </c>
      <c r="J98" s="9">
        <f t="shared" si="10"/>
        <v>0</v>
      </c>
      <c r="K98" s="9">
        <f t="shared" si="10"/>
        <v>0</v>
      </c>
      <c r="L98" s="9">
        <f t="shared" si="10"/>
        <v>0.0020978520286396183</v>
      </c>
      <c r="M98" s="9">
        <f t="shared" si="10"/>
        <v>0</v>
      </c>
      <c r="N98" s="9">
        <f t="shared" si="10"/>
        <v>0.018880668257756566</v>
      </c>
      <c r="O98" s="9">
        <f t="shared" si="10"/>
        <v>0</v>
      </c>
      <c r="P98" s="9">
        <f t="shared" si="10"/>
        <v>0.006293556085918854</v>
      </c>
      <c r="Q98" s="9">
        <f t="shared" si="10"/>
        <v>0.024474940334128878</v>
      </c>
      <c r="R98" s="9">
        <f t="shared" si="10"/>
        <v>0.025873508353221962</v>
      </c>
      <c r="S98" s="9">
        <f t="shared" si="10"/>
        <v>0.03915990453460621</v>
      </c>
      <c r="T98" s="9">
        <f t="shared" si="10"/>
        <v>0.05034844868735083</v>
      </c>
    </row>
    <row r="99" spans="1:20" ht="12.75">
      <c r="A99" t="str">
        <f t="shared" si="0"/>
        <v>fr</v>
      </c>
      <c r="B99" t="str">
        <f t="shared" si="0"/>
        <v>France</v>
      </c>
      <c r="D99" s="9">
        <f aca="true" t="shared" si="11" ref="D99:T99">IF(ISERROR((D31*$B$84)/$B$83),"0",D31*$B$84)/$B$83/1000</f>
        <v>0.4132768496420048</v>
      </c>
      <c r="E99" s="9">
        <f t="shared" si="11"/>
        <v>0.3531384248210024</v>
      </c>
      <c r="F99" s="9">
        <f t="shared" si="11"/>
        <v>0.3384534606205251</v>
      </c>
      <c r="G99" s="9">
        <f t="shared" si="11"/>
        <v>0.21537947494033413</v>
      </c>
      <c r="H99" s="9">
        <f t="shared" si="11"/>
        <v>0.19929594272076373</v>
      </c>
      <c r="I99" s="9">
        <f t="shared" si="11"/>
        <v>0.24195226730310268</v>
      </c>
      <c r="J99" s="9">
        <f t="shared" si="11"/>
        <v>0.11258472553699285</v>
      </c>
      <c r="K99" s="9">
        <f t="shared" si="11"/>
        <v>0.13915751789976133</v>
      </c>
      <c r="L99" s="9">
        <f t="shared" si="11"/>
        <v>0.02097852028639618</v>
      </c>
      <c r="M99" s="9">
        <f t="shared" si="11"/>
        <v>0.02936992840095466</v>
      </c>
      <c r="N99" s="9">
        <f t="shared" si="11"/>
        <v>0.05104773269689738</v>
      </c>
      <c r="O99" s="9">
        <f t="shared" si="11"/>
        <v>0.05943914081145585</v>
      </c>
      <c r="P99" s="9">
        <f t="shared" si="11"/>
        <v>0.0426563245823389</v>
      </c>
      <c r="Q99" s="9">
        <f t="shared" si="11"/>
        <v>0.20419093078758951</v>
      </c>
      <c r="R99" s="9">
        <f t="shared" si="11"/>
        <v>0.053145584725537</v>
      </c>
      <c r="S99" s="9">
        <f t="shared" si="11"/>
        <v>0.028670644391408113</v>
      </c>
      <c r="T99" s="9">
        <f t="shared" si="11"/>
        <v>0.03356563245823389</v>
      </c>
    </row>
    <row r="100" spans="1:20" ht="12.75">
      <c r="A100" t="str">
        <f t="shared" si="0"/>
        <v>it</v>
      </c>
      <c r="B100" t="str">
        <f t="shared" si="0"/>
        <v>Italy</v>
      </c>
      <c r="D100" s="9">
        <f aca="true" t="shared" si="12" ref="D100:T100">IF(ISERROR((D32*$B$84)/$B$83),"0",D32*$B$84)/$B$83/1000</f>
        <v>0.0027971360381861578</v>
      </c>
      <c r="E100" s="9">
        <f t="shared" si="12"/>
        <v>0.003496420047732697</v>
      </c>
      <c r="F100" s="9">
        <f t="shared" si="12"/>
        <v>0</v>
      </c>
      <c r="G100" s="9">
        <f t="shared" si="12"/>
        <v>0.0013985680190930789</v>
      </c>
      <c r="H100" s="9">
        <f t="shared" si="12"/>
        <v>0.008391408114558473</v>
      </c>
      <c r="I100" s="9">
        <f t="shared" si="12"/>
        <v>0</v>
      </c>
      <c r="J100" s="9">
        <f t="shared" si="12"/>
        <v>0.0013985680190930789</v>
      </c>
      <c r="K100" s="9">
        <f t="shared" si="12"/>
        <v>0</v>
      </c>
      <c r="L100" s="9">
        <f t="shared" si="12"/>
        <v>0.0020978520286396183</v>
      </c>
      <c r="M100" s="9">
        <f t="shared" si="12"/>
        <v>0.008391408114558473</v>
      </c>
      <c r="N100" s="9">
        <f t="shared" si="12"/>
        <v>0.015384248210023868</v>
      </c>
      <c r="O100" s="9">
        <f t="shared" si="12"/>
        <v>0.008391408114558473</v>
      </c>
      <c r="P100" s="9">
        <f t="shared" si="12"/>
        <v>0</v>
      </c>
      <c r="Q100" s="9">
        <f t="shared" si="12"/>
        <v>0.009789976133651552</v>
      </c>
      <c r="R100" s="9">
        <f t="shared" si="12"/>
        <v>0.017482100238663485</v>
      </c>
      <c r="S100" s="9">
        <f t="shared" si="12"/>
        <v>0.008391408114558473</v>
      </c>
      <c r="T100" s="9">
        <f t="shared" si="12"/>
        <v>0.007692124105011934</v>
      </c>
    </row>
    <row r="101" spans="1:20" ht="12.75">
      <c r="A101" t="str">
        <f t="shared" si="0"/>
        <v>lv</v>
      </c>
      <c r="B101" t="str">
        <f t="shared" si="0"/>
        <v>Latvia</v>
      </c>
      <c r="D101" s="9">
        <f aca="true" t="shared" si="13" ref="D101:T101">IF(ISERROR((D33*$B$84)/$B$83),"0",D33*$B$84)/$B$83/1000</f>
        <v>0</v>
      </c>
      <c r="E101" s="9">
        <f t="shared" si="13"/>
        <v>0</v>
      </c>
      <c r="F101" s="9">
        <f t="shared" si="13"/>
        <v>0.03146778042959428</v>
      </c>
      <c r="G101" s="9">
        <f t="shared" si="13"/>
        <v>0.04545346062052506</v>
      </c>
      <c r="H101" s="9">
        <f t="shared" si="13"/>
        <v>0.02097852028639618</v>
      </c>
      <c r="I101" s="9">
        <f t="shared" si="13"/>
        <v>0.01328639618138425</v>
      </c>
      <c r="J101" s="9">
        <f t="shared" si="13"/>
        <v>0</v>
      </c>
      <c r="K101" s="9">
        <f t="shared" si="13"/>
        <v>0</v>
      </c>
      <c r="L101" s="9">
        <f t="shared" si="13"/>
        <v>0.0020978520286396183</v>
      </c>
      <c r="M101" s="9">
        <f t="shared" si="13"/>
        <v>0</v>
      </c>
      <c r="N101" s="9">
        <f t="shared" si="13"/>
        <v>0.006992840095465394</v>
      </c>
      <c r="O101" s="9">
        <f t="shared" si="13"/>
        <v>0.27272076372315035</v>
      </c>
      <c r="P101" s="9">
        <f t="shared" si="13"/>
        <v>0.5447422434367541</v>
      </c>
      <c r="Q101" s="9">
        <f t="shared" si="13"/>
        <v>0.35733412887828164</v>
      </c>
      <c r="R101" s="9">
        <f t="shared" si="13"/>
        <v>0.2412529832935561</v>
      </c>
      <c r="S101" s="9">
        <f t="shared" si="13"/>
        <v>0.221673031026253</v>
      </c>
      <c r="T101" s="9">
        <f t="shared" si="13"/>
        <v>0.37271837708830546</v>
      </c>
    </row>
    <row r="102" spans="1:20" ht="12.75">
      <c r="A102" t="str">
        <f t="shared" si="0"/>
        <v>lt</v>
      </c>
      <c r="B102" t="str">
        <f t="shared" si="0"/>
        <v>Lithuania</v>
      </c>
      <c r="D102" s="9">
        <f aca="true" t="shared" si="14" ref="D102:T102">IF(ISERROR((D34*$B$84)/$B$83),"0",D34*$B$84)/$B$83/1000</f>
        <v>0</v>
      </c>
      <c r="E102" s="9">
        <f t="shared" si="14"/>
        <v>0</v>
      </c>
      <c r="F102" s="9">
        <f t="shared" si="14"/>
        <v>0.04195704057279236</v>
      </c>
      <c r="G102" s="9">
        <f t="shared" si="14"/>
        <v>0.040558472553699286</v>
      </c>
      <c r="H102" s="9">
        <f t="shared" si="14"/>
        <v>0.018181384248210027</v>
      </c>
      <c r="I102" s="9">
        <f t="shared" si="14"/>
        <v>0</v>
      </c>
      <c r="J102" s="9">
        <f t="shared" si="14"/>
        <v>0</v>
      </c>
      <c r="K102" s="9">
        <f t="shared" si="14"/>
        <v>0</v>
      </c>
      <c r="L102" s="9">
        <f t="shared" si="14"/>
        <v>0</v>
      </c>
      <c r="M102" s="9">
        <f t="shared" si="14"/>
        <v>0</v>
      </c>
      <c r="N102" s="9">
        <f t="shared" si="14"/>
        <v>0</v>
      </c>
      <c r="O102" s="9">
        <f t="shared" si="14"/>
        <v>0</v>
      </c>
      <c r="P102" s="9">
        <f t="shared" si="14"/>
        <v>0.0230763723150358</v>
      </c>
      <c r="Q102" s="9">
        <f t="shared" si="14"/>
        <v>0.030069212410501197</v>
      </c>
      <c r="R102" s="9">
        <f t="shared" si="14"/>
        <v>0.006293556085918854</v>
      </c>
      <c r="S102" s="9">
        <f t="shared" si="14"/>
        <v>0</v>
      </c>
      <c r="T102" s="9">
        <f t="shared" si="14"/>
        <v>0.0013985680190930789</v>
      </c>
    </row>
    <row r="103" spans="1:20" ht="12.75">
      <c r="A103" t="str">
        <f t="shared" si="0"/>
        <v>lu</v>
      </c>
      <c r="B103" t="str">
        <f t="shared" si="0"/>
        <v>Luxembourg (Grand-Duché)</v>
      </c>
      <c r="D103" s="9">
        <f aca="true" t="shared" si="15" ref="D103:T103">IF(ISERROR((D35*$B$84)/$B$83),"0",D35*$B$84)/$B$83/1000</f>
        <v>0</v>
      </c>
      <c r="E103" s="9">
        <f t="shared" si="15"/>
        <v>0</v>
      </c>
      <c r="F103" s="9">
        <f t="shared" si="15"/>
        <v>0</v>
      </c>
      <c r="G103" s="9">
        <f t="shared" si="15"/>
        <v>0</v>
      </c>
      <c r="H103" s="9">
        <f t="shared" si="15"/>
        <v>0</v>
      </c>
      <c r="I103" s="9">
        <f t="shared" si="15"/>
        <v>0</v>
      </c>
      <c r="J103" s="9">
        <f t="shared" si="15"/>
        <v>0</v>
      </c>
      <c r="K103" s="9">
        <f t="shared" si="15"/>
        <v>0</v>
      </c>
      <c r="L103" s="9">
        <f t="shared" si="15"/>
        <v>0</v>
      </c>
      <c r="M103" s="9">
        <f t="shared" si="15"/>
        <v>0.004894988066825776</v>
      </c>
      <c r="N103" s="9">
        <f t="shared" si="15"/>
        <v>0</v>
      </c>
      <c r="O103" s="9">
        <f t="shared" si="15"/>
        <v>0</v>
      </c>
      <c r="P103" s="9">
        <f t="shared" si="15"/>
        <v>0</v>
      </c>
      <c r="Q103" s="9">
        <f t="shared" si="15"/>
        <v>0</v>
      </c>
      <c r="R103" s="9">
        <f t="shared" si="15"/>
        <v>0</v>
      </c>
      <c r="S103" s="9">
        <f t="shared" si="15"/>
        <v>0</v>
      </c>
      <c r="T103" s="9">
        <f t="shared" si="15"/>
        <v>0</v>
      </c>
    </row>
    <row r="104" spans="1:20" ht="12.75">
      <c r="A104" t="str">
        <f t="shared" si="0"/>
        <v>hu</v>
      </c>
      <c r="B104" t="str">
        <f t="shared" si="0"/>
        <v>Hungary</v>
      </c>
      <c r="D104" s="9">
        <f aca="true" t="shared" si="16" ref="D104:T104">IF(ISERROR((D36*$B$84)/$B$83),"0",D36*$B$84)/$B$83/1000</f>
        <v>0</v>
      </c>
      <c r="E104" s="9">
        <f t="shared" si="16"/>
        <v>0</v>
      </c>
      <c r="F104" s="9">
        <f t="shared" si="16"/>
        <v>0</v>
      </c>
      <c r="G104" s="9">
        <f t="shared" si="16"/>
        <v>0</v>
      </c>
      <c r="H104" s="9">
        <f t="shared" si="16"/>
        <v>0</v>
      </c>
      <c r="I104" s="9">
        <f t="shared" si="16"/>
        <v>0</v>
      </c>
      <c r="J104" s="9">
        <f t="shared" si="16"/>
        <v>0</v>
      </c>
      <c r="K104" s="9">
        <f t="shared" si="16"/>
        <v>0</v>
      </c>
      <c r="L104" s="9">
        <f t="shared" si="16"/>
        <v>0</v>
      </c>
      <c r="M104" s="9">
        <f t="shared" si="16"/>
        <v>0</v>
      </c>
      <c r="N104" s="9">
        <f t="shared" si="16"/>
        <v>0</v>
      </c>
      <c r="O104" s="9">
        <f t="shared" si="16"/>
        <v>0</v>
      </c>
      <c r="P104" s="9">
        <f t="shared" si="16"/>
        <v>0</v>
      </c>
      <c r="Q104" s="9">
        <f t="shared" si="16"/>
        <v>0</v>
      </c>
      <c r="R104" s="9">
        <f t="shared" si="16"/>
        <v>0.0013985680190930789</v>
      </c>
      <c r="S104" s="9">
        <f t="shared" si="16"/>
        <v>0.0013985680190930789</v>
      </c>
      <c r="T104" s="9">
        <f t="shared" si="16"/>
        <v>0</v>
      </c>
    </row>
    <row r="105" spans="1:20" ht="12.75">
      <c r="A105" t="str">
        <f t="shared" si="0"/>
        <v>nl</v>
      </c>
      <c r="B105" t="str">
        <f t="shared" si="0"/>
        <v>Netherlands</v>
      </c>
      <c r="D105" s="9">
        <f aca="true" t="shared" si="17" ref="D105:T105">IF(ISERROR((D37*$B$84)/$B$83),"0",D37*$B$84)/$B$83/1000</f>
        <v>1.267801909307876</v>
      </c>
      <c r="E105" s="9">
        <f t="shared" si="17"/>
        <v>0.10908830548926016</v>
      </c>
      <c r="F105" s="9">
        <f t="shared" si="17"/>
        <v>0.23216229116945108</v>
      </c>
      <c r="G105" s="9">
        <f t="shared" si="17"/>
        <v>0.3328591885441528</v>
      </c>
      <c r="H105" s="9">
        <f t="shared" si="17"/>
        <v>0.9104677804295943</v>
      </c>
      <c r="I105" s="9">
        <f t="shared" si="17"/>
        <v>0.5377494033412888</v>
      </c>
      <c r="J105" s="9">
        <f t="shared" si="17"/>
        <v>0.6076778042959428</v>
      </c>
      <c r="K105" s="9">
        <f t="shared" si="17"/>
        <v>0.5873985680190931</v>
      </c>
      <c r="L105" s="9">
        <f t="shared" si="17"/>
        <v>1.2475226730310265</v>
      </c>
      <c r="M105" s="9">
        <f t="shared" si="17"/>
        <v>1.3566109785202864</v>
      </c>
      <c r="N105" s="9">
        <f t="shared" si="17"/>
        <v>0.6181670644391408</v>
      </c>
      <c r="O105" s="9">
        <f t="shared" si="17"/>
        <v>1.4503150357995227</v>
      </c>
      <c r="P105" s="9">
        <f t="shared" si="17"/>
        <v>0.24405011933174228</v>
      </c>
      <c r="Q105" s="9">
        <f t="shared" si="17"/>
        <v>0.2678257756563246</v>
      </c>
      <c r="R105" s="9">
        <f t="shared" si="17"/>
        <v>0.2580357995226731</v>
      </c>
      <c r="S105" s="9">
        <f t="shared" si="17"/>
        <v>0.21048448687350838</v>
      </c>
      <c r="T105" s="9">
        <f t="shared" si="17"/>
        <v>0.47061813842482103</v>
      </c>
    </row>
    <row r="106" spans="1:20" ht="12.75">
      <c r="A106" t="str">
        <f t="shared" si="0"/>
        <v>at</v>
      </c>
      <c r="B106" t="str">
        <f t="shared" si="0"/>
        <v>Austria</v>
      </c>
      <c r="D106" s="9">
        <f aca="true" t="shared" si="18" ref="D106:T106">IF(ISERROR((D38*$B$84)/$B$83),"0",D38*$B$84)/$B$83/1000</f>
        <v>0</v>
      </c>
      <c r="E106" s="9">
        <f t="shared" si="18"/>
        <v>0</v>
      </c>
      <c r="F106" s="9">
        <f t="shared" si="18"/>
        <v>0</v>
      </c>
      <c r="G106" s="9">
        <f t="shared" si="18"/>
        <v>0</v>
      </c>
      <c r="H106" s="9">
        <f t="shared" si="18"/>
        <v>0</v>
      </c>
      <c r="I106" s="9">
        <f t="shared" si="18"/>
        <v>0</v>
      </c>
      <c r="J106" s="9">
        <f t="shared" si="18"/>
        <v>0</v>
      </c>
      <c r="K106" s="9">
        <f t="shared" si="18"/>
        <v>0</v>
      </c>
      <c r="L106" s="9">
        <f t="shared" si="18"/>
        <v>0</v>
      </c>
      <c r="M106" s="9">
        <f t="shared" si="18"/>
        <v>0</v>
      </c>
      <c r="N106" s="9">
        <f t="shared" si="18"/>
        <v>0</v>
      </c>
      <c r="O106" s="9">
        <f t="shared" si="18"/>
        <v>0</v>
      </c>
      <c r="P106" s="9">
        <f t="shared" si="18"/>
        <v>0</v>
      </c>
      <c r="Q106" s="9">
        <f t="shared" si="18"/>
        <v>0.003496420047732697</v>
      </c>
      <c r="R106" s="9">
        <f t="shared" si="18"/>
        <v>0</v>
      </c>
      <c r="S106" s="9">
        <f t="shared" si="18"/>
        <v>0</v>
      </c>
      <c r="T106" s="9">
        <f t="shared" si="18"/>
        <v>0</v>
      </c>
    </row>
    <row r="107" spans="1:20" ht="12.75">
      <c r="A107" t="str">
        <f t="shared" si="0"/>
        <v>pl</v>
      </c>
      <c r="B107" t="str">
        <f t="shared" si="0"/>
        <v>Poland</v>
      </c>
      <c r="D107" s="9">
        <f aca="true" t="shared" si="19" ref="D107:T107">IF(ISERROR((D39*$B$84)/$B$83),"0",D39*$B$84)/$B$83/1000</f>
        <v>10.414436754176611</v>
      </c>
      <c r="E107" s="9">
        <f t="shared" si="19"/>
        <v>11.164768496420047</v>
      </c>
      <c r="F107" s="9">
        <f t="shared" si="19"/>
        <v>9.890673031026253</v>
      </c>
      <c r="G107" s="9">
        <f t="shared" si="19"/>
        <v>14.942300715990454</v>
      </c>
      <c r="H107" s="9">
        <f t="shared" si="19"/>
        <v>17.110780429594275</v>
      </c>
      <c r="I107" s="9">
        <f t="shared" si="19"/>
        <v>17.124766109785202</v>
      </c>
      <c r="J107" s="9">
        <f t="shared" si="19"/>
        <v>14.826918854415275</v>
      </c>
      <c r="K107" s="9">
        <f t="shared" si="19"/>
        <v>15.736687350835323</v>
      </c>
      <c r="L107" s="9">
        <f t="shared" si="19"/>
        <v>14.78146539379475</v>
      </c>
      <c r="M107" s="9">
        <f t="shared" si="19"/>
        <v>15.420610978520287</v>
      </c>
      <c r="N107" s="9">
        <f t="shared" si="19"/>
        <v>15.862558472553701</v>
      </c>
      <c r="O107" s="9">
        <f t="shared" si="19"/>
        <v>14.745801909307877</v>
      </c>
      <c r="P107" s="9">
        <f t="shared" si="19"/>
        <v>14.166794749403344</v>
      </c>
      <c r="Q107" s="9">
        <f t="shared" si="19"/>
        <v>12.888503579952268</v>
      </c>
      <c r="R107" s="9">
        <f t="shared" si="19"/>
        <v>13.257725536992842</v>
      </c>
      <c r="S107" s="9">
        <f t="shared" si="19"/>
        <v>12.352852028639617</v>
      </c>
      <c r="T107" s="9">
        <f t="shared" si="19"/>
        <v>12.608789976133654</v>
      </c>
    </row>
    <row r="108" spans="1:20" ht="12.75">
      <c r="A108" t="str">
        <f t="shared" si="0"/>
        <v>pt</v>
      </c>
      <c r="B108" t="str">
        <f t="shared" si="0"/>
        <v>Portugal</v>
      </c>
      <c r="D108" s="9">
        <f aca="true" t="shared" si="20" ref="D108:T108">IF(ISERROR((D40*$B$84)/$B$83),"0",D40*$B$84)/$B$83/1000</f>
        <v>0</v>
      </c>
      <c r="E108" s="9">
        <f t="shared" si="20"/>
        <v>0.0006992840095465394</v>
      </c>
      <c r="F108" s="9">
        <f t="shared" si="20"/>
        <v>0.01048926014319809</v>
      </c>
      <c r="G108" s="9">
        <f t="shared" si="20"/>
        <v>0.0020978520286396183</v>
      </c>
      <c r="H108" s="9">
        <f t="shared" si="20"/>
        <v>0</v>
      </c>
      <c r="I108" s="9">
        <f t="shared" si="20"/>
        <v>0.0013985680190930789</v>
      </c>
      <c r="J108" s="9">
        <f t="shared" si="20"/>
        <v>0</v>
      </c>
      <c r="K108" s="9">
        <f t="shared" si="20"/>
        <v>0</v>
      </c>
      <c r="L108" s="9">
        <f t="shared" si="20"/>
        <v>0.0013985680190930789</v>
      </c>
      <c r="M108" s="9">
        <f t="shared" si="20"/>
        <v>0</v>
      </c>
      <c r="N108" s="9">
        <f t="shared" si="20"/>
        <v>0</v>
      </c>
      <c r="O108" s="9">
        <f t="shared" si="20"/>
        <v>0</v>
      </c>
      <c r="P108" s="9">
        <f t="shared" si="20"/>
        <v>0.006293556085918854</v>
      </c>
      <c r="Q108" s="9">
        <f t="shared" si="20"/>
        <v>0</v>
      </c>
      <c r="R108" s="9">
        <f t="shared" si="20"/>
        <v>0.0020978520286396183</v>
      </c>
      <c r="S108" s="9">
        <f t="shared" si="20"/>
        <v>0.0006992840095465394</v>
      </c>
      <c r="T108" s="9">
        <f t="shared" si="20"/>
        <v>0</v>
      </c>
    </row>
    <row r="109" spans="1:20" ht="12.75">
      <c r="A109" t="str">
        <f t="shared" si="0"/>
        <v>ro</v>
      </c>
      <c r="B109" t="str">
        <f t="shared" si="0"/>
        <v>Romania</v>
      </c>
      <c r="D109" s="9">
        <f aca="true" t="shared" si="21" ref="D109:T109">IF(ISERROR((D41*$B$84)/$B$83),"0",D41*$B$84)/$B$83/1000</f>
        <v>0</v>
      </c>
      <c r="E109" s="9">
        <f t="shared" si="21"/>
        <v>0</v>
      </c>
      <c r="F109" s="9">
        <f t="shared" si="21"/>
        <v>0</v>
      </c>
      <c r="G109" s="9">
        <f t="shared" si="21"/>
        <v>0</v>
      </c>
      <c r="H109" s="9">
        <f t="shared" si="21"/>
        <v>0</v>
      </c>
      <c r="I109" s="9">
        <f t="shared" si="21"/>
        <v>0</v>
      </c>
      <c r="J109" s="9">
        <f t="shared" si="21"/>
        <v>0</v>
      </c>
      <c r="K109" s="9">
        <f t="shared" si="21"/>
        <v>0.009090692124105014</v>
      </c>
      <c r="L109" s="9">
        <f t="shared" si="21"/>
        <v>0</v>
      </c>
      <c r="M109" s="9">
        <f t="shared" si="21"/>
        <v>0</v>
      </c>
      <c r="N109" s="9">
        <f t="shared" si="21"/>
        <v>0</v>
      </c>
      <c r="O109" s="9">
        <f t="shared" si="21"/>
        <v>0</v>
      </c>
      <c r="P109" s="9">
        <f t="shared" si="21"/>
        <v>0</v>
      </c>
      <c r="Q109" s="9">
        <f t="shared" si="21"/>
        <v>0</v>
      </c>
      <c r="R109" s="9">
        <f t="shared" si="21"/>
        <v>0</v>
      </c>
      <c r="S109" s="9">
        <f t="shared" si="21"/>
        <v>0</v>
      </c>
      <c r="T109" s="9">
        <f t="shared" si="21"/>
        <v>0</v>
      </c>
    </row>
    <row r="110" spans="1:20" ht="12.75">
      <c r="A110" t="str">
        <f aca="true" t="shared" si="22" ref="A110:B129">A42</f>
        <v>si</v>
      </c>
      <c r="B110" t="str">
        <f t="shared" si="22"/>
        <v>Slovenia</v>
      </c>
      <c r="D110" s="9">
        <f aca="true" t="shared" si="23" ref="D110:T110">IF(ISERROR((D42*$B$84)/$B$83),"0",D42*$B$84)/$B$83/1000</f>
        <v>0</v>
      </c>
      <c r="E110" s="9">
        <f t="shared" si="23"/>
        <v>0</v>
      </c>
      <c r="F110" s="9">
        <f t="shared" si="23"/>
        <v>0</v>
      </c>
      <c r="G110" s="9">
        <f t="shared" si="23"/>
        <v>0</v>
      </c>
      <c r="H110" s="9">
        <f t="shared" si="23"/>
        <v>0</v>
      </c>
      <c r="I110" s="9">
        <f t="shared" si="23"/>
        <v>0</v>
      </c>
      <c r="J110" s="9">
        <f t="shared" si="23"/>
        <v>0</v>
      </c>
      <c r="K110" s="9">
        <f t="shared" si="23"/>
        <v>0</v>
      </c>
      <c r="L110" s="9">
        <f t="shared" si="23"/>
        <v>0</v>
      </c>
      <c r="M110" s="9">
        <f t="shared" si="23"/>
        <v>0</v>
      </c>
      <c r="N110" s="9">
        <f t="shared" si="23"/>
        <v>0</v>
      </c>
      <c r="O110" s="9">
        <f t="shared" si="23"/>
        <v>0</v>
      </c>
      <c r="P110" s="9">
        <f t="shared" si="23"/>
        <v>0</v>
      </c>
      <c r="Q110" s="9">
        <f t="shared" si="23"/>
        <v>0</v>
      </c>
      <c r="R110" s="9">
        <f t="shared" si="23"/>
        <v>0.004195704057279237</v>
      </c>
      <c r="S110" s="9">
        <f t="shared" si="23"/>
        <v>0</v>
      </c>
      <c r="T110" s="9">
        <f t="shared" si="23"/>
        <v>0</v>
      </c>
    </row>
    <row r="111" spans="1:20" ht="12.75">
      <c r="A111" t="str">
        <f t="shared" si="22"/>
        <v>sk</v>
      </c>
      <c r="B111" t="str">
        <f t="shared" si="22"/>
        <v>Slovakia</v>
      </c>
      <c r="D111" s="9">
        <f aca="true" t="shared" si="24" ref="D111:T111">IF(ISERROR((D43*$B$84)/$B$83),"0",D43*$B$84)/$B$83/1000</f>
        <v>0</v>
      </c>
      <c r="E111" s="9">
        <f t="shared" si="24"/>
        <v>0</v>
      </c>
      <c r="F111" s="9">
        <f t="shared" si="24"/>
        <v>0</v>
      </c>
      <c r="G111" s="9">
        <f t="shared" si="24"/>
        <v>0.007692124105011934</v>
      </c>
      <c r="H111" s="9">
        <f t="shared" si="24"/>
        <v>0</v>
      </c>
      <c r="I111" s="9">
        <f t="shared" si="24"/>
        <v>0</v>
      </c>
      <c r="J111" s="9">
        <f t="shared" si="24"/>
        <v>0.0006992840095465394</v>
      </c>
      <c r="K111" s="9">
        <f t="shared" si="24"/>
        <v>0</v>
      </c>
      <c r="L111" s="9">
        <f t="shared" si="24"/>
        <v>0.0027971360381861578</v>
      </c>
      <c r="M111" s="9">
        <f t="shared" si="24"/>
        <v>0</v>
      </c>
      <c r="N111" s="9">
        <f t="shared" si="24"/>
        <v>0</v>
      </c>
      <c r="O111" s="9">
        <f t="shared" si="24"/>
        <v>0</v>
      </c>
      <c r="P111" s="9">
        <f t="shared" si="24"/>
        <v>0</v>
      </c>
      <c r="Q111" s="9">
        <f t="shared" si="24"/>
        <v>0</v>
      </c>
      <c r="R111" s="9">
        <f t="shared" si="24"/>
        <v>0</v>
      </c>
      <c r="S111" s="9">
        <f t="shared" si="24"/>
        <v>0</v>
      </c>
      <c r="T111" s="9">
        <f t="shared" si="24"/>
        <v>0.0006992840095465394</v>
      </c>
    </row>
    <row r="112" spans="1:20" ht="12.75">
      <c r="A112" t="str">
        <f t="shared" si="22"/>
        <v>fi</v>
      </c>
      <c r="B112" t="str">
        <f t="shared" si="22"/>
        <v>Finland</v>
      </c>
      <c r="D112" s="9">
        <f aca="true" t="shared" si="25" ref="D112:T112">IF(ISERROR((D44*$B$84)/$B$83),"0",D44*$B$84)/$B$83/1000</f>
        <v>0.0020978520286396183</v>
      </c>
      <c r="E112" s="9">
        <f t="shared" si="25"/>
        <v>0.003496420047732697</v>
      </c>
      <c r="F112" s="9">
        <f t="shared" si="25"/>
        <v>0</v>
      </c>
      <c r="G112" s="9">
        <f t="shared" si="25"/>
        <v>0</v>
      </c>
      <c r="H112" s="9">
        <f t="shared" si="25"/>
        <v>0</v>
      </c>
      <c r="I112" s="9">
        <f t="shared" si="25"/>
        <v>0</v>
      </c>
      <c r="J112" s="9">
        <f t="shared" si="25"/>
        <v>0</v>
      </c>
      <c r="K112" s="9">
        <f t="shared" si="25"/>
        <v>0</v>
      </c>
      <c r="L112" s="9">
        <f t="shared" si="25"/>
        <v>0</v>
      </c>
      <c r="M112" s="9">
        <f t="shared" si="25"/>
        <v>0</v>
      </c>
      <c r="N112" s="9">
        <f t="shared" si="25"/>
        <v>0</v>
      </c>
      <c r="O112" s="9">
        <f t="shared" si="25"/>
        <v>0</v>
      </c>
      <c r="P112" s="9">
        <f t="shared" si="25"/>
        <v>0</v>
      </c>
      <c r="Q112" s="9">
        <f t="shared" si="25"/>
        <v>0</v>
      </c>
      <c r="R112" s="9">
        <f t="shared" si="25"/>
        <v>0</v>
      </c>
      <c r="S112" s="9">
        <f t="shared" si="25"/>
        <v>0</v>
      </c>
      <c r="T112" s="9">
        <f t="shared" si="25"/>
        <v>0</v>
      </c>
    </row>
    <row r="113" spans="1:20" ht="12.75">
      <c r="A113" t="str">
        <f t="shared" si="22"/>
        <v>se</v>
      </c>
      <c r="B113" t="str">
        <f t="shared" si="22"/>
        <v>Sweden</v>
      </c>
      <c r="D113" s="9">
        <f aca="true" t="shared" si="26" ref="D113:T113">IF(ISERROR((D45*$B$84)/$B$83),"0",D45*$B$84)/$B$83/1000</f>
        <v>0.0006992840095465394</v>
      </c>
      <c r="E113" s="9">
        <f t="shared" si="26"/>
        <v>0.0020978520286396183</v>
      </c>
      <c r="F113" s="9">
        <f t="shared" si="26"/>
        <v>0</v>
      </c>
      <c r="G113" s="9">
        <f t="shared" si="26"/>
        <v>0.03496420047732697</v>
      </c>
      <c r="H113" s="9">
        <f t="shared" si="26"/>
        <v>0.003496420047732697</v>
      </c>
      <c r="I113" s="9">
        <f t="shared" si="26"/>
        <v>0.027971360381861574</v>
      </c>
      <c r="J113" s="9">
        <f t="shared" si="26"/>
        <v>0.044754176610978524</v>
      </c>
      <c r="K113" s="9">
        <f t="shared" si="26"/>
        <v>0.0027971360381861578</v>
      </c>
      <c r="L113" s="9">
        <f t="shared" si="26"/>
        <v>0.0006992840095465394</v>
      </c>
      <c r="M113" s="9">
        <f t="shared" si="26"/>
        <v>0.0006992840095465394</v>
      </c>
      <c r="N113" s="9">
        <f t="shared" si="26"/>
        <v>0.0006992840095465394</v>
      </c>
      <c r="O113" s="9">
        <f t="shared" si="26"/>
        <v>0.004195704057279237</v>
      </c>
      <c r="P113" s="9">
        <f t="shared" si="26"/>
        <v>0.018181384248210027</v>
      </c>
      <c r="Q113" s="9">
        <f t="shared" si="26"/>
        <v>0.0006992840095465394</v>
      </c>
      <c r="R113" s="9">
        <f t="shared" si="26"/>
        <v>0.0006992840095465394</v>
      </c>
      <c r="S113" s="9">
        <f t="shared" si="26"/>
        <v>0.0006992840095465394</v>
      </c>
      <c r="T113" s="9">
        <f t="shared" si="26"/>
        <v>0.0006992840095465394</v>
      </c>
    </row>
    <row r="114" spans="1:20" ht="12.75">
      <c r="A114" t="str">
        <f t="shared" si="22"/>
        <v>uk</v>
      </c>
      <c r="B114" t="str">
        <f t="shared" si="22"/>
        <v>United Kingdom</v>
      </c>
      <c r="D114" s="9">
        <f aca="true" t="shared" si="27" ref="D114:T114">IF(ISERROR((D46*$B$84)/$B$83),"0",D46*$B$84)/$B$83/1000</f>
        <v>1.4887756563245826</v>
      </c>
      <c r="E114" s="9">
        <f t="shared" si="27"/>
        <v>1.220949880668258</v>
      </c>
      <c r="F114" s="9">
        <f t="shared" si="27"/>
        <v>0.6174677804295943</v>
      </c>
      <c r="G114" s="9">
        <f t="shared" si="27"/>
        <v>0.4636252983293556</v>
      </c>
      <c r="H114" s="9">
        <f t="shared" si="27"/>
        <v>0.5762100238663485</v>
      </c>
      <c r="I114" s="9">
        <f t="shared" si="27"/>
        <v>0.40768257756563253</v>
      </c>
      <c r="J114" s="9">
        <f t="shared" si="27"/>
        <v>3.3013198090692133</v>
      </c>
      <c r="K114" s="9">
        <f t="shared" si="27"/>
        <v>0.41187828162291173</v>
      </c>
      <c r="L114" s="9">
        <f t="shared" si="27"/>
        <v>0.30069212410501195</v>
      </c>
      <c r="M114" s="9">
        <f t="shared" si="27"/>
        <v>0.32306921241050124</v>
      </c>
      <c r="N114" s="9">
        <f t="shared" si="27"/>
        <v>0.24894510739856804</v>
      </c>
      <c r="O114" s="9">
        <f t="shared" si="27"/>
        <v>0.38041050119331743</v>
      </c>
      <c r="P114" s="9">
        <f t="shared" si="27"/>
        <v>0.16153460620525062</v>
      </c>
      <c r="Q114" s="9">
        <f t="shared" si="27"/>
        <v>0.19440095465393795</v>
      </c>
      <c r="R114" s="9">
        <f t="shared" si="27"/>
        <v>0.1629331742243437</v>
      </c>
      <c r="S114" s="9">
        <f t="shared" si="27"/>
        <v>0.13496181384248213</v>
      </c>
      <c r="T114" s="9">
        <f t="shared" si="27"/>
        <v>0.10908830548926016</v>
      </c>
    </row>
    <row r="115" spans="1:20" ht="12.75">
      <c r="A115" t="str">
        <f t="shared" si="22"/>
        <v>hr</v>
      </c>
      <c r="B115" t="str">
        <f t="shared" si="22"/>
        <v>Croatia</v>
      </c>
      <c r="D115" s="9">
        <f aca="true" t="shared" si="28" ref="D115:T115">IF(ISERROR((D47*$B$84)/$B$83),"0",D47*$B$84)/$B$83/1000</f>
        <v>0</v>
      </c>
      <c r="E115" s="9">
        <f t="shared" si="28"/>
        <v>0</v>
      </c>
      <c r="F115" s="9">
        <f t="shared" si="28"/>
        <v>0</v>
      </c>
      <c r="G115" s="9">
        <f t="shared" si="28"/>
        <v>0</v>
      </c>
      <c r="H115" s="9">
        <f t="shared" si="28"/>
        <v>0</v>
      </c>
      <c r="I115" s="9">
        <f t="shared" si="28"/>
        <v>0</v>
      </c>
      <c r="J115" s="9">
        <f t="shared" si="28"/>
        <v>0</v>
      </c>
      <c r="K115" s="9">
        <f t="shared" si="28"/>
        <v>0</v>
      </c>
      <c r="L115" s="9">
        <f t="shared" si="28"/>
        <v>0</v>
      </c>
      <c r="M115" s="9">
        <f t="shared" si="28"/>
        <v>0</v>
      </c>
      <c r="N115" s="9">
        <f t="shared" si="28"/>
        <v>0</v>
      </c>
      <c r="O115" s="9">
        <f t="shared" si="28"/>
        <v>0</v>
      </c>
      <c r="P115" s="9">
        <f t="shared" si="28"/>
        <v>0</v>
      </c>
      <c r="Q115" s="9">
        <f t="shared" si="28"/>
        <v>0</v>
      </c>
      <c r="R115" s="9">
        <f t="shared" si="28"/>
        <v>0</v>
      </c>
      <c r="S115" s="9">
        <f t="shared" si="28"/>
        <v>0</v>
      </c>
      <c r="T115" s="9">
        <f t="shared" si="28"/>
        <v>0</v>
      </c>
    </row>
    <row r="116" spans="1:20" ht="12.75">
      <c r="A116" t="str">
        <f t="shared" si="22"/>
        <v>mk</v>
      </c>
      <c r="B116" t="str">
        <f t="shared" si="22"/>
        <v>Macedonia, the former Yugoslav Republic of</v>
      </c>
      <c r="D116" s="9">
        <f aca="true" t="shared" si="29" ref="D116:T116">IF(ISERROR((D48*$B$84)/$B$83),"0",D48*$B$84)/$B$83/1000</f>
        <v>0</v>
      </c>
      <c r="E116" s="9">
        <f t="shared" si="29"/>
        <v>0</v>
      </c>
      <c r="F116" s="9">
        <f t="shared" si="29"/>
        <v>0</v>
      </c>
      <c r="G116" s="9">
        <f t="shared" si="29"/>
        <v>0</v>
      </c>
      <c r="H116" s="9">
        <f t="shared" si="29"/>
        <v>0</v>
      </c>
      <c r="I116" s="9">
        <f t="shared" si="29"/>
        <v>0</v>
      </c>
      <c r="J116" s="9">
        <f t="shared" si="29"/>
        <v>0</v>
      </c>
      <c r="K116" s="9">
        <f t="shared" si="29"/>
        <v>0</v>
      </c>
      <c r="L116" s="9">
        <f t="shared" si="29"/>
        <v>0</v>
      </c>
      <c r="M116" s="9">
        <f t="shared" si="29"/>
        <v>0</v>
      </c>
      <c r="N116" s="9">
        <f t="shared" si="29"/>
        <v>0</v>
      </c>
      <c r="O116" s="9">
        <f t="shared" si="29"/>
        <v>0</v>
      </c>
      <c r="P116" s="9">
        <f t="shared" si="29"/>
        <v>0</v>
      </c>
      <c r="Q116" s="9">
        <f t="shared" si="29"/>
        <v>0</v>
      </c>
      <c r="R116" s="9">
        <f t="shared" si="29"/>
        <v>0</v>
      </c>
      <c r="S116" s="9">
        <f t="shared" si="29"/>
        <v>0</v>
      </c>
      <c r="T116" s="9">
        <f t="shared" si="29"/>
        <v>0</v>
      </c>
    </row>
    <row r="117" spans="1:20" ht="12.75">
      <c r="A117" t="str">
        <f t="shared" si="22"/>
        <v>tr</v>
      </c>
      <c r="B117" t="str">
        <f t="shared" si="22"/>
        <v>Turkey</v>
      </c>
      <c r="D117" s="9">
        <f aca="true" t="shared" si="30" ref="D117:T117">IF(ISERROR((D49*$B$84)/$B$83),"0",D49*$B$84)/$B$83/1000</f>
        <v>0</v>
      </c>
      <c r="E117" s="9">
        <f t="shared" si="30"/>
        <v>0</v>
      </c>
      <c r="F117" s="9">
        <f t="shared" si="30"/>
        <v>0</v>
      </c>
      <c r="G117" s="9">
        <f t="shared" si="30"/>
        <v>0</v>
      </c>
      <c r="H117" s="9">
        <f t="shared" si="30"/>
        <v>0</v>
      </c>
      <c r="I117" s="9">
        <f t="shared" si="30"/>
        <v>0</v>
      </c>
      <c r="J117" s="9">
        <f t="shared" si="30"/>
        <v>0</v>
      </c>
      <c r="K117" s="9">
        <f t="shared" si="30"/>
        <v>0</v>
      </c>
      <c r="L117" s="9">
        <f t="shared" si="30"/>
        <v>0</v>
      </c>
      <c r="M117" s="9">
        <f t="shared" si="30"/>
        <v>0</v>
      </c>
      <c r="N117" s="9">
        <f t="shared" si="30"/>
        <v>0</v>
      </c>
      <c r="O117" s="9">
        <f t="shared" si="30"/>
        <v>0</v>
      </c>
      <c r="P117" s="9">
        <f t="shared" si="30"/>
        <v>0</v>
      </c>
      <c r="Q117" s="9">
        <f t="shared" si="30"/>
        <v>0</v>
      </c>
      <c r="R117" s="9">
        <f t="shared" si="30"/>
        <v>0</v>
      </c>
      <c r="S117" s="9">
        <f t="shared" si="30"/>
        <v>0</v>
      </c>
      <c r="T117" s="9">
        <f t="shared" si="30"/>
        <v>0</v>
      </c>
    </row>
    <row r="118" spans="1:20" ht="12.75">
      <c r="A118" t="str">
        <f t="shared" si="22"/>
        <v>is</v>
      </c>
      <c r="B118" t="str">
        <f t="shared" si="22"/>
        <v>Iceland</v>
      </c>
      <c r="D118" s="9">
        <f aca="true" t="shared" si="31" ref="D118:T118">IF(ISERROR((D50*$B$84)/$B$83),"0",D50*$B$84)/$B$83/1000</f>
        <v>0</v>
      </c>
      <c r="E118" s="9">
        <f t="shared" si="31"/>
        <v>0</v>
      </c>
      <c r="F118" s="9">
        <f t="shared" si="31"/>
        <v>0</v>
      </c>
      <c r="G118" s="9">
        <f t="shared" si="31"/>
        <v>0</v>
      </c>
      <c r="H118" s="9">
        <f t="shared" si="31"/>
        <v>0</v>
      </c>
      <c r="I118" s="9">
        <f t="shared" si="31"/>
        <v>0</v>
      </c>
      <c r="J118" s="9">
        <f t="shared" si="31"/>
        <v>0</v>
      </c>
      <c r="K118" s="9">
        <f t="shared" si="31"/>
        <v>0</v>
      </c>
      <c r="L118" s="9">
        <f t="shared" si="31"/>
        <v>0</v>
      </c>
      <c r="M118" s="9">
        <f t="shared" si="31"/>
        <v>0</v>
      </c>
      <c r="N118" s="9">
        <f t="shared" si="31"/>
        <v>0</v>
      </c>
      <c r="O118" s="9">
        <f t="shared" si="31"/>
        <v>0</v>
      </c>
      <c r="P118" s="9">
        <f t="shared" si="31"/>
        <v>0</v>
      </c>
      <c r="Q118" s="9">
        <f t="shared" si="31"/>
        <v>0</v>
      </c>
      <c r="R118" s="9">
        <f t="shared" si="31"/>
        <v>0</v>
      </c>
      <c r="S118" s="9">
        <f t="shared" si="31"/>
        <v>0</v>
      </c>
      <c r="T118" s="9">
        <f t="shared" si="31"/>
        <v>0</v>
      </c>
    </row>
    <row r="119" spans="1:20" ht="12.75">
      <c r="A119" t="str">
        <f t="shared" si="22"/>
        <v>no</v>
      </c>
      <c r="B119" t="str">
        <f t="shared" si="22"/>
        <v>Norway</v>
      </c>
      <c r="D119" s="9">
        <f aca="true" t="shared" si="32" ref="D119:T119">IF(ISERROR((D51*$B$84)/$B$83),"0",D51*$B$84)/$B$83/1000</f>
        <v>0.1811145584725537</v>
      </c>
      <c r="E119" s="9">
        <f t="shared" si="32"/>
        <v>0.13705966587112173</v>
      </c>
      <c r="F119" s="9">
        <f t="shared" si="32"/>
        <v>0.1545417661097852</v>
      </c>
      <c r="G119" s="9">
        <f t="shared" si="32"/>
        <v>0.13775894988066828</v>
      </c>
      <c r="H119" s="9">
        <f t="shared" si="32"/>
        <v>0.1524439140811456</v>
      </c>
      <c r="I119" s="9">
        <f t="shared" si="32"/>
        <v>0.12167541766109785</v>
      </c>
      <c r="J119" s="9">
        <f t="shared" si="32"/>
        <v>0.08950835322195705</v>
      </c>
      <c r="K119" s="9">
        <f t="shared" si="32"/>
        <v>0.18041527446300717</v>
      </c>
      <c r="L119" s="9">
        <f t="shared" si="32"/>
        <v>0.27831503579952266</v>
      </c>
      <c r="M119" s="9">
        <f t="shared" si="32"/>
        <v>0.3825083532219571</v>
      </c>
      <c r="N119" s="9">
        <f t="shared" si="32"/>
        <v>0.6489355608591886</v>
      </c>
      <c r="O119" s="9">
        <f t="shared" si="32"/>
        <v>1.1915799522673032</v>
      </c>
      <c r="P119" s="9">
        <f t="shared" si="32"/>
        <v>1.195076372315036</v>
      </c>
      <c r="Q119" s="9">
        <f t="shared" si="32"/>
        <v>1.5314319809069215</v>
      </c>
      <c r="R119" s="9">
        <f t="shared" si="32"/>
        <v>0.844035799522673</v>
      </c>
      <c r="S119" s="9">
        <f t="shared" si="32"/>
        <v>0.7859952267303104</v>
      </c>
      <c r="T119" s="9">
        <f t="shared" si="32"/>
        <v>0.4755131264916468</v>
      </c>
    </row>
    <row r="120" spans="1:20" ht="12.75">
      <c r="A120" t="str">
        <f t="shared" si="22"/>
        <v>ch</v>
      </c>
      <c r="B120" t="str">
        <f t="shared" si="22"/>
        <v>Switzerland</v>
      </c>
      <c r="D120" s="9">
        <f aca="true" t="shared" si="33" ref="D120:T120">IF(ISERROR((D52*$B$84)/$B$83),"0",D52*$B$84)/$B$83/1000</f>
        <v>0.0006992840095465394</v>
      </c>
      <c r="E120" s="9">
        <f t="shared" si="33"/>
        <v>0.004195704057279237</v>
      </c>
      <c r="F120" s="9">
        <f t="shared" si="33"/>
        <v>0</v>
      </c>
      <c r="G120" s="9">
        <f t="shared" si="33"/>
        <v>0</v>
      </c>
      <c r="H120" s="9">
        <f t="shared" si="33"/>
        <v>0</v>
      </c>
      <c r="I120" s="9">
        <f t="shared" si="33"/>
        <v>0</v>
      </c>
      <c r="J120" s="9">
        <f t="shared" si="33"/>
        <v>0</v>
      </c>
      <c r="K120" s="9">
        <f t="shared" si="33"/>
        <v>0</v>
      </c>
      <c r="L120" s="9">
        <f t="shared" si="33"/>
        <v>0</v>
      </c>
      <c r="M120" s="9">
        <f t="shared" si="33"/>
        <v>0</v>
      </c>
      <c r="N120" s="9">
        <f t="shared" si="33"/>
        <v>0.0013985680190930789</v>
      </c>
      <c r="O120" s="9">
        <f t="shared" si="33"/>
        <v>0.0006992840095465394</v>
      </c>
      <c r="P120" s="9">
        <f t="shared" si="33"/>
        <v>0.012587112171837708</v>
      </c>
      <c r="Q120" s="9">
        <f t="shared" si="33"/>
        <v>0</v>
      </c>
      <c r="R120" s="9">
        <f t="shared" si="33"/>
        <v>0.006293556085918854</v>
      </c>
      <c r="S120" s="9">
        <f t="shared" si="33"/>
        <v>0</v>
      </c>
      <c r="T120" s="9">
        <f t="shared" si="33"/>
        <v>0</v>
      </c>
    </row>
    <row r="121" spans="1:20" ht="12.75">
      <c r="A121" t="str">
        <f t="shared" si="22"/>
        <v>ba</v>
      </c>
      <c r="B121" t="str">
        <f t="shared" si="22"/>
        <v>Bosnia and Herzegovina</v>
      </c>
      <c r="D121" s="9">
        <f aca="true" t="shared" si="34" ref="D121:T121">IF(ISERROR((D53*$B$84)/$B$83),"0",D53*$B$84)/$B$83/1000</f>
        <v>0</v>
      </c>
      <c r="E121" s="9">
        <f t="shared" si="34"/>
        <v>0</v>
      </c>
      <c r="F121" s="9">
        <f t="shared" si="34"/>
        <v>0</v>
      </c>
      <c r="G121" s="9">
        <f t="shared" si="34"/>
        <v>0</v>
      </c>
      <c r="H121" s="9">
        <f t="shared" si="34"/>
        <v>0</v>
      </c>
      <c r="I121" s="9">
        <f t="shared" si="34"/>
        <v>0.0013985680190930789</v>
      </c>
      <c r="J121" s="9">
        <f t="shared" si="34"/>
        <v>0</v>
      </c>
      <c r="K121" s="9">
        <f t="shared" si="34"/>
        <v>0</v>
      </c>
      <c r="L121" s="9">
        <f t="shared" si="34"/>
        <v>0</v>
      </c>
      <c r="M121" s="9">
        <f t="shared" si="34"/>
        <v>0</v>
      </c>
      <c r="N121" s="9">
        <f t="shared" si="34"/>
        <v>0</v>
      </c>
      <c r="O121" s="9">
        <f t="shared" si="34"/>
        <v>0.004195704057279237</v>
      </c>
      <c r="P121" s="9">
        <f t="shared" si="34"/>
        <v>0.004195704057279237</v>
      </c>
      <c r="Q121" s="9">
        <f t="shared" si="34"/>
        <v>0.0013985680190930789</v>
      </c>
      <c r="R121" s="9">
        <f t="shared" si="34"/>
        <v>0.0006992840095465394</v>
      </c>
      <c r="S121" s="9">
        <f t="shared" si="34"/>
        <v>0</v>
      </c>
      <c r="T121" s="9">
        <f t="shared" si="34"/>
        <v>0</v>
      </c>
    </row>
    <row r="122" spans="1:20" ht="12.75">
      <c r="A122" t="str">
        <f t="shared" si="22"/>
        <v>ex_cs</v>
      </c>
      <c r="B122" t="str">
        <f t="shared" si="22"/>
        <v>Former Czechoslovakia (before 1992)/Total components of former Czechoslovakia</v>
      </c>
      <c r="D122" s="9">
        <f aca="true" t="shared" si="35" ref="D122:T122">IF(ISERROR((D54*$B$84)/$B$83),"0",D54*$B$84)/$B$83/1000</f>
        <v>0.7475346062052506</v>
      </c>
      <c r="E122" s="9">
        <f t="shared" si="35"/>
        <v>1.1013723150357997</v>
      </c>
      <c r="F122" s="9">
        <f t="shared" si="35"/>
        <v>1.3873794749403343</v>
      </c>
      <c r="G122" s="9">
        <f t="shared" si="35"/>
        <v>1.3845823389021479</v>
      </c>
      <c r="H122" s="9">
        <f t="shared" si="35"/>
        <v>2.6761599045346065</v>
      </c>
      <c r="I122" s="9">
        <f t="shared" si="35"/>
        <v>2.2202267303102627</v>
      </c>
      <c r="J122" s="9">
        <f t="shared" si="35"/>
        <v>3.5446706443914087</v>
      </c>
      <c r="K122" s="9">
        <f t="shared" si="35"/>
        <v>3.812496420047733</v>
      </c>
      <c r="L122" s="9">
        <f t="shared" si="35"/>
        <v>3.42509307875895</v>
      </c>
      <c r="M122" s="9">
        <f t="shared" si="35"/>
        <v>3.0705560859188545</v>
      </c>
      <c r="N122" s="9">
        <f t="shared" si="35"/>
        <v>3.0677589498806683</v>
      </c>
      <c r="O122" s="9">
        <f t="shared" si="35"/>
        <v>3.3055155131264917</v>
      </c>
      <c r="P122" s="9">
        <f t="shared" si="35"/>
        <v>3.424393794749404</v>
      </c>
      <c r="Q122" s="9">
        <f t="shared" si="35"/>
        <v>3.4425751789976133</v>
      </c>
      <c r="R122" s="9">
        <f t="shared" si="35"/>
        <v>3.1705536992840098</v>
      </c>
      <c r="S122" s="9">
        <f t="shared" si="35"/>
        <v>1.3475202863961813</v>
      </c>
      <c r="T122" s="9">
        <f t="shared" si="35"/>
        <v>1.279689737470167</v>
      </c>
    </row>
    <row r="123" spans="1:20" ht="12.75">
      <c r="A123" t="str">
        <f t="shared" si="22"/>
        <v>cs</v>
      </c>
      <c r="B123" t="str">
        <f t="shared" si="22"/>
        <v>Serbia and Montenegro</v>
      </c>
      <c r="D123" s="9">
        <f aca="true" t="shared" si="36" ref="D123:T123">IF(ISERROR((D55*$B$84)/$B$83),"0",D55*$B$84)/$B$83/1000</f>
        <v>0</v>
      </c>
      <c r="E123" s="9">
        <f t="shared" si="36"/>
        <v>0</v>
      </c>
      <c r="F123" s="9">
        <f t="shared" si="36"/>
        <v>0</v>
      </c>
      <c r="G123" s="9">
        <f t="shared" si="36"/>
        <v>0</v>
      </c>
      <c r="H123" s="9">
        <f t="shared" si="36"/>
        <v>0</v>
      </c>
      <c r="I123" s="9">
        <f t="shared" si="36"/>
        <v>0</v>
      </c>
      <c r="J123" s="9">
        <f t="shared" si="36"/>
        <v>0</v>
      </c>
      <c r="K123" s="9">
        <f t="shared" si="36"/>
        <v>0</v>
      </c>
      <c r="L123" s="9">
        <f t="shared" si="36"/>
        <v>0</v>
      </c>
      <c r="M123" s="9">
        <f t="shared" si="36"/>
        <v>0</v>
      </c>
      <c r="N123" s="9">
        <f t="shared" si="36"/>
        <v>0</v>
      </c>
      <c r="O123" s="9">
        <f t="shared" si="36"/>
        <v>0</v>
      </c>
      <c r="P123" s="9">
        <f t="shared" si="36"/>
        <v>0</v>
      </c>
      <c r="Q123" s="9">
        <f t="shared" si="36"/>
        <v>0</v>
      </c>
      <c r="R123" s="9">
        <f t="shared" si="36"/>
        <v>0</v>
      </c>
      <c r="S123" s="9">
        <f t="shared" si="36"/>
        <v>0</v>
      </c>
      <c r="T123" s="9">
        <f t="shared" si="36"/>
        <v>0</v>
      </c>
    </row>
    <row r="124" spans="1:20" ht="12.75">
      <c r="A124" t="str">
        <f t="shared" si="22"/>
        <v>ex_yu</v>
      </c>
      <c r="B124" t="str">
        <f t="shared" si="22"/>
        <v>Former Yugoslavia (before 1992)/Total components of the former republic of Yugoslavia</v>
      </c>
      <c r="D124" s="9">
        <f aca="true" t="shared" si="37" ref="D124:T124">IF(ISERROR((D56*$B$84)/$B$83),"0",D56*$B$84)/$B$83/1000</f>
        <v>0</v>
      </c>
      <c r="E124" s="9">
        <f t="shared" si="37"/>
        <v>0</v>
      </c>
      <c r="F124" s="9">
        <f t="shared" si="37"/>
        <v>0</v>
      </c>
      <c r="G124" s="9">
        <f t="shared" si="37"/>
        <v>0</v>
      </c>
      <c r="H124" s="9">
        <f t="shared" si="37"/>
        <v>0</v>
      </c>
      <c r="I124" s="9">
        <f t="shared" si="37"/>
        <v>0</v>
      </c>
      <c r="J124" s="9">
        <f t="shared" si="37"/>
        <v>0</v>
      </c>
      <c r="K124" s="9">
        <f t="shared" si="37"/>
        <v>0</v>
      </c>
      <c r="L124" s="9">
        <f t="shared" si="37"/>
        <v>0</v>
      </c>
      <c r="M124" s="9">
        <f t="shared" si="37"/>
        <v>0</v>
      </c>
      <c r="N124" s="9">
        <f t="shared" si="37"/>
        <v>0</v>
      </c>
      <c r="O124" s="9">
        <f t="shared" si="37"/>
        <v>0</v>
      </c>
      <c r="P124" s="9">
        <f t="shared" si="37"/>
        <v>0</v>
      </c>
      <c r="Q124" s="9">
        <f t="shared" si="37"/>
        <v>0</v>
      </c>
      <c r="R124" s="9">
        <f t="shared" si="37"/>
        <v>0.004195704057279237</v>
      </c>
      <c r="S124" s="9">
        <f t="shared" si="37"/>
        <v>0.012587112171837708</v>
      </c>
      <c r="T124" s="9">
        <f t="shared" si="37"/>
        <v>0</v>
      </c>
    </row>
    <row r="125" spans="1:20" ht="12.75">
      <c r="A125" t="str">
        <f t="shared" si="22"/>
        <v>ex_su</v>
      </c>
      <c r="B125" t="str">
        <f t="shared" si="22"/>
        <v>Former Soviet Union (before 1991)/Total components of the former Soviet Union</v>
      </c>
      <c r="D125" s="9">
        <f aca="true" t="shared" si="38" ref="D125:T125">IF(ISERROR((D57*$B$84)/$B$83),"0",D57*$B$84)/$B$83/1000</f>
        <v>6.687952267303103</v>
      </c>
      <c r="E125" s="9">
        <f t="shared" si="38"/>
        <v>6.480964200477327</v>
      </c>
      <c r="F125" s="9">
        <f t="shared" si="38"/>
        <v>8.530565632458234</v>
      </c>
      <c r="G125" s="9">
        <f t="shared" si="38"/>
        <v>7.188639618138425</v>
      </c>
      <c r="H125" s="9">
        <f t="shared" si="38"/>
        <v>6.971861575178997</v>
      </c>
      <c r="I125" s="9">
        <f t="shared" si="38"/>
        <v>6.5935489260143205</v>
      </c>
      <c r="J125" s="9">
        <f t="shared" si="38"/>
        <v>5.531336515513127</v>
      </c>
      <c r="K125" s="9">
        <f t="shared" si="38"/>
        <v>6.683057279236278</v>
      </c>
      <c r="L125" s="9">
        <f t="shared" si="38"/>
        <v>6.5886539379474955</v>
      </c>
      <c r="M125" s="9">
        <f t="shared" si="38"/>
        <v>8.066940334128878</v>
      </c>
      <c r="N125" s="9">
        <f t="shared" si="38"/>
        <v>11.908806682577566</v>
      </c>
      <c r="O125" s="9">
        <f t="shared" si="38"/>
        <v>17.75202386634845</v>
      </c>
      <c r="P125" s="9">
        <f t="shared" si="38"/>
        <v>20.089730310262535</v>
      </c>
      <c r="Q125" s="9">
        <f t="shared" si="38"/>
        <v>21.45613126491647</v>
      </c>
      <c r="R125" s="9">
        <f t="shared" si="38"/>
        <v>32.820195704057284</v>
      </c>
      <c r="S125" s="9">
        <f t="shared" si="38"/>
        <v>37.76063723150358</v>
      </c>
      <c r="T125" s="9">
        <f t="shared" si="38"/>
        <v>41.755646778042966</v>
      </c>
    </row>
    <row r="126" spans="1:20" ht="12.75">
      <c r="A126" t="str">
        <f t="shared" si="22"/>
        <v>am</v>
      </c>
      <c r="B126" t="str">
        <f t="shared" si="22"/>
        <v>Armenia</v>
      </c>
      <c r="D126" s="9">
        <f aca="true" t="shared" si="39" ref="D126:T126">IF(ISERROR((D58*$B$84)/$B$83),"0",D58*$B$84)/$B$83/1000</f>
        <v>0</v>
      </c>
      <c r="E126" s="9">
        <f t="shared" si="39"/>
        <v>0.3384534606205251</v>
      </c>
      <c r="F126" s="9">
        <f t="shared" si="39"/>
        <v>0.0265727923627685</v>
      </c>
      <c r="G126" s="9">
        <f t="shared" si="39"/>
        <v>0</v>
      </c>
      <c r="H126" s="9">
        <f t="shared" si="39"/>
        <v>0</v>
      </c>
      <c r="I126" s="9">
        <f t="shared" si="39"/>
        <v>0</v>
      </c>
      <c r="J126" s="9">
        <f t="shared" si="39"/>
        <v>0</v>
      </c>
      <c r="K126" s="9">
        <f t="shared" si="39"/>
        <v>0</v>
      </c>
      <c r="L126" s="9">
        <f t="shared" si="39"/>
        <v>0</v>
      </c>
      <c r="M126" s="9">
        <f t="shared" si="39"/>
        <v>0</v>
      </c>
      <c r="N126" s="9">
        <f t="shared" si="39"/>
        <v>0</v>
      </c>
      <c r="O126" s="9">
        <f t="shared" si="39"/>
        <v>0</v>
      </c>
      <c r="P126" s="9">
        <f t="shared" si="39"/>
        <v>0</v>
      </c>
      <c r="Q126" s="9">
        <f t="shared" si="39"/>
        <v>0</v>
      </c>
      <c r="R126" s="9">
        <f t="shared" si="39"/>
        <v>0</v>
      </c>
      <c r="S126" s="9">
        <f t="shared" si="39"/>
        <v>0</v>
      </c>
      <c r="T126" s="9">
        <f t="shared" si="39"/>
        <v>0</v>
      </c>
    </row>
    <row r="127" spans="1:20" ht="12.75">
      <c r="A127" t="str">
        <f t="shared" si="22"/>
        <v>by</v>
      </c>
      <c r="B127" t="str">
        <f t="shared" si="22"/>
        <v>Belarus</v>
      </c>
      <c r="D127" s="9">
        <f aca="true" t="shared" si="40" ref="D127:T127">IF(ISERROR((D59*$B$84)/$B$83),"0",D59*$B$84)/$B$83/1000</f>
        <v>0</v>
      </c>
      <c r="E127" s="9">
        <f t="shared" si="40"/>
        <v>0</v>
      </c>
      <c r="F127" s="9">
        <f t="shared" si="40"/>
        <v>0</v>
      </c>
      <c r="G127" s="9">
        <f t="shared" si="40"/>
        <v>0</v>
      </c>
      <c r="H127" s="9">
        <f t="shared" si="40"/>
        <v>0</v>
      </c>
      <c r="I127" s="9">
        <f t="shared" si="40"/>
        <v>0</v>
      </c>
      <c r="J127" s="9">
        <f t="shared" si="40"/>
        <v>0</v>
      </c>
      <c r="K127" s="9">
        <f t="shared" si="40"/>
        <v>0</v>
      </c>
      <c r="L127" s="9">
        <f t="shared" si="40"/>
        <v>0</v>
      </c>
      <c r="M127" s="9">
        <f t="shared" si="40"/>
        <v>0</v>
      </c>
      <c r="N127" s="9">
        <f t="shared" si="40"/>
        <v>0</v>
      </c>
      <c r="O127" s="9">
        <f t="shared" si="40"/>
        <v>0</v>
      </c>
      <c r="P127" s="9">
        <f t="shared" si="40"/>
        <v>0</v>
      </c>
      <c r="Q127" s="9">
        <f t="shared" si="40"/>
        <v>0</v>
      </c>
      <c r="R127" s="9">
        <f t="shared" si="40"/>
        <v>0</v>
      </c>
      <c r="S127" s="9">
        <f t="shared" si="40"/>
        <v>0</v>
      </c>
      <c r="T127" s="9">
        <f t="shared" si="40"/>
        <v>0</v>
      </c>
    </row>
    <row r="128" spans="1:20" ht="12.75">
      <c r="A128" t="str">
        <f t="shared" si="22"/>
        <v>ge</v>
      </c>
      <c r="B128" t="str">
        <f t="shared" si="22"/>
        <v>Georgia</v>
      </c>
      <c r="D128" s="9">
        <f aca="true" t="shared" si="41" ref="D128:T128">IF(ISERROR((D60*$B$84)/$B$83),"0",D60*$B$84)/$B$83/1000</f>
        <v>0</v>
      </c>
      <c r="E128" s="9">
        <f t="shared" si="41"/>
        <v>0</v>
      </c>
      <c r="F128" s="9">
        <f t="shared" si="41"/>
        <v>0</v>
      </c>
      <c r="G128" s="9">
        <f t="shared" si="41"/>
        <v>0.003496420047732697</v>
      </c>
      <c r="H128" s="9">
        <f t="shared" si="41"/>
        <v>0</v>
      </c>
      <c r="I128" s="9">
        <f t="shared" si="41"/>
        <v>0</v>
      </c>
      <c r="J128" s="9">
        <f t="shared" si="41"/>
        <v>0</v>
      </c>
      <c r="K128" s="9">
        <f t="shared" si="41"/>
        <v>0</v>
      </c>
      <c r="L128" s="9">
        <f t="shared" si="41"/>
        <v>0</v>
      </c>
      <c r="M128" s="9">
        <f t="shared" si="41"/>
        <v>0</v>
      </c>
      <c r="N128" s="9">
        <f t="shared" si="41"/>
        <v>0</v>
      </c>
      <c r="O128" s="9">
        <f t="shared" si="41"/>
        <v>0</v>
      </c>
      <c r="P128" s="9">
        <f t="shared" si="41"/>
        <v>0</v>
      </c>
      <c r="Q128" s="9">
        <f t="shared" si="41"/>
        <v>0</v>
      </c>
      <c r="R128" s="9">
        <f t="shared" si="41"/>
        <v>0</v>
      </c>
      <c r="S128" s="9">
        <f t="shared" si="41"/>
        <v>0</v>
      </c>
      <c r="T128" s="9">
        <f t="shared" si="41"/>
        <v>0</v>
      </c>
    </row>
    <row r="129" spans="1:20" ht="12.75">
      <c r="A129" t="str">
        <f t="shared" si="22"/>
        <v>ru</v>
      </c>
      <c r="B129" t="str">
        <f t="shared" si="22"/>
        <v>Russian Federation</v>
      </c>
      <c r="D129" s="9">
        <f aca="true" t="shared" si="42" ref="D129:T129">IF(ISERROR((D61*$B$84)/$B$83),"0",D61*$B$84)/$B$83/1000</f>
        <v>2.758675417661098</v>
      </c>
      <c r="E129" s="9">
        <f t="shared" si="42"/>
        <v>2.8369952267303105</v>
      </c>
      <c r="F129" s="9">
        <f t="shared" si="42"/>
        <v>7.7774367541766125</v>
      </c>
      <c r="G129" s="9">
        <f t="shared" si="42"/>
        <v>6.626415274463008</v>
      </c>
      <c r="H129" s="9">
        <f t="shared" si="42"/>
        <v>6.473272076372316</v>
      </c>
      <c r="I129" s="9">
        <f t="shared" si="42"/>
        <v>6.227823389021481</v>
      </c>
      <c r="J129" s="9">
        <f t="shared" si="42"/>
        <v>4.844639618138425</v>
      </c>
      <c r="K129" s="9">
        <f t="shared" si="42"/>
        <v>5.411059665871122</v>
      </c>
      <c r="L129" s="9">
        <f t="shared" si="42"/>
        <v>5.432038186157518</v>
      </c>
      <c r="M129" s="9">
        <f t="shared" si="42"/>
        <v>7.1690596658711225</v>
      </c>
      <c r="N129" s="9">
        <f t="shared" si="42"/>
        <v>10.472477326968974</v>
      </c>
      <c r="O129" s="9">
        <f t="shared" si="42"/>
        <v>14.59755369928401</v>
      </c>
      <c r="P129" s="9">
        <f t="shared" si="42"/>
        <v>16.106608591885443</v>
      </c>
      <c r="Q129" s="9">
        <f t="shared" si="42"/>
        <v>18.56249403341289</v>
      </c>
      <c r="R129" s="9">
        <f t="shared" si="42"/>
        <v>28.238486873508354</v>
      </c>
      <c r="S129" s="9">
        <f t="shared" si="42"/>
        <v>33.77821479713604</v>
      </c>
      <c r="T129" s="9">
        <f t="shared" si="42"/>
        <v>38.383699284009545</v>
      </c>
    </row>
    <row r="130" spans="1:20" ht="12.75">
      <c r="A130" t="str">
        <f aca="true" t="shared" si="43" ref="A130:B146">A62</f>
        <v>ua</v>
      </c>
      <c r="B130" t="str">
        <f t="shared" si="43"/>
        <v>Ukraine</v>
      </c>
      <c r="D130" s="9">
        <f aca="true" t="shared" si="44" ref="D130:T130">IF(ISERROR((D62*$B$84)/$B$83),"0",D62*$B$84)/$B$83/1000</f>
        <v>0.10349403341288785</v>
      </c>
      <c r="E130" s="9">
        <f t="shared" si="44"/>
        <v>0</v>
      </c>
      <c r="F130" s="9">
        <f t="shared" si="44"/>
        <v>0.33635560859188546</v>
      </c>
      <c r="G130" s="9">
        <f t="shared" si="44"/>
        <v>0.42446539379474946</v>
      </c>
      <c r="H130" s="9">
        <f t="shared" si="44"/>
        <v>0.2636300715990454</v>
      </c>
      <c r="I130" s="9">
        <f t="shared" si="44"/>
        <v>0.1580381861575179</v>
      </c>
      <c r="J130" s="9">
        <f t="shared" si="44"/>
        <v>0.5531336515513126</v>
      </c>
      <c r="K130" s="9">
        <f t="shared" si="44"/>
        <v>1.2223484486873508</v>
      </c>
      <c r="L130" s="9">
        <f t="shared" si="44"/>
        <v>1.1622100238663484</v>
      </c>
      <c r="M130" s="9">
        <f t="shared" si="44"/>
        <v>0.8048758949880669</v>
      </c>
      <c r="N130" s="9">
        <f t="shared" si="44"/>
        <v>1.4139522673031026</v>
      </c>
      <c r="O130" s="9">
        <f t="shared" si="44"/>
        <v>2.0265250596658713</v>
      </c>
      <c r="P130" s="9">
        <f t="shared" si="44"/>
        <v>2.411830548926014</v>
      </c>
      <c r="Q130" s="9">
        <f t="shared" si="44"/>
        <v>1.6111503579952267</v>
      </c>
      <c r="R130" s="9">
        <f t="shared" si="44"/>
        <v>3.0740525059665873</v>
      </c>
      <c r="S130" s="9">
        <f t="shared" si="44"/>
        <v>2.884546539379475</v>
      </c>
      <c r="T130" s="9">
        <f t="shared" si="44"/>
        <v>2.3083365155131266</v>
      </c>
    </row>
    <row r="131" spans="1:20" ht="12.75">
      <c r="A131" t="str">
        <f t="shared" si="43"/>
        <v>kz</v>
      </c>
      <c r="B131" t="str">
        <f t="shared" si="43"/>
        <v>Kazakhstan</v>
      </c>
      <c r="D131" s="9">
        <f aca="true" t="shared" si="45" ref="D131:T131">IF(ISERROR((D63*$B$84)/$B$83),"0",D63*$B$84)/$B$83/1000</f>
        <v>0</v>
      </c>
      <c r="E131" s="9">
        <f t="shared" si="45"/>
        <v>0</v>
      </c>
      <c r="F131" s="9">
        <f t="shared" si="45"/>
        <v>0.022377088305489262</v>
      </c>
      <c r="G131" s="9">
        <f t="shared" si="45"/>
        <v>0.03846062052505967</v>
      </c>
      <c r="H131" s="9">
        <f t="shared" si="45"/>
        <v>0.1293675417661098</v>
      </c>
      <c r="I131" s="9">
        <f t="shared" si="45"/>
        <v>0.16363245823389022</v>
      </c>
      <c r="J131" s="9">
        <f t="shared" si="45"/>
        <v>0.009090692124105014</v>
      </c>
      <c r="K131" s="9">
        <f t="shared" si="45"/>
        <v>0</v>
      </c>
      <c r="L131" s="9">
        <f t="shared" si="45"/>
        <v>0</v>
      </c>
      <c r="M131" s="9">
        <f t="shared" si="45"/>
        <v>0</v>
      </c>
      <c r="N131" s="9">
        <f t="shared" si="45"/>
        <v>0</v>
      </c>
      <c r="O131" s="9">
        <f t="shared" si="45"/>
        <v>0.3545369928400955</v>
      </c>
      <c r="P131" s="9">
        <f t="shared" si="45"/>
        <v>0.9195584725536993</v>
      </c>
      <c r="Q131" s="9">
        <f t="shared" si="45"/>
        <v>0.9160620525059666</v>
      </c>
      <c r="R131" s="9">
        <f t="shared" si="45"/>
        <v>0.5174701670644392</v>
      </c>
      <c r="S131" s="9">
        <f t="shared" si="45"/>
        <v>0.6510334128878281</v>
      </c>
      <c r="T131" s="9">
        <f t="shared" si="45"/>
        <v>0.39579474940334125</v>
      </c>
    </row>
    <row r="132" spans="1:20" ht="12.75">
      <c r="A132" t="str">
        <f t="shared" si="43"/>
        <v>mz</v>
      </c>
      <c r="B132" t="str">
        <f t="shared" si="43"/>
        <v>Mozambique</v>
      </c>
      <c r="D132" s="9">
        <f aca="true" t="shared" si="46" ref="D132:T132">IF(ISERROR((D64*$B$84)/$B$83),"0",D64*$B$84)/$B$83/1000</f>
        <v>0</v>
      </c>
      <c r="E132" s="9">
        <f t="shared" si="46"/>
        <v>0</v>
      </c>
      <c r="F132" s="9">
        <f t="shared" si="46"/>
        <v>0</v>
      </c>
      <c r="G132" s="9">
        <f t="shared" si="46"/>
        <v>0</v>
      </c>
      <c r="H132" s="9">
        <f t="shared" si="46"/>
        <v>0</v>
      </c>
      <c r="I132" s="9">
        <f t="shared" si="46"/>
        <v>0</v>
      </c>
      <c r="J132" s="9">
        <f t="shared" si="46"/>
        <v>0</v>
      </c>
      <c r="K132" s="9">
        <f t="shared" si="46"/>
        <v>0</v>
      </c>
      <c r="L132" s="9">
        <f t="shared" si="46"/>
        <v>0</v>
      </c>
      <c r="M132" s="9">
        <f t="shared" si="46"/>
        <v>0.0020978520286396183</v>
      </c>
      <c r="N132" s="9">
        <f t="shared" si="46"/>
        <v>0.07482338902147971</v>
      </c>
      <c r="O132" s="9">
        <f t="shared" si="46"/>
        <v>0.0832147971360382</v>
      </c>
      <c r="P132" s="9">
        <f t="shared" si="46"/>
        <v>0</v>
      </c>
      <c r="Q132" s="9">
        <f t="shared" si="46"/>
        <v>0</v>
      </c>
      <c r="R132" s="9">
        <f t="shared" si="46"/>
        <v>0.013985680190930787</v>
      </c>
      <c r="S132" s="9">
        <f t="shared" si="46"/>
        <v>0.013985680190930787</v>
      </c>
      <c r="T132" s="9">
        <f t="shared" si="46"/>
        <v>0.0230763723150358</v>
      </c>
    </row>
    <row r="133" spans="1:20" ht="12.75">
      <c r="A133" t="str">
        <f t="shared" si="43"/>
        <v>za</v>
      </c>
      <c r="B133" t="str">
        <f t="shared" si="43"/>
        <v>South Africa</v>
      </c>
      <c r="D133" s="9">
        <f aca="true" t="shared" si="47" ref="D133:T133">IF(ISERROR((D65*$B$84)/$B$83),"0",D65*$B$84)/$B$83/1000</f>
        <v>17.159031026252986</v>
      </c>
      <c r="E133" s="9">
        <f t="shared" si="47"/>
        <v>18.0848830548926</v>
      </c>
      <c r="F133" s="9">
        <f t="shared" si="47"/>
        <v>19.758968973747017</v>
      </c>
      <c r="G133" s="9">
        <f t="shared" si="47"/>
        <v>18.678575178997615</v>
      </c>
      <c r="H133" s="9">
        <f t="shared" si="47"/>
        <v>19.43729832935561</v>
      </c>
      <c r="I133" s="9">
        <f t="shared" si="47"/>
        <v>20.34426968973747</v>
      </c>
      <c r="J133" s="9">
        <f t="shared" si="47"/>
        <v>22.877775656324587</v>
      </c>
      <c r="K133" s="9">
        <f t="shared" si="47"/>
        <v>23.80222911694511</v>
      </c>
      <c r="L133" s="9">
        <f t="shared" si="47"/>
        <v>24.725983293556087</v>
      </c>
      <c r="M133" s="9">
        <f t="shared" si="47"/>
        <v>24.659551312649167</v>
      </c>
      <c r="N133" s="9">
        <f t="shared" si="47"/>
        <v>28.09513365155132</v>
      </c>
      <c r="O133" s="9">
        <f t="shared" si="47"/>
        <v>34.45582100238664</v>
      </c>
      <c r="P133" s="9">
        <f t="shared" si="47"/>
        <v>37.734064439140816</v>
      </c>
      <c r="Q133" s="9">
        <f t="shared" si="47"/>
        <v>39.81163723150358</v>
      </c>
      <c r="R133" s="9">
        <f t="shared" si="47"/>
        <v>37.894200477326976</v>
      </c>
      <c r="S133" s="9">
        <f t="shared" si="47"/>
        <v>36.15158472553699</v>
      </c>
      <c r="T133" s="9">
        <f t="shared" si="47"/>
        <v>37.182329355608594</v>
      </c>
    </row>
    <row r="134" spans="1:20" ht="12.75">
      <c r="A134" t="str">
        <f t="shared" si="43"/>
        <v>ca</v>
      </c>
      <c r="B134" t="str">
        <f t="shared" si="43"/>
        <v>Canada</v>
      </c>
      <c r="D134" s="9">
        <f aca="true" t="shared" si="48" ref="D134:T134">IF(ISERROR((D66*$B$84)/$B$83),"0",D66*$B$84)/$B$83/1000</f>
        <v>2.495744630071599</v>
      </c>
      <c r="E134" s="9">
        <f t="shared" si="48"/>
        <v>2.7929403341288785</v>
      </c>
      <c r="F134" s="9">
        <f t="shared" si="48"/>
        <v>3.2677541766109783</v>
      </c>
      <c r="G134" s="9">
        <f t="shared" si="48"/>
        <v>1.8719832935560863</v>
      </c>
      <c r="H134" s="9">
        <f t="shared" si="48"/>
        <v>2.734200477326969</v>
      </c>
      <c r="I134" s="9">
        <f t="shared" si="48"/>
        <v>3.2908305489260146</v>
      </c>
      <c r="J134" s="9">
        <f t="shared" si="48"/>
        <v>3.490825775656325</v>
      </c>
      <c r="K134" s="9">
        <f t="shared" si="48"/>
        <v>4.069133651551313</v>
      </c>
      <c r="L134" s="9">
        <f t="shared" si="48"/>
        <v>3.3775417661097853</v>
      </c>
      <c r="M134" s="9">
        <f t="shared" si="48"/>
        <v>3.850957040572793</v>
      </c>
      <c r="N134" s="9">
        <f t="shared" si="48"/>
        <v>4.493599045346063</v>
      </c>
      <c r="O134" s="9">
        <f t="shared" si="48"/>
        <v>4.87400954653938</v>
      </c>
      <c r="P134" s="9">
        <f t="shared" si="48"/>
        <v>3.8041050119331743</v>
      </c>
      <c r="Q134" s="9">
        <f t="shared" si="48"/>
        <v>2.6635727923627686</v>
      </c>
      <c r="R134" s="9">
        <f t="shared" si="48"/>
        <v>3.1237016706443916</v>
      </c>
      <c r="S134" s="9">
        <f t="shared" si="48"/>
        <v>4.627861575178998</v>
      </c>
      <c r="T134" s="9">
        <f t="shared" si="48"/>
        <v>4.341155131264916</v>
      </c>
    </row>
    <row r="135" spans="1:20" ht="12.75">
      <c r="A135" t="str">
        <f t="shared" si="43"/>
        <v>us</v>
      </c>
      <c r="B135" t="str">
        <f t="shared" si="43"/>
        <v>United States</v>
      </c>
      <c r="D135" s="9">
        <f aca="true" t="shared" si="49" ref="D135:T135">IF(ISERROR((D67*$B$84)/$B$83),"0",D67*$B$84)/$B$83/1000</f>
        <v>32.87543914081146</v>
      </c>
      <c r="E135" s="9">
        <f t="shared" si="49"/>
        <v>37.659940334128876</v>
      </c>
      <c r="F135" s="9">
        <f t="shared" si="49"/>
        <v>34.44812887828163</v>
      </c>
      <c r="G135" s="9">
        <f t="shared" si="49"/>
        <v>24.172150357995225</v>
      </c>
      <c r="H135" s="9">
        <f t="shared" si="49"/>
        <v>20.933766109785203</v>
      </c>
      <c r="I135" s="9">
        <f t="shared" si="49"/>
        <v>29.011195704057283</v>
      </c>
      <c r="J135" s="9">
        <f t="shared" si="49"/>
        <v>25.091009546539382</v>
      </c>
      <c r="K135" s="9">
        <f t="shared" si="49"/>
        <v>25.25464200477327</v>
      </c>
      <c r="L135" s="9">
        <f t="shared" si="49"/>
        <v>20.63097613365155</v>
      </c>
      <c r="M135" s="9">
        <f t="shared" si="49"/>
        <v>14.467486873508355</v>
      </c>
      <c r="N135" s="9">
        <f t="shared" si="49"/>
        <v>14.29826014319809</v>
      </c>
      <c r="O135" s="9">
        <f t="shared" si="49"/>
        <v>14.068894988066829</v>
      </c>
      <c r="P135" s="9">
        <f t="shared" si="49"/>
        <v>9.847317422434369</v>
      </c>
      <c r="Q135" s="9">
        <f t="shared" si="49"/>
        <v>8.824264916467781</v>
      </c>
      <c r="R135" s="9">
        <f t="shared" si="49"/>
        <v>10.78016229116945</v>
      </c>
      <c r="S135" s="9">
        <f t="shared" si="49"/>
        <v>10.959878281622911</v>
      </c>
      <c r="T135" s="9">
        <f t="shared" si="49"/>
        <v>12.073138424821003</v>
      </c>
    </row>
    <row r="136" spans="1:20" ht="12.75">
      <c r="A136" t="str">
        <f t="shared" si="43"/>
        <v>co</v>
      </c>
      <c r="B136" t="str">
        <f t="shared" si="43"/>
        <v>Colombia</v>
      </c>
      <c r="D136" s="9">
        <f aca="true" t="shared" si="50" ref="D136:T136">IF(ISERROR((D68*$B$84)/$B$83),"0",D68*$B$84)/$B$83/1000</f>
        <v>6.33900954653938</v>
      </c>
      <c r="E136" s="9">
        <f t="shared" si="50"/>
        <v>8.141064439140813</v>
      </c>
      <c r="F136" s="9">
        <f t="shared" si="50"/>
        <v>8.452245823389022</v>
      </c>
      <c r="G136" s="9">
        <f t="shared" si="50"/>
        <v>8.193510739856803</v>
      </c>
      <c r="H136" s="9">
        <f t="shared" si="50"/>
        <v>7.997711217183771</v>
      </c>
      <c r="I136" s="9">
        <f t="shared" si="50"/>
        <v>8.02638186157518</v>
      </c>
      <c r="J136" s="9">
        <f t="shared" si="50"/>
        <v>12.776618138424823</v>
      </c>
      <c r="K136" s="9">
        <f t="shared" si="50"/>
        <v>13.894773269689738</v>
      </c>
      <c r="L136" s="9">
        <f t="shared" si="50"/>
        <v>13.252830548926015</v>
      </c>
      <c r="M136" s="9">
        <f t="shared" si="50"/>
        <v>13.341639618138426</v>
      </c>
      <c r="N136" s="9">
        <f t="shared" si="50"/>
        <v>16.17583770883055</v>
      </c>
      <c r="O136" s="9">
        <f t="shared" si="50"/>
        <v>15.826894988066826</v>
      </c>
      <c r="P136" s="9">
        <f t="shared" si="50"/>
        <v>14.96327923627685</v>
      </c>
      <c r="Q136" s="9">
        <f t="shared" si="50"/>
        <v>16.019198090692125</v>
      </c>
      <c r="R136" s="9">
        <f t="shared" si="50"/>
        <v>16.939455847255374</v>
      </c>
      <c r="S136" s="9">
        <f t="shared" si="50"/>
        <v>16.885610978520287</v>
      </c>
      <c r="T136" s="9">
        <f t="shared" si="50"/>
        <v>18.217747016706447</v>
      </c>
    </row>
    <row r="137" spans="1:20" ht="12.75">
      <c r="A137" t="str">
        <f t="shared" si="43"/>
        <v>ve</v>
      </c>
      <c r="B137" t="str">
        <f t="shared" si="43"/>
        <v>Venezuela</v>
      </c>
      <c r="D137" s="9">
        <f aca="true" t="shared" si="51" ref="D137:T137">IF(ISERROR((D69*$B$84)/$B$83),"0",D69*$B$84)/$B$83/1000</f>
        <v>1.0244510739856802</v>
      </c>
      <c r="E137" s="9">
        <f t="shared" si="51"/>
        <v>1.1335393794749404</v>
      </c>
      <c r="F137" s="9">
        <f t="shared" si="51"/>
        <v>1.1929785202863963</v>
      </c>
      <c r="G137" s="9">
        <f t="shared" si="51"/>
        <v>1.727930787589499</v>
      </c>
      <c r="H137" s="9">
        <f t="shared" si="51"/>
        <v>2.098551312649165</v>
      </c>
      <c r="I137" s="9">
        <f t="shared" si="51"/>
        <v>1.8621933174224345</v>
      </c>
      <c r="J137" s="9">
        <f t="shared" si="51"/>
        <v>1.3426252983293556</v>
      </c>
      <c r="K137" s="9">
        <f t="shared" si="51"/>
        <v>1.5356276849642005</v>
      </c>
      <c r="L137" s="9">
        <f t="shared" si="51"/>
        <v>1.9384152744630074</v>
      </c>
      <c r="M137" s="9">
        <f t="shared" si="51"/>
        <v>2.0293221957040575</v>
      </c>
      <c r="N137" s="9">
        <f t="shared" si="51"/>
        <v>2.306238663484487</v>
      </c>
      <c r="O137" s="9">
        <f t="shared" si="51"/>
        <v>2.0649856801909308</v>
      </c>
      <c r="P137" s="9">
        <f t="shared" si="51"/>
        <v>2.3314128878281624</v>
      </c>
      <c r="Q137" s="9">
        <f t="shared" si="51"/>
        <v>3.4048138424821004</v>
      </c>
      <c r="R137" s="9">
        <f t="shared" si="51"/>
        <v>1.6545059665871122</v>
      </c>
      <c r="S137" s="9">
        <f t="shared" si="51"/>
        <v>1.4006658711217186</v>
      </c>
      <c r="T137" s="9">
        <f t="shared" si="51"/>
        <v>1.332835322195704</v>
      </c>
    </row>
    <row r="138" spans="1:20" ht="12.75">
      <c r="A138" t="str">
        <f t="shared" si="43"/>
        <v>cn</v>
      </c>
      <c r="B138" t="str">
        <f t="shared" si="43"/>
        <v>China (including Hong Kong)</v>
      </c>
      <c r="D138" s="9">
        <f aca="true" t="shared" si="52" ref="D138:T138">IF(ISERROR((D70*$B$84)/$B$83),"0",D70*$B$84)/$B$83/1000</f>
        <v>1.9454081145584727</v>
      </c>
      <c r="E138" s="9">
        <f t="shared" si="52"/>
        <v>2.2845608591885442</v>
      </c>
      <c r="F138" s="9">
        <f t="shared" si="52"/>
        <v>2.290854415274463</v>
      </c>
      <c r="G138" s="9">
        <f t="shared" si="52"/>
        <v>1.0188568019093078</v>
      </c>
      <c r="H138" s="9">
        <f t="shared" si="52"/>
        <v>1.285983293556086</v>
      </c>
      <c r="I138" s="9">
        <f t="shared" si="52"/>
        <v>1.6426181384248209</v>
      </c>
      <c r="J138" s="9">
        <f t="shared" si="52"/>
        <v>0.8216587112171838</v>
      </c>
      <c r="K138" s="9">
        <f t="shared" si="52"/>
        <v>0.772708830548926</v>
      </c>
      <c r="L138" s="9">
        <f t="shared" si="52"/>
        <v>1.085288782816229</v>
      </c>
      <c r="M138" s="9">
        <f t="shared" si="52"/>
        <v>1.495768496420048</v>
      </c>
      <c r="N138" s="9">
        <f t="shared" si="52"/>
        <v>1.322346062052506</v>
      </c>
      <c r="O138" s="9">
        <f t="shared" si="52"/>
        <v>3.010417661097852</v>
      </c>
      <c r="P138" s="9">
        <f t="shared" si="52"/>
        <v>1.7957613365155134</v>
      </c>
      <c r="Q138" s="9">
        <f t="shared" si="52"/>
        <v>1.9244295942720766</v>
      </c>
      <c r="R138" s="9">
        <f t="shared" si="52"/>
        <v>2.5691694510739858</v>
      </c>
      <c r="S138" s="9">
        <f t="shared" si="52"/>
        <v>0.3706205250596659</v>
      </c>
      <c r="T138" s="9">
        <f t="shared" si="52"/>
        <v>0.32866348448687355</v>
      </c>
    </row>
    <row r="139" spans="1:20" ht="12.75">
      <c r="A139" t="str">
        <f t="shared" si="43"/>
        <v>jp</v>
      </c>
      <c r="B139" t="str">
        <f t="shared" si="43"/>
        <v>Japan</v>
      </c>
      <c r="D139" s="9">
        <f aca="true" t="shared" si="53" ref="D139:T139">IF(ISERROR((D71*$B$84)/$B$83),"0",D71*$B$84)/$B$83/1000</f>
        <v>0</v>
      </c>
      <c r="E139" s="9">
        <f t="shared" si="53"/>
        <v>0</v>
      </c>
      <c r="F139" s="9">
        <f t="shared" si="53"/>
        <v>0</v>
      </c>
      <c r="G139" s="9">
        <f t="shared" si="53"/>
        <v>0</v>
      </c>
      <c r="H139" s="9">
        <f t="shared" si="53"/>
        <v>0</v>
      </c>
      <c r="I139" s="9">
        <f t="shared" si="53"/>
        <v>0</v>
      </c>
      <c r="J139" s="9">
        <f t="shared" si="53"/>
        <v>0</v>
      </c>
      <c r="K139" s="9">
        <f t="shared" si="53"/>
        <v>0</v>
      </c>
      <c r="L139" s="9">
        <f t="shared" si="53"/>
        <v>0.0020978520286396183</v>
      </c>
      <c r="M139" s="9">
        <f t="shared" si="53"/>
        <v>0</v>
      </c>
      <c r="N139" s="9">
        <f t="shared" si="53"/>
        <v>0</v>
      </c>
      <c r="O139" s="9">
        <f t="shared" si="53"/>
        <v>0</v>
      </c>
      <c r="P139" s="9">
        <f t="shared" si="53"/>
        <v>0.030768496420047736</v>
      </c>
      <c r="Q139" s="9">
        <f t="shared" si="53"/>
        <v>0</v>
      </c>
      <c r="R139" s="9">
        <f t="shared" si="53"/>
        <v>0</v>
      </c>
      <c r="S139" s="9">
        <f t="shared" si="53"/>
        <v>0</v>
      </c>
      <c r="T139" s="9">
        <f t="shared" si="53"/>
        <v>0</v>
      </c>
    </row>
    <row r="140" spans="1:20" ht="12.75">
      <c r="A140" t="str">
        <f t="shared" si="43"/>
        <v>id</v>
      </c>
      <c r="B140" t="str">
        <f t="shared" si="43"/>
        <v>Indonesia</v>
      </c>
      <c r="D140" s="9">
        <f aca="true" t="shared" si="54" ref="D140:T140">IF(ISERROR((D72*$B$84)/$B$83),"0",D72*$B$84)/$B$83/1000</f>
        <v>0.16712887828162293</v>
      </c>
      <c r="E140" s="9">
        <f t="shared" si="54"/>
        <v>0.46991885441527453</v>
      </c>
      <c r="F140" s="9">
        <f t="shared" si="54"/>
        <v>1.6426181384248209</v>
      </c>
      <c r="G140" s="9">
        <f t="shared" si="54"/>
        <v>1.3363317422434369</v>
      </c>
      <c r="H140" s="9">
        <f t="shared" si="54"/>
        <v>2.4446968973747016</v>
      </c>
      <c r="I140" s="9">
        <f t="shared" si="54"/>
        <v>2.3488949880668257</v>
      </c>
      <c r="J140" s="9">
        <f t="shared" si="54"/>
        <v>2.6726634844868737</v>
      </c>
      <c r="K140" s="9">
        <f t="shared" si="54"/>
        <v>3.7950143198090696</v>
      </c>
      <c r="L140" s="9">
        <f t="shared" si="54"/>
        <v>4.98519570405728</v>
      </c>
      <c r="M140" s="9">
        <f t="shared" si="54"/>
        <v>5.391479713603819</v>
      </c>
      <c r="N140" s="9">
        <f t="shared" si="54"/>
        <v>6.1327207637231504</v>
      </c>
      <c r="O140" s="9">
        <f t="shared" si="54"/>
        <v>6.871164677804296</v>
      </c>
      <c r="P140" s="9">
        <f t="shared" si="54"/>
        <v>7.743871121718377</v>
      </c>
      <c r="Q140" s="9">
        <f t="shared" si="54"/>
        <v>9.093489260143198</v>
      </c>
      <c r="R140" s="9">
        <f t="shared" si="54"/>
        <v>9.77599045346062</v>
      </c>
      <c r="S140" s="9">
        <f t="shared" si="54"/>
        <v>9.8613031026253</v>
      </c>
      <c r="T140" s="9">
        <f t="shared" si="54"/>
        <v>14.204556085918856</v>
      </c>
    </row>
    <row r="141" spans="1:20" ht="12.75">
      <c r="A141" t="str">
        <f t="shared" si="43"/>
        <v>kp</v>
      </c>
      <c r="B141" t="str">
        <f t="shared" si="43"/>
        <v>Korea (Democratic People's Republic of) (North)</v>
      </c>
      <c r="D141" s="9">
        <f aca="true" t="shared" si="55" ref="D141:T141">IF(ISERROR((D73*$B$84)/$B$83),"0",D73*$B$84)/$B$83/1000</f>
        <v>0</v>
      </c>
      <c r="E141" s="9">
        <f t="shared" si="55"/>
        <v>0</v>
      </c>
      <c r="F141" s="9">
        <f t="shared" si="55"/>
        <v>0</v>
      </c>
      <c r="G141" s="9">
        <f t="shared" si="55"/>
        <v>0</v>
      </c>
      <c r="H141" s="9">
        <f t="shared" si="55"/>
        <v>0</v>
      </c>
      <c r="I141" s="9">
        <f t="shared" si="55"/>
        <v>0</v>
      </c>
      <c r="J141" s="9">
        <f t="shared" si="55"/>
        <v>0.041257756563245825</v>
      </c>
      <c r="K141" s="9">
        <f t="shared" si="55"/>
        <v>0</v>
      </c>
      <c r="L141" s="9">
        <f t="shared" si="55"/>
        <v>0</v>
      </c>
      <c r="M141" s="9">
        <f t="shared" si="55"/>
        <v>0</v>
      </c>
      <c r="N141" s="9">
        <f t="shared" si="55"/>
        <v>0</v>
      </c>
      <c r="O141" s="9">
        <f t="shared" si="55"/>
        <v>0</v>
      </c>
      <c r="P141" s="9">
        <f t="shared" si="55"/>
        <v>0</v>
      </c>
      <c r="Q141" s="9">
        <f t="shared" si="55"/>
        <v>0</v>
      </c>
      <c r="R141" s="9">
        <f t="shared" si="55"/>
        <v>0</v>
      </c>
      <c r="S141" s="9">
        <f t="shared" si="55"/>
        <v>0</v>
      </c>
      <c r="T141" s="9">
        <f t="shared" si="55"/>
        <v>0</v>
      </c>
    </row>
    <row r="142" spans="1:20" ht="12.75">
      <c r="A142" t="str">
        <f t="shared" si="43"/>
        <v>vn</v>
      </c>
      <c r="B142" t="str">
        <f t="shared" si="43"/>
        <v>Vietnam</v>
      </c>
      <c r="D142" s="9">
        <f aca="true" t="shared" si="56" ref="D142:T142">IF(ISERROR((D74*$B$84)/$B$83),"0",D74*$B$84)/$B$83/1000</f>
        <v>0</v>
      </c>
      <c r="E142" s="9">
        <f t="shared" si="56"/>
        <v>0.041257756563245825</v>
      </c>
      <c r="F142" s="9">
        <f t="shared" si="56"/>
        <v>0.23495942720763727</v>
      </c>
      <c r="G142" s="9">
        <f t="shared" si="56"/>
        <v>0.27202147971360385</v>
      </c>
      <c r="H142" s="9">
        <f t="shared" si="56"/>
        <v>0.2447494033412888</v>
      </c>
      <c r="I142" s="9">
        <f t="shared" si="56"/>
        <v>0.14545107398568022</v>
      </c>
      <c r="J142" s="9">
        <f t="shared" si="56"/>
        <v>0.11817899761336516</v>
      </c>
      <c r="K142" s="9">
        <f t="shared" si="56"/>
        <v>0.5188687350835324</v>
      </c>
      <c r="L142" s="9">
        <f t="shared" si="56"/>
        <v>0.3929976133651552</v>
      </c>
      <c r="M142" s="9">
        <f t="shared" si="56"/>
        <v>0.42446539379474946</v>
      </c>
      <c r="N142" s="9">
        <f t="shared" si="56"/>
        <v>0.2943985680190931</v>
      </c>
      <c r="O142" s="9">
        <f t="shared" si="56"/>
        <v>0.666417661097852</v>
      </c>
      <c r="P142" s="9">
        <f t="shared" si="56"/>
        <v>0.2069880668257757</v>
      </c>
      <c r="Q142" s="9">
        <f t="shared" si="56"/>
        <v>0.07831980906921242</v>
      </c>
      <c r="R142" s="9">
        <f t="shared" si="56"/>
        <v>0.106291169451074</v>
      </c>
      <c r="S142" s="9">
        <f t="shared" si="56"/>
        <v>0.10699045346062054</v>
      </c>
      <c r="T142" s="9">
        <f t="shared" si="56"/>
        <v>0.19579952267303102</v>
      </c>
    </row>
    <row r="143" spans="1:20" ht="12.75">
      <c r="A143" t="str">
        <f t="shared" si="43"/>
        <v>il</v>
      </c>
      <c r="B143" t="str">
        <f t="shared" si="43"/>
        <v>Israel</v>
      </c>
      <c r="D143" s="9">
        <f aca="true" t="shared" si="57" ref="D143:T143">IF(ISERROR((D75*$B$84)/$B$83),"0",D75*$B$84)/$B$83/1000</f>
        <v>0</v>
      </c>
      <c r="E143" s="9">
        <f t="shared" si="57"/>
        <v>0</v>
      </c>
      <c r="F143" s="9">
        <f t="shared" si="57"/>
        <v>0</v>
      </c>
      <c r="G143" s="9">
        <f t="shared" si="57"/>
        <v>0</v>
      </c>
      <c r="H143" s="9">
        <f t="shared" si="57"/>
        <v>0</v>
      </c>
      <c r="I143" s="9">
        <f t="shared" si="57"/>
        <v>0</v>
      </c>
      <c r="J143" s="9">
        <f t="shared" si="57"/>
        <v>0</v>
      </c>
      <c r="K143" s="9">
        <f t="shared" si="57"/>
        <v>0</v>
      </c>
      <c r="L143" s="9">
        <f t="shared" si="57"/>
        <v>0</v>
      </c>
      <c r="M143" s="9">
        <f t="shared" si="57"/>
        <v>0</v>
      </c>
      <c r="N143" s="9">
        <f t="shared" si="57"/>
        <v>0</v>
      </c>
      <c r="O143" s="9">
        <f t="shared" si="57"/>
        <v>0</v>
      </c>
      <c r="P143" s="9">
        <f t="shared" si="57"/>
        <v>0</v>
      </c>
      <c r="Q143" s="9">
        <f t="shared" si="57"/>
        <v>0</v>
      </c>
      <c r="R143" s="9">
        <f t="shared" si="57"/>
        <v>0</v>
      </c>
      <c r="S143" s="9">
        <f t="shared" si="57"/>
        <v>0</v>
      </c>
      <c r="T143" s="9">
        <f t="shared" si="57"/>
        <v>0</v>
      </c>
    </row>
    <row r="144" spans="1:20" ht="12.75">
      <c r="A144" t="str">
        <f t="shared" si="43"/>
        <v>au</v>
      </c>
      <c r="B144" t="str">
        <f t="shared" si="43"/>
        <v>Australia</v>
      </c>
      <c r="D144" s="9">
        <f aca="true" t="shared" si="58" ref="D144:T144">IF(ISERROR((D76*$B$84)/$B$83),"0",D76*$B$84)/$B$83/1000</f>
        <v>12.431871121718377</v>
      </c>
      <c r="E144" s="9">
        <f t="shared" si="58"/>
        <v>14.505248210023867</v>
      </c>
      <c r="F144" s="9">
        <f t="shared" si="58"/>
        <v>15.524804295942722</v>
      </c>
      <c r="G144" s="9">
        <f t="shared" si="58"/>
        <v>13.950016706443916</v>
      </c>
      <c r="H144" s="9">
        <f t="shared" si="58"/>
        <v>14.9835584725537</v>
      </c>
      <c r="I144" s="9">
        <f t="shared" si="58"/>
        <v>13.666806682577567</v>
      </c>
      <c r="J144" s="9">
        <f t="shared" si="58"/>
        <v>11.496229116945107</v>
      </c>
      <c r="K144" s="9">
        <f t="shared" si="58"/>
        <v>13.53464200477327</v>
      </c>
      <c r="L144" s="9">
        <f t="shared" si="58"/>
        <v>15.563264916467782</v>
      </c>
      <c r="M144" s="9">
        <f t="shared" si="58"/>
        <v>17.80307159904535</v>
      </c>
      <c r="N144" s="9">
        <f t="shared" si="58"/>
        <v>19.999522673031027</v>
      </c>
      <c r="O144" s="9">
        <f t="shared" si="58"/>
        <v>20.593914081145584</v>
      </c>
      <c r="P144" s="9">
        <f t="shared" si="58"/>
        <v>20.514894988066825</v>
      </c>
      <c r="Q144" s="9">
        <f t="shared" si="58"/>
        <v>21.68060143198091</v>
      </c>
      <c r="R144" s="9">
        <f t="shared" si="58"/>
        <v>21.56452028639618</v>
      </c>
      <c r="S144" s="9">
        <f t="shared" si="58"/>
        <v>18.88975894988067</v>
      </c>
      <c r="T144" s="9">
        <f t="shared" si="58"/>
        <v>19.06108353221957</v>
      </c>
    </row>
    <row r="145" spans="1:20" ht="12.75">
      <c r="A145" t="str">
        <f t="shared" si="43"/>
        <v>nz</v>
      </c>
      <c r="B145" t="str">
        <f t="shared" si="43"/>
        <v>New Zealand</v>
      </c>
      <c r="D145" s="9">
        <f aca="true" t="shared" si="59" ref="D145:T145">IF(ISERROR((D77*$B$84)/$B$83),"0",D77*$B$84)/$B$83/1000</f>
        <v>0.006293556085918854</v>
      </c>
      <c r="E145" s="9">
        <f t="shared" si="59"/>
        <v>0.0006992840095465394</v>
      </c>
      <c r="F145" s="9">
        <f t="shared" si="59"/>
        <v>0.0006992840095465394</v>
      </c>
      <c r="G145" s="9">
        <f t="shared" si="59"/>
        <v>0.003496420047732697</v>
      </c>
      <c r="H145" s="9">
        <f t="shared" si="59"/>
        <v>0.0055942720763723155</v>
      </c>
      <c r="I145" s="9">
        <f t="shared" si="59"/>
        <v>0</v>
      </c>
      <c r="J145" s="9">
        <f t="shared" si="59"/>
        <v>0</v>
      </c>
      <c r="K145" s="9">
        <f t="shared" si="59"/>
        <v>0.01188782816229117</v>
      </c>
      <c r="L145" s="9">
        <f t="shared" si="59"/>
        <v>0.04755131264916468</v>
      </c>
      <c r="M145" s="9">
        <f t="shared" si="59"/>
        <v>0.020279236276849643</v>
      </c>
      <c r="N145" s="9">
        <f t="shared" si="59"/>
        <v>0.012587112171837708</v>
      </c>
      <c r="O145" s="9">
        <f t="shared" si="59"/>
        <v>0.01468496420047733</v>
      </c>
      <c r="P145" s="9">
        <f t="shared" si="59"/>
        <v>0.0692291169451074</v>
      </c>
      <c r="Q145" s="9">
        <f t="shared" si="59"/>
        <v>0</v>
      </c>
      <c r="R145" s="9">
        <f t="shared" si="59"/>
        <v>0</v>
      </c>
      <c r="S145" s="9">
        <f t="shared" si="59"/>
        <v>0</v>
      </c>
      <c r="T145" s="9">
        <f t="shared" si="59"/>
        <v>0</v>
      </c>
    </row>
    <row r="146" spans="1:20" ht="12.75">
      <c r="A146" t="str">
        <f t="shared" si="43"/>
        <v>world</v>
      </c>
      <c r="B146" t="str">
        <f t="shared" si="43"/>
        <v>All countries of the world</v>
      </c>
      <c r="D146" s="9">
        <f aca="true" t="shared" si="60" ref="D146:T146">IF(ISERROR((D78*$B$84)/$B$83),"0",D78*$B$84)/$B$83/1000</f>
        <v>117.0678353221957</v>
      </c>
      <c r="E146" s="9">
        <f t="shared" si="60"/>
        <v>122.52294988066828</v>
      </c>
      <c r="F146" s="9">
        <f t="shared" si="60"/>
        <v>120.23139618138424</v>
      </c>
      <c r="G146" s="9">
        <f t="shared" si="60"/>
        <v>104.01849642004774</v>
      </c>
      <c r="H146" s="9">
        <f t="shared" si="60"/>
        <v>107.79812649164678</v>
      </c>
      <c r="I146" s="9">
        <f t="shared" si="60"/>
        <v>114.42174463007161</v>
      </c>
      <c r="J146" s="9">
        <f t="shared" si="60"/>
        <v>116.7146968973747</v>
      </c>
      <c r="K146" s="9">
        <f t="shared" si="60"/>
        <v>121.31039140811458</v>
      </c>
      <c r="L146" s="9">
        <f t="shared" si="60"/>
        <v>123.84249880668258</v>
      </c>
      <c r="M146" s="9">
        <f t="shared" si="60"/>
        <v>119.2705799522673</v>
      </c>
      <c r="N146" s="9">
        <f t="shared" si="60"/>
        <v>132.20873269689739</v>
      </c>
      <c r="O146" s="9">
        <f t="shared" si="60"/>
        <v>148.59085918854416</v>
      </c>
      <c r="P146" s="9">
        <f t="shared" si="60"/>
        <v>140.95327923627687</v>
      </c>
      <c r="Q146" s="9">
        <f t="shared" si="60"/>
        <v>146.950338902148</v>
      </c>
      <c r="R146" s="9">
        <f t="shared" si="60"/>
        <v>160.5500143198091</v>
      </c>
      <c r="S146" s="9">
        <f t="shared" si="60"/>
        <v>159.00599522673033</v>
      </c>
      <c r="T146" s="9">
        <f t="shared" si="60"/>
        <v>172.5721050119332</v>
      </c>
    </row>
    <row r="147" spans="4:20" ht="12.75">
      <c r="D147" s="9"/>
      <c r="E147" s="9"/>
      <c r="F147" s="9"/>
      <c r="G147" s="9"/>
      <c r="H147" s="9"/>
      <c r="I147" s="9"/>
      <c r="J147" s="9"/>
      <c r="K147" s="9"/>
      <c r="L147" s="9"/>
      <c r="M147" s="9"/>
      <c r="N147" s="9"/>
      <c r="O147" s="9"/>
      <c r="P147" s="9"/>
      <c r="Q147" s="9"/>
      <c r="R147" s="9"/>
      <c r="S147" s="9"/>
      <c r="T147" s="9"/>
    </row>
    <row r="148" spans="4:20" ht="12.75">
      <c r="D148" s="9"/>
      <c r="E148" s="9"/>
      <c r="F148" s="9"/>
      <c r="G148" s="9"/>
      <c r="H148" s="9"/>
      <c r="I148" s="9"/>
      <c r="J148" s="9"/>
      <c r="K148" s="9"/>
      <c r="L148" s="9"/>
      <c r="M148" s="9"/>
      <c r="N148" s="9"/>
      <c r="O148" s="9"/>
      <c r="P148" s="9"/>
      <c r="Q148" s="9"/>
      <c r="R148" s="9"/>
      <c r="S148" s="9"/>
      <c r="T148" s="9"/>
    </row>
  </sheetData>
  <printOptions/>
  <pageMargins left="0.75" right="0.75" top="1" bottom="1" header="0.5" footer="0.5"/>
  <pageSetup orientation="landscape" paperSize="9" r:id="rId1"/>
</worksheet>
</file>

<file path=xl/worksheets/sheet9.xml><?xml version="1.0" encoding="utf-8"?>
<worksheet xmlns="http://schemas.openxmlformats.org/spreadsheetml/2006/main" xmlns:r="http://schemas.openxmlformats.org/officeDocument/2006/relationships">
  <sheetPr codeName="Sheet5"/>
  <dimension ref="A1:T109"/>
  <sheetViews>
    <sheetView zoomScale="80" zoomScaleNormal="80" workbookViewId="0" topLeftCell="A49">
      <selection activeCell="T47" sqref="T22:T47"/>
    </sheetView>
  </sheetViews>
  <sheetFormatPr defaultColWidth="9.140625" defaultRowHeight="12.75"/>
  <sheetData>
    <row r="1" ht="12.75">
      <c r="A1" t="s">
        <v>422</v>
      </c>
    </row>
    <row r="2" ht="12.75">
      <c r="A2" t="s">
        <v>423</v>
      </c>
    </row>
    <row r="4" ht="12.75">
      <c r="A4" t="s">
        <v>0</v>
      </c>
    </row>
    <row r="6" spans="1:2" ht="12.75">
      <c r="A6" t="s">
        <v>1</v>
      </c>
      <c r="B6" t="s">
        <v>149</v>
      </c>
    </row>
    <row r="7" ht="12.75">
      <c r="B7" t="s">
        <v>150</v>
      </c>
    </row>
    <row r="10" spans="1:2" ht="12.75">
      <c r="A10" t="s">
        <v>7</v>
      </c>
      <c r="B10" t="s">
        <v>8</v>
      </c>
    </row>
    <row r="11" ht="12.75">
      <c r="B11" t="s">
        <v>9</v>
      </c>
    </row>
    <row r="12" spans="1:2" ht="12.75">
      <c r="A12" t="s">
        <v>13</v>
      </c>
      <c r="B12" t="s">
        <v>14</v>
      </c>
    </row>
    <row r="13" ht="12.75">
      <c r="B13" t="s">
        <v>15</v>
      </c>
    </row>
    <row r="14" spans="1:2" ht="12.75">
      <c r="A14" t="s">
        <v>10</v>
      </c>
      <c r="B14" t="s">
        <v>11</v>
      </c>
    </row>
    <row r="15" ht="12.75">
      <c r="B15" t="s">
        <v>12</v>
      </c>
    </row>
    <row r="16" spans="1:2" ht="12.75">
      <c r="A16" t="s">
        <v>27</v>
      </c>
      <c r="B16">
        <v>3110</v>
      </c>
    </row>
    <row r="17" ht="12.75">
      <c r="B17" t="s">
        <v>151</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t="s">
        <v>30</v>
      </c>
      <c r="E22" t="s">
        <v>30</v>
      </c>
      <c r="F22" t="s">
        <v>30</v>
      </c>
      <c r="G22" t="s">
        <v>30</v>
      </c>
      <c r="H22" t="s">
        <v>30</v>
      </c>
      <c r="I22" t="s">
        <v>30</v>
      </c>
      <c r="J22" t="s">
        <v>30</v>
      </c>
      <c r="K22" t="s">
        <v>30</v>
      </c>
      <c r="L22" t="s">
        <v>30</v>
      </c>
      <c r="M22">
        <v>8</v>
      </c>
      <c r="N22">
        <v>2</v>
      </c>
      <c r="O22">
        <v>2</v>
      </c>
      <c r="P22">
        <v>2120</v>
      </c>
      <c r="Q22">
        <v>2451</v>
      </c>
      <c r="R22">
        <v>2649</v>
      </c>
      <c r="S22">
        <v>2537</v>
      </c>
      <c r="T22">
        <v>2630</v>
      </c>
    </row>
    <row r="23" spans="1:20" ht="12.75">
      <c r="A23" t="s">
        <v>31</v>
      </c>
      <c r="B23" t="s">
        <v>32</v>
      </c>
      <c r="D23" t="s">
        <v>28</v>
      </c>
      <c r="E23" t="s">
        <v>28</v>
      </c>
      <c r="F23" t="s">
        <v>28</v>
      </c>
      <c r="G23" t="s">
        <v>28</v>
      </c>
      <c r="H23" t="s">
        <v>28</v>
      </c>
      <c r="I23" t="s">
        <v>28</v>
      </c>
      <c r="J23" t="s">
        <v>28</v>
      </c>
      <c r="K23" t="s">
        <v>28</v>
      </c>
      <c r="L23" t="s">
        <v>28</v>
      </c>
      <c r="M23" t="s">
        <v>28</v>
      </c>
      <c r="N23" t="s">
        <v>28</v>
      </c>
      <c r="O23" t="s">
        <v>28</v>
      </c>
      <c r="P23" t="s">
        <v>28</v>
      </c>
      <c r="Q23" t="s">
        <v>28</v>
      </c>
      <c r="R23" t="s">
        <v>28</v>
      </c>
      <c r="S23" t="s">
        <v>28</v>
      </c>
      <c r="T23" t="s">
        <v>28</v>
      </c>
    </row>
    <row r="24" spans="1:20" ht="12.75">
      <c r="A24" t="s">
        <v>33</v>
      </c>
      <c r="B24" t="s">
        <v>34</v>
      </c>
      <c r="D24" t="s">
        <v>30</v>
      </c>
      <c r="E24" t="s">
        <v>30</v>
      </c>
      <c r="F24" t="s">
        <v>30</v>
      </c>
      <c r="G24" t="s">
        <v>30</v>
      </c>
      <c r="H24" t="s">
        <v>30</v>
      </c>
      <c r="I24" t="s">
        <v>30</v>
      </c>
      <c r="J24" t="s">
        <v>30</v>
      </c>
      <c r="K24">
        <v>112</v>
      </c>
      <c r="L24">
        <v>95</v>
      </c>
      <c r="M24">
        <v>109</v>
      </c>
      <c r="N24">
        <v>112</v>
      </c>
      <c r="O24">
        <v>124</v>
      </c>
      <c r="P24">
        <v>144</v>
      </c>
      <c r="Q24">
        <v>131</v>
      </c>
      <c r="R24">
        <v>69</v>
      </c>
      <c r="S24">
        <v>60</v>
      </c>
      <c r="T24">
        <v>42</v>
      </c>
    </row>
    <row r="25" spans="1:20" ht="12.75">
      <c r="A25" t="s">
        <v>35</v>
      </c>
      <c r="B25" t="s">
        <v>36</v>
      </c>
      <c r="D25" t="s">
        <v>30</v>
      </c>
      <c r="E25" t="s">
        <v>30</v>
      </c>
      <c r="F25" t="s">
        <v>30</v>
      </c>
      <c r="G25" t="s">
        <v>30</v>
      </c>
      <c r="H25" t="s">
        <v>30</v>
      </c>
      <c r="I25" t="s">
        <v>30</v>
      </c>
      <c r="J25" t="s">
        <v>30</v>
      </c>
      <c r="K25" t="s">
        <v>30</v>
      </c>
      <c r="L25" t="s">
        <v>30</v>
      </c>
      <c r="M25" t="s">
        <v>30</v>
      </c>
      <c r="N25" t="s">
        <v>30</v>
      </c>
      <c r="O25" t="s">
        <v>30</v>
      </c>
      <c r="P25">
        <v>10168</v>
      </c>
      <c r="Q25">
        <v>11227</v>
      </c>
      <c r="R25">
        <v>13134</v>
      </c>
      <c r="S25">
        <v>13003</v>
      </c>
      <c r="T25">
        <v>11758</v>
      </c>
    </row>
    <row r="26" spans="1:20" ht="12.75">
      <c r="A26" t="s">
        <v>37</v>
      </c>
      <c r="B26" t="s">
        <v>38</v>
      </c>
      <c r="D26" t="s">
        <v>30</v>
      </c>
      <c r="E26" t="s">
        <v>30</v>
      </c>
      <c r="F26" t="s">
        <v>30</v>
      </c>
      <c r="G26" t="s">
        <v>30</v>
      </c>
      <c r="H26" t="s">
        <v>30</v>
      </c>
      <c r="I26" t="s">
        <v>30</v>
      </c>
      <c r="J26" t="s">
        <v>30</v>
      </c>
      <c r="K26" t="s">
        <v>30</v>
      </c>
      <c r="L26" t="s">
        <v>30</v>
      </c>
      <c r="M26">
        <v>542</v>
      </c>
      <c r="N26">
        <v>1541</v>
      </c>
      <c r="O26">
        <v>315</v>
      </c>
      <c r="P26">
        <v>383</v>
      </c>
      <c r="Q26">
        <v>471</v>
      </c>
      <c r="R26">
        <v>81</v>
      </c>
      <c r="S26">
        <v>46</v>
      </c>
      <c r="T26">
        <v>199</v>
      </c>
    </row>
    <row r="27" spans="1:20" ht="12.75">
      <c r="A27" t="s">
        <v>39</v>
      </c>
      <c r="B27" t="s">
        <v>40</v>
      </c>
      <c r="D27" t="s">
        <v>30</v>
      </c>
      <c r="E27" t="s">
        <v>30</v>
      </c>
      <c r="F27" t="s">
        <v>30</v>
      </c>
      <c r="G27" t="s">
        <v>30</v>
      </c>
      <c r="H27" t="s">
        <v>30</v>
      </c>
      <c r="I27" t="s">
        <v>30</v>
      </c>
      <c r="J27" t="s">
        <v>30</v>
      </c>
      <c r="K27" t="s">
        <v>30</v>
      </c>
      <c r="L27" t="s">
        <v>30</v>
      </c>
      <c r="M27" t="s">
        <v>30</v>
      </c>
      <c r="N27" t="s">
        <v>30</v>
      </c>
      <c r="O27" t="s">
        <v>30</v>
      </c>
      <c r="P27" t="s">
        <v>30</v>
      </c>
      <c r="Q27">
        <v>299</v>
      </c>
      <c r="R27">
        <v>1106</v>
      </c>
      <c r="S27">
        <v>337</v>
      </c>
      <c r="T27">
        <v>983</v>
      </c>
    </row>
    <row r="28" spans="1:20" ht="12.75">
      <c r="A28" t="s">
        <v>41</v>
      </c>
      <c r="B28" t="s">
        <v>42</v>
      </c>
      <c r="D28">
        <v>0</v>
      </c>
      <c r="E28">
        <v>0</v>
      </c>
      <c r="F28">
        <v>0</v>
      </c>
      <c r="G28">
        <v>0</v>
      </c>
      <c r="H28">
        <v>0</v>
      </c>
      <c r="I28">
        <v>0</v>
      </c>
      <c r="J28">
        <v>0</v>
      </c>
      <c r="K28">
        <v>0</v>
      </c>
      <c r="L28">
        <v>0</v>
      </c>
      <c r="M28">
        <v>0</v>
      </c>
      <c r="N28">
        <v>0</v>
      </c>
      <c r="O28">
        <v>0</v>
      </c>
      <c r="P28">
        <v>0</v>
      </c>
      <c r="Q28">
        <v>0</v>
      </c>
      <c r="R28">
        <v>0</v>
      </c>
      <c r="S28">
        <v>140</v>
      </c>
      <c r="T28">
        <v>33</v>
      </c>
    </row>
    <row r="29" spans="1:20" ht="12.75">
      <c r="A29" t="s">
        <v>43</v>
      </c>
      <c r="B29" t="s">
        <v>44</v>
      </c>
      <c r="D29">
        <v>420</v>
      </c>
      <c r="E29">
        <v>523</v>
      </c>
      <c r="F29">
        <v>381</v>
      </c>
      <c r="G29">
        <v>325</v>
      </c>
      <c r="H29">
        <v>311</v>
      </c>
      <c r="I29">
        <v>213</v>
      </c>
      <c r="J29">
        <v>275</v>
      </c>
      <c r="K29">
        <v>218</v>
      </c>
      <c r="L29">
        <v>0</v>
      </c>
      <c r="M29">
        <v>0</v>
      </c>
      <c r="N29">
        <v>0</v>
      </c>
      <c r="O29">
        <v>0</v>
      </c>
      <c r="P29">
        <v>0</v>
      </c>
      <c r="Q29">
        <v>0</v>
      </c>
      <c r="R29">
        <v>0</v>
      </c>
      <c r="S29">
        <v>0</v>
      </c>
      <c r="T29">
        <v>0</v>
      </c>
    </row>
    <row r="30" spans="1:20" ht="12.75">
      <c r="A30" t="s">
        <v>45</v>
      </c>
      <c r="B30" t="s">
        <v>46</v>
      </c>
      <c r="D30">
        <v>0</v>
      </c>
      <c r="E30">
        <v>0</v>
      </c>
      <c r="F30">
        <v>0</v>
      </c>
      <c r="G30">
        <v>0</v>
      </c>
      <c r="H30">
        <v>0</v>
      </c>
      <c r="I30">
        <v>0</v>
      </c>
      <c r="J30">
        <v>0</v>
      </c>
      <c r="K30">
        <v>0</v>
      </c>
      <c r="L30">
        <v>0</v>
      </c>
      <c r="M30">
        <v>5</v>
      </c>
      <c r="N30">
        <v>23</v>
      </c>
      <c r="O30">
        <v>0</v>
      </c>
      <c r="P30">
        <v>0</v>
      </c>
      <c r="Q30">
        <v>5</v>
      </c>
      <c r="R30">
        <v>0</v>
      </c>
      <c r="S30">
        <v>0</v>
      </c>
      <c r="T30">
        <v>155</v>
      </c>
    </row>
    <row r="31" spans="1:20" ht="12.75">
      <c r="A31" t="s">
        <v>47</v>
      </c>
      <c r="B31" t="s">
        <v>48</v>
      </c>
      <c r="D31">
        <v>0</v>
      </c>
      <c r="E31">
        <v>27</v>
      </c>
      <c r="F31">
        <v>0</v>
      </c>
      <c r="G31">
        <v>0</v>
      </c>
      <c r="H31">
        <v>0</v>
      </c>
      <c r="I31">
        <v>6</v>
      </c>
      <c r="J31">
        <v>0</v>
      </c>
      <c r="K31">
        <v>52</v>
      </c>
      <c r="L31">
        <v>21</v>
      </c>
      <c r="M31">
        <v>100</v>
      </c>
      <c r="N31">
        <v>501</v>
      </c>
      <c r="O31">
        <v>372</v>
      </c>
      <c r="P31">
        <v>8</v>
      </c>
      <c r="Q31">
        <v>0</v>
      </c>
      <c r="R31">
        <v>12</v>
      </c>
      <c r="S31">
        <v>0</v>
      </c>
      <c r="T31">
        <v>0</v>
      </c>
    </row>
    <row r="32" spans="1:20" ht="12.75">
      <c r="A32" t="s">
        <v>49</v>
      </c>
      <c r="B32" t="s">
        <v>50</v>
      </c>
      <c r="D32">
        <v>629</v>
      </c>
      <c r="E32">
        <v>376</v>
      </c>
      <c r="F32">
        <v>254</v>
      </c>
      <c r="G32">
        <v>233</v>
      </c>
      <c r="H32">
        <v>420</v>
      </c>
      <c r="I32">
        <v>258</v>
      </c>
      <c r="J32">
        <v>344</v>
      </c>
      <c r="K32">
        <v>220</v>
      </c>
      <c r="L32">
        <v>209</v>
      </c>
      <c r="M32">
        <v>190</v>
      </c>
      <c r="N32">
        <v>204</v>
      </c>
      <c r="O32">
        <v>250</v>
      </c>
      <c r="P32">
        <v>399</v>
      </c>
      <c r="Q32">
        <v>553</v>
      </c>
      <c r="R32">
        <v>462</v>
      </c>
      <c r="S32">
        <v>825</v>
      </c>
      <c r="T32">
        <v>655</v>
      </c>
    </row>
    <row r="33" spans="1:20" ht="12.75">
      <c r="A33" t="s">
        <v>51</v>
      </c>
      <c r="B33" t="s">
        <v>52</v>
      </c>
      <c r="D33" t="s">
        <v>30</v>
      </c>
      <c r="E33" t="s">
        <v>30</v>
      </c>
      <c r="F33" t="s">
        <v>30</v>
      </c>
      <c r="G33" t="s">
        <v>30</v>
      </c>
      <c r="H33" t="s">
        <v>30</v>
      </c>
      <c r="I33" t="s">
        <v>30</v>
      </c>
      <c r="J33" t="s">
        <v>30</v>
      </c>
      <c r="K33" t="s">
        <v>30</v>
      </c>
      <c r="L33" t="s">
        <v>30</v>
      </c>
      <c r="M33">
        <v>0</v>
      </c>
      <c r="N33">
        <v>106</v>
      </c>
      <c r="O33">
        <v>38</v>
      </c>
      <c r="P33">
        <v>11</v>
      </c>
      <c r="Q33">
        <v>11</v>
      </c>
      <c r="R33">
        <v>0</v>
      </c>
      <c r="S33">
        <v>11</v>
      </c>
      <c r="T33">
        <v>0</v>
      </c>
    </row>
    <row r="34" spans="1:20" ht="12.75">
      <c r="A34" t="s">
        <v>53</v>
      </c>
      <c r="B34" t="s">
        <v>54</v>
      </c>
      <c r="D34" t="s">
        <v>30</v>
      </c>
      <c r="E34" t="s">
        <v>30</v>
      </c>
      <c r="F34" t="s">
        <v>30</v>
      </c>
      <c r="G34" t="s">
        <v>30</v>
      </c>
      <c r="H34" t="s">
        <v>30</v>
      </c>
      <c r="I34" t="s">
        <v>30</v>
      </c>
      <c r="J34" t="s">
        <v>30</v>
      </c>
      <c r="K34" t="s">
        <v>30</v>
      </c>
      <c r="L34" t="s">
        <v>30</v>
      </c>
      <c r="M34" t="s">
        <v>30</v>
      </c>
      <c r="N34">
        <v>466</v>
      </c>
      <c r="O34">
        <v>361</v>
      </c>
      <c r="P34">
        <v>393</v>
      </c>
      <c r="Q34">
        <v>462</v>
      </c>
      <c r="R34">
        <v>446</v>
      </c>
      <c r="S34">
        <v>476</v>
      </c>
      <c r="T34">
        <v>236</v>
      </c>
    </row>
    <row r="35" spans="1:20" ht="12.75">
      <c r="A35" t="s">
        <v>55</v>
      </c>
      <c r="B35" t="s">
        <v>56</v>
      </c>
      <c r="D35" t="s">
        <v>28</v>
      </c>
      <c r="E35" t="s">
        <v>28</v>
      </c>
      <c r="F35" t="s">
        <v>28</v>
      </c>
      <c r="G35" t="s">
        <v>28</v>
      </c>
      <c r="H35" t="s">
        <v>28</v>
      </c>
      <c r="I35" t="s">
        <v>28</v>
      </c>
      <c r="J35" t="s">
        <v>28</v>
      </c>
      <c r="K35" t="s">
        <v>28</v>
      </c>
      <c r="L35" t="s">
        <v>28</v>
      </c>
      <c r="M35" t="s">
        <v>28</v>
      </c>
      <c r="N35" t="s">
        <v>28</v>
      </c>
      <c r="O35" t="s">
        <v>28</v>
      </c>
      <c r="P35" t="s">
        <v>28</v>
      </c>
      <c r="Q35" t="s">
        <v>28</v>
      </c>
      <c r="R35" t="s">
        <v>28</v>
      </c>
      <c r="S35" t="s">
        <v>28</v>
      </c>
      <c r="T35" t="s">
        <v>28</v>
      </c>
    </row>
    <row r="36" spans="1:20" ht="12.75">
      <c r="A36" t="s">
        <v>57</v>
      </c>
      <c r="B36" t="s">
        <v>58</v>
      </c>
      <c r="D36" t="s">
        <v>30</v>
      </c>
      <c r="E36" t="s">
        <v>30</v>
      </c>
      <c r="F36" t="s">
        <v>30</v>
      </c>
      <c r="G36" t="s">
        <v>30</v>
      </c>
      <c r="H36" t="s">
        <v>30</v>
      </c>
      <c r="I36" t="s">
        <v>30</v>
      </c>
      <c r="J36" t="s">
        <v>30</v>
      </c>
      <c r="K36">
        <v>0</v>
      </c>
      <c r="L36">
        <v>0</v>
      </c>
      <c r="M36">
        <v>0</v>
      </c>
      <c r="N36">
        <v>8</v>
      </c>
      <c r="O36">
        <v>0</v>
      </c>
      <c r="P36">
        <v>0</v>
      </c>
      <c r="Q36">
        <v>0</v>
      </c>
      <c r="R36">
        <v>0</v>
      </c>
      <c r="S36">
        <v>0</v>
      </c>
      <c r="T36">
        <v>0</v>
      </c>
    </row>
    <row r="37" spans="1:20" ht="12.75">
      <c r="A37" t="s">
        <v>152</v>
      </c>
      <c r="B37" t="s">
        <v>153</v>
      </c>
      <c r="D37" t="s">
        <v>28</v>
      </c>
      <c r="E37" t="s">
        <v>28</v>
      </c>
      <c r="F37" t="s">
        <v>28</v>
      </c>
      <c r="G37" t="s">
        <v>28</v>
      </c>
      <c r="H37" t="s">
        <v>28</v>
      </c>
      <c r="I37" t="s">
        <v>28</v>
      </c>
      <c r="J37" t="s">
        <v>28</v>
      </c>
      <c r="K37" t="s">
        <v>28</v>
      </c>
      <c r="L37" t="s">
        <v>28</v>
      </c>
      <c r="M37" t="s">
        <v>28</v>
      </c>
      <c r="N37" t="s">
        <v>28</v>
      </c>
      <c r="O37" t="s">
        <v>28</v>
      </c>
      <c r="P37" t="s">
        <v>28</v>
      </c>
      <c r="Q37" t="s">
        <v>28</v>
      </c>
      <c r="R37" t="s">
        <v>28</v>
      </c>
      <c r="S37" t="s">
        <v>28</v>
      </c>
      <c r="T37" t="s">
        <v>28</v>
      </c>
    </row>
    <row r="38" spans="1:20" ht="12.75">
      <c r="A38" t="s">
        <v>59</v>
      </c>
      <c r="B38" t="s">
        <v>60</v>
      </c>
      <c r="D38" t="s">
        <v>30</v>
      </c>
      <c r="E38" t="s">
        <v>30</v>
      </c>
      <c r="F38" t="s">
        <v>30</v>
      </c>
      <c r="G38" t="s">
        <v>30</v>
      </c>
      <c r="H38" t="s">
        <v>30</v>
      </c>
      <c r="I38" t="s">
        <v>30</v>
      </c>
      <c r="J38" t="s">
        <v>30</v>
      </c>
      <c r="K38">
        <v>706</v>
      </c>
      <c r="L38">
        <v>476</v>
      </c>
      <c r="M38">
        <v>308</v>
      </c>
      <c r="N38">
        <v>281</v>
      </c>
      <c r="O38">
        <v>263</v>
      </c>
      <c r="P38">
        <v>1328</v>
      </c>
      <c r="Q38">
        <v>866</v>
      </c>
      <c r="R38">
        <v>834</v>
      </c>
      <c r="S38">
        <v>1129</v>
      </c>
      <c r="T38">
        <v>765</v>
      </c>
    </row>
    <row r="39" spans="1:20" ht="12.75">
      <c r="A39" t="s">
        <v>61</v>
      </c>
      <c r="B39" t="s">
        <v>62</v>
      </c>
      <c r="D39">
        <v>0</v>
      </c>
      <c r="E39">
        <v>0</v>
      </c>
      <c r="F39">
        <v>0</v>
      </c>
      <c r="G39">
        <v>0</v>
      </c>
      <c r="H39">
        <v>0</v>
      </c>
      <c r="I39">
        <v>0</v>
      </c>
      <c r="J39">
        <v>51</v>
      </c>
      <c r="K39">
        <v>25</v>
      </c>
      <c r="L39">
        <v>46</v>
      </c>
      <c r="M39">
        <v>51</v>
      </c>
      <c r="N39">
        <v>57</v>
      </c>
      <c r="O39">
        <v>63</v>
      </c>
      <c r="P39">
        <v>0</v>
      </c>
      <c r="Q39">
        <v>0</v>
      </c>
      <c r="R39">
        <v>0</v>
      </c>
      <c r="S39">
        <v>0</v>
      </c>
      <c r="T39">
        <v>0</v>
      </c>
    </row>
    <row r="40" spans="1:20" ht="12.75">
      <c r="A40" t="s">
        <v>63</v>
      </c>
      <c r="B40" t="s">
        <v>64</v>
      </c>
      <c r="D40" t="s">
        <v>30</v>
      </c>
      <c r="E40" t="s">
        <v>30</v>
      </c>
      <c r="F40" t="s">
        <v>30</v>
      </c>
      <c r="G40" t="s">
        <v>30</v>
      </c>
      <c r="H40" t="s">
        <v>30</v>
      </c>
      <c r="I40" t="s">
        <v>30</v>
      </c>
      <c r="J40" t="s">
        <v>30</v>
      </c>
      <c r="K40" t="s">
        <v>30</v>
      </c>
      <c r="L40">
        <v>80</v>
      </c>
      <c r="M40">
        <v>95</v>
      </c>
      <c r="N40">
        <v>163</v>
      </c>
      <c r="O40">
        <v>40</v>
      </c>
      <c r="P40">
        <v>207</v>
      </c>
      <c r="Q40">
        <v>166</v>
      </c>
      <c r="R40">
        <v>582</v>
      </c>
      <c r="S40">
        <v>316</v>
      </c>
      <c r="T40">
        <v>430</v>
      </c>
    </row>
    <row r="41" spans="1:20" ht="12.75">
      <c r="A41" t="s">
        <v>65</v>
      </c>
      <c r="B41" t="s">
        <v>66</v>
      </c>
      <c r="D41" t="s">
        <v>28</v>
      </c>
      <c r="E41" t="s">
        <v>28</v>
      </c>
      <c r="F41" t="s">
        <v>28</v>
      </c>
      <c r="G41" t="s">
        <v>28</v>
      </c>
      <c r="H41" t="s">
        <v>28</v>
      </c>
      <c r="I41" t="s">
        <v>28</v>
      </c>
      <c r="J41" t="s">
        <v>28</v>
      </c>
      <c r="K41" t="s">
        <v>28</v>
      </c>
      <c r="L41" t="s">
        <v>28</v>
      </c>
      <c r="M41" t="s">
        <v>28</v>
      </c>
      <c r="N41" t="s">
        <v>28</v>
      </c>
      <c r="O41" t="s">
        <v>28</v>
      </c>
      <c r="P41" t="s">
        <v>28</v>
      </c>
      <c r="Q41" t="s">
        <v>28</v>
      </c>
      <c r="R41" t="s">
        <v>28</v>
      </c>
      <c r="S41" t="s">
        <v>28</v>
      </c>
      <c r="T41" t="s">
        <v>28</v>
      </c>
    </row>
    <row r="42" spans="1:20" ht="12.75">
      <c r="A42" t="s">
        <v>67</v>
      </c>
      <c r="B42" t="s">
        <v>68</v>
      </c>
      <c r="D42" t="s">
        <v>28</v>
      </c>
      <c r="E42" t="s">
        <v>28</v>
      </c>
      <c r="F42" t="s">
        <v>28</v>
      </c>
      <c r="G42" t="s">
        <v>28</v>
      </c>
      <c r="H42" t="s">
        <v>28</v>
      </c>
      <c r="I42" t="s">
        <v>28</v>
      </c>
      <c r="J42" t="s">
        <v>28</v>
      </c>
      <c r="K42" t="s">
        <v>28</v>
      </c>
      <c r="L42" t="s">
        <v>28</v>
      </c>
      <c r="M42" t="s">
        <v>28</v>
      </c>
      <c r="N42" t="s">
        <v>28</v>
      </c>
      <c r="O42" t="s">
        <v>28</v>
      </c>
      <c r="P42" t="s">
        <v>28</v>
      </c>
      <c r="Q42" t="s">
        <v>28</v>
      </c>
      <c r="R42" t="s">
        <v>28</v>
      </c>
      <c r="S42" t="s">
        <v>28</v>
      </c>
      <c r="T42" t="s">
        <v>28</v>
      </c>
    </row>
    <row r="43" spans="1:20" ht="12.75">
      <c r="A43" t="s">
        <v>69</v>
      </c>
      <c r="B43" t="s">
        <v>70</v>
      </c>
      <c r="D43">
        <v>0</v>
      </c>
      <c r="E43">
        <v>0</v>
      </c>
      <c r="F43">
        <v>0</v>
      </c>
      <c r="G43">
        <v>0</v>
      </c>
      <c r="H43">
        <v>0</v>
      </c>
      <c r="I43">
        <v>0</v>
      </c>
      <c r="J43">
        <v>0</v>
      </c>
      <c r="K43">
        <v>0</v>
      </c>
      <c r="L43">
        <v>0</v>
      </c>
      <c r="M43" t="s">
        <v>30</v>
      </c>
      <c r="N43" t="s">
        <v>30</v>
      </c>
      <c r="O43" t="s">
        <v>30</v>
      </c>
      <c r="P43" t="s">
        <v>30</v>
      </c>
      <c r="Q43" t="s">
        <v>30</v>
      </c>
      <c r="R43" t="s">
        <v>30</v>
      </c>
      <c r="S43" t="s">
        <v>30</v>
      </c>
      <c r="T43" t="s">
        <v>30</v>
      </c>
    </row>
    <row r="44" spans="1:20" ht="12.75">
      <c r="A44" t="s">
        <v>71</v>
      </c>
      <c r="B44" t="s">
        <v>72</v>
      </c>
      <c r="D44" t="s">
        <v>30</v>
      </c>
      <c r="E44" t="s">
        <v>30</v>
      </c>
      <c r="F44" t="s">
        <v>30</v>
      </c>
      <c r="G44" t="s">
        <v>30</v>
      </c>
      <c r="H44" t="s">
        <v>30</v>
      </c>
      <c r="I44" t="s">
        <v>30</v>
      </c>
      <c r="J44" t="s">
        <v>30</v>
      </c>
      <c r="K44">
        <v>24</v>
      </c>
      <c r="L44">
        <v>23</v>
      </c>
      <c r="M44" t="s">
        <v>30</v>
      </c>
      <c r="N44" t="s">
        <v>30</v>
      </c>
      <c r="O44" t="s">
        <v>30</v>
      </c>
      <c r="P44" t="s">
        <v>30</v>
      </c>
      <c r="Q44" t="s">
        <v>30</v>
      </c>
      <c r="R44" t="s">
        <v>30</v>
      </c>
      <c r="S44" t="s">
        <v>30</v>
      </c>
      <c r="T44" t="s">
        <v>30</v>
      </c>
    </row>
    <row r="45" spans="1:20" ht="12.75">
      <c r="A45" t="s">
        <v>73</v>
      </c>
      <c r="B45" t="s">
        <v>74</v>
      </c>
      <c r="D45" t="s">
        <v>30</v>
      </c>
      <c r="E45" t="s">
        <v>30</v>
      </c>
      <c r="F45" t="s">
        <v>30</v>
      </c>
      <c r="G45" t="s">
        <v>30</v>
      </c>
      <c r="H45" t="s">
        <v>30</v>
      </c>
      <c r="I45" t="s">
        <v>30</v>
      </c>
      <c r="J45" t="s">
        <v>30</v>
      </c>
      <c r="K45" t="s">
        <v>30</v>
      </c>
      <c r="L45" t="s">
        <v>30</v>
      </c>
      <c r="M45">
        <v>31</v>
      </c>
      <c r="N45">
        <v>0</v>
      </c>
      <c r="O45">
        <v>0</v>
      </c>
      <c r="P45">
        <v>0</v>
      </c>
      <c r="Q45">
        <v>0</v>
      </c>
      <c r="R45">
        <v>0</v>
      </c>
      <c r="S45">
        <v>0</v>
      </c>
      <c r="T45">
        <v>0</v>
      </c>
    </row>
    <row r="46" spans="1:20" ht="12.75">
      <c r="A46" t="s">
        <v>75</v>
      </c>
      <c r="B46" t="s">
        <v>76</v>
      </c>
      <c r="D46" t="s">
        <v>30</v>
      </c>
      <c r="E46" t="s">
        <v>30</v>
      </c>
      <c r="F46" t="s">
        <v>30</v>
      </c>
      <c r="G46" t="s">
        <v>30</v>
      </c>
      <c r="H46" t="s">
        <v>30</v>
      </c>
      <c r="I46" t="s">
        <v>30</v>
      </c>
      <c r="J46" t="s">
        <v>30</v>
      </c>
      <c r="K46">
        <v>81</v>
      </c>
      <c r="L46">
        <v>0</v>
      </c>
      <c r="M46">
        <v>0</v>
      </c>
      <c r="N46">
        <v>89</v>
      </c>
      <c r="O46">
        <v>102</v>
      </c>
      <c r="P46">
        <v>109</v>
      </c>
      <c r="Q46">
        <v>66</v>
      </c>
      <c r="R46">
        <v>0</v>
      </c>
      <c r="S46">
        <v>244</v>
      </c>
      <c r="T46">
        <v>404</v>
      </c>
    </row>
    <row r="47" spans="1:20" ht="12.75">
      <c r="A47" t="s">
        <v>77</v>
      </c>
      <c r="B47" t="s">
        <v>78</v>
      </c>
      <c r="D47" t="s">
        <v>30</v>
      </c>
      <c r="E47" t="s">
        <v>30</v>
      </c>
      <c r="F47" t="s">
        <v>30</v>
      </c>
      <c r="G47" t="s">
        <v>30</v>
      </c>
      <c r="H47" t="s">
        <v>30</v>
      </c>
      <c r="I47" t="s">
        <v>30</v>
      </c>
      <c r="J47" t="s">
        <v>30</v>
      </c>
      <c r="K47" t="s">
        <v>30</v>
      </c>
      <c r="L47" t="s">
        <v>30</v>
      </c>
      <c r="M47">
        <v>49347</v>
      </c>
      <c r="N47">
        <v>45547</v>
      </c>
      <c r="O47">
        <v>49389</v>
      </c>
      <c r="P47">
        <v>43650</v>
      </c>
      <c r="Q47">
        <v>38730</v>
      </c>
      <c r="R47">
        <v>34432</v>
      </c>
      <c r="S47">
        <v>29159</v>
      </c>
      <c r="T47">
        <v>31570</v>
      </c>
    </row>
    <row r="48" spans="1:20" ht="12.75">
      <c r="A48" t="s">
        <v>79</v>
      </c>
      <c r="B48" t="s">
        <v>80</v>
      </c>
      <c r="D48" t="s">
        <v>30</v>
      </c>
      <c r="E48" t="s">
        <v>30</v>
      </c>
      <c r="F48" t="s">
        <v>30</v>
      </c>
      <c r="G48" t="s">
        <v>30</v>
      </c>
      <c r="H48" t="s">
        <v>30</v>
      </c>
      <c r="I48" t="s">
        <v>30</v>
      </c>
      <c r="J48" t="s">
        <v>30</v>
      </c>
      <c r="K48" t="s">
        <v>30</v>
      </c>
      <c r="L48" t="s">
        <v>30</v>
      </c>
      <c r="M48">
        <v>0</v>
      </c>
      <c r="N48">
        <v>35</v>
      </c>
      <c r="O48">
        <v>0</v>
      </c>
      <c r="P48">
        <v>2</v>
      </c>
      <c r="Q48">
        <v>0</v>
      </c>
      <c r="R48">
        <v>19</v>
      </c>
      <c r="S48">
        <v>2</v>
      </c>
      <c r="T48">
        <v>0</v>
      </c>
    </row>
    <row r="49" spans="1:20" ht="12.75">
      <c r="A49" t="s">
        <v>81</v>
      </c>
      <c r="B49" t="s">
        <v>82</v>
      </c>
      <c r="D49" t="s">
        <v>28</v>
      </c>
      <c r="E49" t="s">
        <v>28</v>
      </c>
      <c r="F49" t="s">
        <v>28</v>
      </c>
      <c r="G49" t="s">
        <v>28</v>
      </c>
      <c r="H49" t="s">
        <v>28</v>
      </c>
      <c r="I49" t="s">
        <v>28</v>
      </c>
      <c r="J49" t="s">
        <v>28</v>
      </c>
      <c r="K49" t="s">
        <v>28</v>
      </c>
      <c r="L49" t="s">
        <v>28</v>
      </c>
      <c r="M49" t="s">
        <v>28</v>
      </c>
      <c r="N49" t="s">
        <v>28</v>
      </c>
      <c r="O49" t="s">
        <v>28</v>
      </c>
      <c r="P49" t="s">
        <v>28</v>
      </c>
      <c r="Q49" t="s">
        <v>28</v>
      </c>
      <c r="R49" t="s">
        <v>28</v>
      </c>
      <c r="S49" t="s">
        <v>28</v>
      </c>
      <c r="T49" t="s">
        <v>28</v>
      </c>
    </row>
    <row r="50" spans="1:20" ht="12.75">
      <c r="A50" t="s">
        <v>83</v>
      </c>
      <c r="B50" t="s">
        <v>84</v>
      </c>
      <c r="D50">
        <v>0</v>
      </c>
      <c r="E50">
        <v>0</v>
      </c>
      <c r="F50">
        <v>0</v>
      </c>
      <c r="G50">
        <v>0</v>
      </c>
      <c r="H50">
        <v>0</v>
      </c>
      <c r="I50">
        <v>0</v>
      </c>
      <c r="J50">
        <v>0</v>
      </c>
      <c r="K50">
        <v>0</v>
      </c>
      <c r="L50">
        <v>0</v>
      </c>
      <c r="M50">
        <v>0</v>
      </c>
      <c r="N50">
        <v>213</v>
      </c>
      <c r="O50">
        <v>0</v>
      </c>
      <c r="P50">
        <v>0</v>
      </c>
      <c r="Q50">
        <v>0</v>
      </c>
      <c r="R50">
        <v>170</v>
      </c>
      <c r="S50">
        <v>271</v>
      </c>
      <c r="T50">
        <v>29</v>
      </c>
    </row>
    <row r="51" spans="1:20" ht="12.75">
      <c r="A51" t="s">
        <v>85</v>
      </c>
      <c r="B51" t="s">
        <v>86</v>
      </c>
      <c r="D51">
        <v>0</v>
      </c>
      <c r="E51">
        <v>0</v>
      </c>
      <c r="F51">
        <v>0</v>
      </c>
      <c r="G51">
        <v>0</v>
      </c>
      <c r="H51">
        <v>0</v>
      </c>
      <c r="I51">
        <v>0</v>
      </c>
      <c r="J51">
        <v>0</v>
      </c>
      <c r="K51">
        <v>0</v>
      </c>
      <c r="L51">
        <v>0</v>
      </c>
      <c r="M51">
        <v>0</v>
      </c>
      <c r="N51">
        <v>0</v>
      </c>
      <c r="O51">
        <v>0</v>
      </c>
      <c r="P51">
        <v>0</v>
      </c>
      <c r="Q51">
        <v>0</v>
      </c>
      <c r="R51">
        <v>0</v>
      </c>
      <c r="S51">
        <v>0</v>
      </c>
      <c r="T51">
        <v>346</v>
      </c>
    </row>
    <row r="52" spans="1:20" ht="12.75">
      <c r="A52" t="s">
        <v>87</v>
      </c>
      <c r="B52" t="s">
        <v>88</v>
      </c>
      <c r="D52" t="s">
        <v>30</v>
      </c>
      <c r="E52" t="s">
        <v>30</v>
      </c>
      <c r="F52" t="s">
        <v>30</v>
      </c>
      <c r="G52" t="s">
        <v>30</v>
      </c>
      <c r="H52" t="s">
        <v>30</v>
      </c>
      <c r="I52" t="s">
        <v>30</v>
      </c>
      <c r="J52" t="s">
        <v>30</v>
      </c>
      <c r="K52">
        <v>114621</v>
      </c>
      <c r="L52">
        <v>114631</v>
      </c>
      <c r="M52">
        <v>108298</v>
      </c>
      <c r="N52">
        <v>115904</v>
      </c>
      <c r="O52">
        <v>108121</v>
      </c>
      <c r="P52">
        <v>103078</v>
      </c>
      <c r="Q52">
        <v>106404</v>
      </c>
      <c r="R52">
        <v>108627</v>
      </c>
      <c r="S52">
        <v>97470</v>
      </c>
      <c r="T52">
        <v>89050</v>
      </c>
    </row>
    <row r="53" spans="1:20" ht="12.75">
      <c r="A53" t="s">
        <v>89</v>
      </c>
      <c r="B53" t="s">
        <v>90</v>
      </c>
      <c r="D53">
        <v>0</v>
      </c>
      <c r="E53">
        <v>0</v>
      </c>
      <c r="F53">
        <v>0</v>
      </c>
      <c r="G53">
        <v>0</v>
      </c>
      <c r="H53">
        <v>0</v>
      </c>
      <c r="I53">
        <v>0</v>
      </c>
      <c r="J53">
        <v>0</v>
      </c>
      <c r="K53">
        <v>0</v>
      </c>
      <c r="L53">
        <v>0</v>
      </c>
      <c r="M53">
        <v>0</v>
      </c>
      <c r="N53">
        <v>84</v>
      </c>
      <c r="O53">
        <v>0</v>
      </c>
      <c r="P53">
        <v>0</v>
      </c>
      <c r="Q53">
        <v>0</v>
      </c>
      <c r="R53">
        <v>0</v>
      </c>
      <c r="S53">
        <v>0</v>
      </c>
      <c r="T53">
        <v>0</v>
      </c>
    </row>
    <row r="54" spans="1:20" ht="12.75">
      <c r="A54" t="s">
        <v>91</v>
      </c>
      <c r="B54" t="s">
        <v>92</v>
      </c>
      <c r="D54" t="s">
        <v>28</v>
      </c>
      <c r="E54" t="s">
        <v>28</v>
      </c>
      <c r="F54" t="s">
        <v>28</v>
      </c>
      <c r="G54" t="s">
        <v>28</v>
      </c>
      <c r="H54" t="s">
        <v>28</v>
      </c>
      <c r="I54" t="s">
        <v>28</v>
      </c>
      <c r="J54" t="s">
        <v>28</v>
      </c>
      <c r="K54" t="s">
        <v>28</v>
      </c>
      <c r="L54" t="s">
        <v>28</v>
      </c>
      <c r="M54" t="s">
        <v>28</v>
      </c>
      <c r="N54" t="s">
        <v>28</v>
      </c>
      <c r="O54" t="s">
        <v>28</v>
      </c>
      <c r="P54" t="s">
        <v>28</v>
      </c>
      <c r="Q54" t="s">
        <v>28</v>
      </c>
      <c r="R54" t="s">
        <v>28</v>
      </c>
      <c r="S54" t="s">
        <v>28</v>
      </c>
      <c r="T54" t="s">
        <v>28</v>
      </c>
    </row>
    <row r="55" spans="1:20" ht="12.75">
      <c r="A55" t="s">
        <v>93</v>
      </c>
      <c r="B55" t="s">
        <v>94</v>
      </c>
      <c r="D55" t="s">
        <v>30</v>
      </c>
      <c r="E55" t="s">
        <v>30</v>
      </c>
      <c r="F55">
        <v>9</v>
      </c>
      <c r="G55">
        <v>62</v>
      </c>
      <c r="H55">
        <v>62</v>
      </c>
      <c r="I55">
        <v>57</v>
      </c>
      <c r="J55">
        <v>45</v>
      </c>
      <c r="K55">
        <v>61</v>
      </c>
      <c r="L55">
        <v>43</v>
      </c>
      <c r="M55">
        <v>34</v>
      </c>
      <c r="N55">
        <v>31</v>
      </c>
      <c r="O55">
        <v>65</v>
      </c>
      <c r="P55">
        <v>98</v>
      </c>
      <c r="Q55">
        <v>97</v>
      </c>
      <c r="R55">
        <v>86</v>
      </c>
      <c r="S55">
        <v>72</v>
      </c>
      <c r="T55">
        <v>46</v>
      </c>
    </row>
    <row r="56" spans="1:20" ht="12.75">
      <c r="A56" t="s">
        <v>95</v>
      </c>
      <c r="B56" t="s">
        <v>96</v>
      </c>
      <c r="D56" t="s">
        <v>28</v>
      </c>
      <c r="E56" t="s">
        <v>28</v>
      </c>
      <c r="F56" t="s">
        <v>28</v>
      </c>
      <c r="G56" t="s">
        <v>28</v>
      </c>
      <c r="H56" t="s">
        <v>28</v>
      </c>
      <c r="I56" t="s">
        <v>28</v>
      </c>
      <c r="J56" t="s">
        <v>28</v>
      </c>
      <c r="K56" t="s">
        <v>28</v>
      </c>
      <c r="L56" t="s">
        <v>28</v>
      </c>
      <c r="M56" t="s">
        <v>28</v>
      </c>
      <c r="N56" t="s">
        <v>28</v>
      </c>
      <c r="O56" t="s">
        <v>28</v>
      </c>
      <c r="P56" t="s">
        <v>28</v>
      </c>
      <c r="Q56" t="s">
        <v>28</v>
      </c>
      <c r="R56" t="s">
        <v>28</v>
      </c>
      <c r="S56" t="s">
        <v>28</v>
      </c>
      <c r="T56" t="s">
        <v>28</v>
      </c>
    </row>
    <row r="57" spans="1:20" ht="12.75">
      <c r="A57" t="s">
        <v>97</v>
      </c>
      <c r="B57" t="s">
        <v>98</v>
      </c>
      <c r="D57" t="s">
        <v>30</v>
      </c>
      <c r="E57" t="s">
        <v>30</v>
      </c>
      <c r="F57" t="s">
        <v>30</v>
      </c>
      <c r="G57" t="s">
        <v>30</v>
      </c>
      <c r="H57" t="s">
        <v>30</v>
      </c>
      <c r="I57" t="s">
        <v>30</v>
      </c>
      <c r="J57" t="s">
        <v>30</v>
      </c>
      <c r="K57" t="s">
        <v>30</v>
      </c>
      <c r="L57" t="s">
        <v>30</v>
      </c>
      <c r="M57">
        <v>0</v>
      </c>
      <c r="N57">
        <v>35</v>
      </c>
      <c r="O57">
        <v>0</v>
      </c>
      <c r="P57">
        <v>2</v>
      </c>
      <c r="Q57">
        <v>0</v>
      </c>
      <c r="R57">
        <v>19</v>
      </c>
      <c r="S57">
        <v>3</v>
      </c>
      <c r="T57">
        <v>0</v>
      </c>
    </row>
    <row r="58" spans="1:20" ht="12.75">
      <c r="A58" t="s">
        <v>99</v>
      </c>
      <c r="B58" t="s">
        <v>100</v>
      </c>
      <c r="D58" t="s">
        <v>30</v>
      </c>
      <c r="E58" t="s">
        <v>30</v>
      </c>
      <c r="F58" t="s">
        <v>30</v>
      </c>
      <c r="G58" t="s">
        <v>30</v>
      </c>
      <c r="H58" t="s">
        <v>30</v>
      </c>
      <c r="I58" t="s">
        <v>30</v>
      </c>
      <c r="J58" t="s">
        <v>30</v>
      </c>
      <c r="K58" t="s">
        <v>30</v>
      </c>
      <c r="L58" t="s">
        <v>30</v>
      </c>
      <c r="M58" t="s">
        <v>30</v>
      </c>
      <c r="N58">
        <v>133794</v>
      </c>
      <c r="O58">
        <v>152272</v>
      </c>
      <c r="P58">
        <v>176714</v>
      </c>
      <c r="Q58">
        <v>194871</v>
      </c>
      <c r="R58">
        <v>219829</v>
      </c>
      <c r="S58">
        <v>223871</v>
      </c>
      <c r="T58">
        <v>231146</v>
      </c>
    </row>
    <row r="59" spans="1:20" ht="12.75">
      <c r="A59" t="s">
        <v>154</v>
      </c>
      <c r="B59" t="s">
        <v>155</v>
      </c>
      <c r="D59" t="s">
        <v>30</v>
      </c>
      <c r="E59" t="s">
        <v>30</v>
      </c>
      <c r="F59" t="s">
        <v>30</v>
      </c>
      <c r="G59" t="s">
        <v>30</v>
      </c>
      <c r="H59" t="s">
        <v>30</v>
      </c>
      <c r="I59" t="s">
        <v>30</v>
      </c>
      <c r="J59" t="s">
        <v>30</v>
      </c>
      <c r="K59" t="s">
        <v>30</v>
      </c>
      <c r="L59">
        <v>0</v>
      </c>
      <c r="M59">
        <v>2644</v>
      </c>
      <c r="N59">
        <v>3712</v>
      </c>
      <c r="O59">
        <v>4602</v>
      </c>
      <c r="P59">
        <v>5306</v>
      </c>
      <c r="Q59">
        <v>5666</v>
      </c>
      <c r="R59">
        <v>5190</v>
      </c>
      <c r="S59">
        <v>6956</v>
      </c>
      <c r="T59">
        <v>12102</v>
      </c>
    </row>
    <row r="60" spans="1:20" ht="12.75">
      <c r="A60" t="s">
        <v>103</v>
      </c>
      <c r="B60" t="s">
        <v>104</v>
      </c>
      <c r="D60" t="s">
        <v>30</v>
      </c>
      <c r="E60" t="s">
        <v>30</v>
      </c>
      <c r="F60" t="s">
        <v>30</v>
      </c>
      <c r="G60" t="s">
        <v>30</v>
      </c>
      <c r="H60" t="s">
        <v>30</v>
      </c>
      <c r="I60" t="s">
        <v>30</v>
      </c>
      <c r="J60" t="s">
        <v>30</v>
      </c>
      <c r="K60" t="s">
        <v>30</v>
      </c>
      <c r="L60" t="s">
        <v>30</v>
      </c>
      <c r="M60" t="s">
        <v>30</v>
      </c>
      <c r="N60" t="s">
        <v>30</v>
      </c>
      <c r="O60" t="s">
        <v>30</v>
      </c>
      <c r="P60" t="s">
        <v>30</v>
      </c>
      <c r="Q60" t="s">
        <v>30</v>
      </c>
      <c r="R60" t="s">
        <v>30</v>
      </c>
      <c r="S60" t="s">
        <v>30</v>
      </c>
      <c r="T60">
        <v>147</v>
      </c>
    </row>
    <row r="61" spans="1:20" ht="12.75">
      <c r="A61" t="s">
        <v>105</v>
      </c>
      <c r="B61" t="s">
        <v>106</v>
      </c>
      <c r="D61" t="s">
        <v>30</v>
      </c>
      <c r="E61" t="s">
        <v>30</v>
      </c>
      <c r="F61" t="s">
        <v>30</v>
      </c>
      <c r="G61" t="s">
        <v>30</v>
      </c>
      <c r="H61" t="s">
        <v>30</v>
      </c>
      <c r="I61" t="s">
        <v>30</v>
      </c>
      <c r="J61" t="s">
        <v>30</v>
      </c>
      <c r="K61" t="s">
        <v>30</v>
      </c>
      <c r="L61" t="s">
        <v>30</v>
      </c>
      <c r="M61" t="s">
        <v>30</v>
      </c>
      <c r="N61">
        <v>85</v>
      </c>
      <c r="O61">
        <v>49</v>
      </c>
      <c r="P61">
        <v>124</v>
      </c>
      <c r="Q61">
        <v>138</v>
      </c>
      <c r="R61">
        <v>0</v>
      </c>
      <c r="S61">
        <v>53</v>
      </c>
      <c r="T61">
        <v>544</v>
      </c>
    </row>
    <row r="62" spans="1:20" ht="12.75">
      <c r="A62" t="s">
        <v>107</v>
      </c>
      <c r="B62" t="s">
        <v>108</v>
      </c>
      <c r="D62" t="s">
        <v>30</v>
      </c>
      <c r="E62" t="s">
        <v>30</v>
      </c>
      <c r="F62" t="s">
        <v>30</v>
      </c>
      <c r="G62" t="s">
        <v>30</v>
      </c>
      <c r="H62" t="s">
        <v>30</v>
      </c>
      <c r="I62" t="s">
        <v>30</v>
      </c>
      <c r="J62" t="s">
        <v>30</v>
      </c>
      <c r="K62" t="s">
        <v>30</v>
      </c>
      <c r="L62" t="s">
        <v>30</v>
      </c>
      <c r="M62" t="s">
        <v>30</v>
      </c>
      <c r="N62">
        <v>112429</v>
      </c>
      <c r="O62">
        <v>136821</v>
      </c>
      <c r="P62">
        <v>154698</v>
      </c>
      <c r="Q62">
        <v>170828</v>
      </c>
      <c r="R62">
        <v>188898</v>
      </c>
      <c r="S62">
        <v>188000</v>
      </c>
      <c r="T62">
        <v>189031</v>
      </c>
    </row>
    <row r="63" spans="1:20" ht="12.75">
      <c r="A63" t="s">
        <v>109</v>
      </c>
      <c r="B63" t="s">
        <v>110</v>
      </c>
      <c r="D63" t="s">
        <v>30</v>
      </c>
      <c r="E63" t="s">
        <v>30</v>
      </c>
      <c r="F63" t="s">
        <v>30</v>
      </c>
      <c r="G63" t="s">
        <v>30</v>
      </c>
      <c r="H63" t="s">
        <v>30</v>
      </c>
      <c r="I63" t="s">
        <v>30</v>
      </c>
      <c r="J63" t="s">
        <v>30</v>
      </c>
      <c r="K63" t="s">
        <v>30</v>
      </c>
      <c r="L63" t="s">
        <v>30</v>
      </c>
      <c r="M63" t="s">
        <v>30</v>
      </c>
      <c r="N63">
        <v>417</v>
      </c>
      <c r="O63">
        <v>98</v>
      </c>
      <c r="P63">
        <v>311</v>
      </c>
      <c r="Q63">
        <v>1026</v>
      </c>
      <c r="R63">
        <v>574</v>
      </c>
      <c r="S63">
        <v>411</v>
      </c>
      <c r="T63">
        <v>172</v>
      </c>
    </row>
    <row r="64" spans="1:20" ht="12.75">
      <c r="A64" t="s">
        <v>111</v>
      </c>
      <c r="B64" t="s">
        <v>112</v>
      </c>
      <c r="D64" t="s">
        <v>30</v>
      </c>
      <c r="E64" t="s">
        <v>30</v>
      </c>
      <c r="F64" t="s">
        <v>30</v>
      </c>
      <c r="G64" t="s">
        <v>30</v>
      </c>
      <c r="H64" t="s">
        <v>30</v>
      </c>
      <c r="I64" t="s">
        <v>30</v>
      </c>
      <c r="J64" t="s">
        <v>30</v>
      </c>
      <c r="K64" t="s">
        <v>30</v>
      </c>
      <c r="L64" t="s">
        <v>30</v>
      </c>
      <c r="M64" t="s">
        <v>30</v>
      </c>
      <c r="N64">
        <v>9915</v>
      </c>
      <c r="O64">
        <v>9067</v>
      </c>
      <c r="P64">
        <v>13368</v>
      </c>
      <c r="Q64">
        <v>15948</v>
      </c>
      <c r="R64">
        <v>22154</v>
      </c>
      <c r="S64">
        <v>26386</v>
      </c>
      <c r="T64">
        <v>26830</v>
      </c>
    </row>
    <row r="65" spans="1:20" ht="12.75">
      <c r="A65" t="s">
        <v>156</v>
      </c>
      <c r="B65" t="s">
        <v>157</v>
      </c>
      <c r="D65" t="s">
        <v>30</v>
      </c>
      <c r="E65" t="s">
        <v>30</v>
      </c>
      <c r="F65" t="s">
        <v>30</v>
      </c>
      <c r="G65" t="s">
        <v>30</v>
      </c>
      <c r="H65" t="s">
        <v>30</v>
      </c>
      <c r="I65" t="s">
        <v>30</v>
      </c>
      <c r="J65" t="s">
        <v>30</v>
      </c>
      <c r="K65" t="s">
        <v>30</v>
      </c>
      <c r="L65" t="s">
        <v>30</v>
      </c>
      <c r="M65" t="s">
        <v>30</v>
      </c>
      <c r="N65">
        <v>107633</v>
      </c>
      <c r="O65">
        <v>110872</v>
      </c>
      <c r="P65">
        <v>99011</v>
      </c>
      <c r="Q65">
        <v>106451</v>
      </c>
      <c r="R65">
        <v>103779</v>
      </c>
      <c r="S65">
        <v>112628</v>
      </c>
      <c r="T65">
        <v>111081</v>
      </c>
    </row>
    <row r="66" spans="1:20" ht="12.75">
      <c r="A66" t="s">
        <v>158</v>
      </c>
      <c r="B66" t="s">
        <v>159</v>
      </c>
      <c r="D66" t="s">
        <v>30</v>
      </c>
      <c r="E66" t="s">
        <v>30</v>
      </c>
      <c r="F66" t="s">
        <v>30</v>
      </c>
      <c r="G66" t="s">
        <v>30</v>
      </c>
      <c r="H66" t="s">
        <v>30</v>
      </c>
      <c r="I66" t="s">
        <v>30</v>
      </c>
      <c r="J66" t="s">
        <v>30</v>
      </c>
      <c r="K66" t="s">
        <v>30</v>
      </c>
      <c r="L66" t="s">
        <v>30</v>
      </c>
      <c r="M66">
        <v>17310</v>
      </c>
      <c r="N66">
        <v>21419</v>
      </c>
      <c r="O66">
        <v>19331</v>
      </c>
      <c r="P66">
        <v>17967</v>
      </c>
      <c r="Q66">
        <v>18639</v>
      </c>
      <c r="R66">
        <v>21609</v>
      </c>
      <c r="S66">
        <v>22776</v>
      </c>
      <c r="T66">
        <v>16538</v>
      </c>
    </row>
    <row r="67" spans="1:20" ht="12.75">
      <c r="A67" t="s">
        <v>160</v>
      </c>
      <c r="B67" t="s">
        <v>161</v>
      </c>
      <c r="D67" t="s">
        <v>30</v>
      </c>
      <c r="E67" t="s">
        <v>30</v>
      </c>
      <c r="F67" t="s">
        <v>30</v>
      </c>
      <c r="G67" t="s">
        <v>30</v>
      </c>
      <c r="H67" t="s">
        <v>30</v>
      </c>
      <c r="I67" t="s">
        <v>30</v>
      </c>
      <c r="J67" t="s">
        <v>30</v>
      </c>
      <c r="K67" t="s">
        <v>30</v>
      </c>
      <c r="L67" t="s">
        <v>30</v>
      </c>
      <c r="M67" t="s">
        <v>30</v>
      </c>
      <c r="N67">
        <v>5579</v>
      </c>
      <c r="O67">
        <v>3600</v>
      </c>
      <c r="P67">
        <v>3811</v>
      </c>
      <c r="Q67">
        <v>3460</v>
      </c>
      <c r="R67">
        <v>3952</v>
      </c>
      <c r="S67">
        <v>1716</v>
      </c>
      <c r="T67">
        <v>3739</v>
      </c>
    </row>
    <row r="68" spans="1:20" ht="12.75">
      <c r="A68" t="s">
        <v>162</v>
      </c>
      <c r="B68" t="s">
        <v>163</v>
      </c>
      <c r="D68" t="s">
        <v>30</v>
      </c>
      <c r="E68" t="s">
        <v>30</v>
      </c>
      <c r="F68" t="s">
        <v>30</v>
      </c>
      <c r="G68" t="s">
        <v>30</v>
      </c>
      <c r="H68" t="s">
        <v>30</v>
      </c>
      <c r="I68" t="s">
        <v>30</v>
      </c>
      <c r="J68" t="s">
        <v>30</v>
      </c>
      <c r="K68" t="s">
        <v>30</v>
      </c>
      <c r="L68" t="s">
        <v>30</v>
      </c>
      <c r="M68">
        <v>46893</v>
      </c>
      <c r="N68">
        <v>45542</v>
      </c>
      <c r="O68">
        <v>43780</v>
      </c>
      <c r="P68">
        <v>39157</v>
      </c>
      <c r="Q68">
        <v>45949</v>
      </c>
      <c r="R68">
        <v>49988</v>
      </c>
      <c r="S68">
        <v>50601</v>
      </c>
      <c r="T68">
        <v>53165</v>
      </c>
    </row>
    <row r="69" spans="1:20" ht="12.75">
      <c r="A69" t="s">
        <v>164</v>
      </c>
      <c r="B69" t="s">
        <v>165</v>
      </c>
      <c r="D69" t="s">
        <v>30</v>
      </c>
      <c r="E69" t="s">
        <v>30</v>
      </c>
      <c r="F69" t="s">
        <v>30</v>
      </c>
      <c r="G69" t="s">
        <v>30</v>
      </c>
      <c r="H69" t="s">
        <v>30</v>
      </c>
      <c r="I69" t="s">
        <v>30</v>
      </c>
      <c r="J69" t="s">
        <v>30</v>
      </c>
      <c r="K69" t="s">
        <v>30</v>
      </c>
      <c r="L69" t="s">
        <v>30</v>
      </c>
      <c r="M69">
        <v>2075</v>
      </c>
      <c r="N69">
        <v>1451</v>
      </c>
      <c r="O69">
        <v>1246</v>
      </c>
      <c r="P69">
        <v>1794</v>
      </c>
      <c r="Q69">
        <v>1800</v>
      </c>
      <c r="R69">
        <v>1485</v>
      </c>
      <c r="S69">
        <v>1479</v>
      </c>
      <c r="T69">
        <v>1302</v>
      </c>
    </row>
    <row r="70" spans="1:20" ht="12.75">
      <c r="A70" t="s">
        <v>166</v>
      </c>
      <c r="B70" t="s">
        <v>167</v>
      </c>
      <c r="D70" t="s">
        <v>30</v>
      </c>
      <c r="E70" t="s">
        <v>30</v>
      </c>
      <c r="F70" t="s">
        <v>30</v>
      </c>
      <c r="G70" t="s">
        <v>30</v>
      </c>
      <c r="H70">
        <v>2189</v>
      </c>
      <c r="I70">
        <v>3731</v>
      </c>
      <c r="J70">
        <v>4552</v>
      </c>
      <c r="K70">
        <v>4593</v>
      </c>
      <c r="L70">
        <v>5274</v>
      </c>
      <c r="M70">
        <v>3917</v>
      </c>
      <c r="N70">
        <v>3070</v>
      </c>
      <c r="O70">
        <v>3669</v>
      </c>
      <c r="P70">
        <v>3743</v>
      </c>
      <c r="Q70">
        <v>3338</v>
      </c>
      <c r="R70">
        <v>3915</v>
      </c>
      <c r="S70">
        <v>4030</v>
      </c>
      <c r="T70">
        <v>4013</v>
      </c>
    </row>
    <row r="71" spans="1:20" ht="12.75">
      <c r="A71" t="s">
        <v>168</v>
      </c>
      <c r="B71" t="s">
        <v>169</v>
      </c>
      <c r="D71" t="s">
        <v>30</v>
      </c>
      <c r="E71" t="s">
        <v>30</v>
      </c>
      <c r="F71" t="s">
        <v>30</v>
      </c>
      <c r="G71" t="s">
        <v>30</v>
      </c>
      <c r="H71">
        <v>43</v>
      </c>
      <c r="I71">
        <v>43</v>
      </c>
      <c r="J71">
        <v>133</v>
      </c>
      <c r="K71">
        <v>48</v>
      </c>
      <c r="L71">
        <v>0</v>
      </c>
      <c r="M71">
        <v>794</v>
      </c>
      <c r="N71">
        <v>91</v>
      </c>
      <c r="O71">
        <v>752</v>
      </c>
      <c r="P71">
        <v>50</v>
      </c>
      <c r="Q71">
        <v>101</v>
      </c>
      <c r="R71">
        <v>0</v>
      </c>
      <c r="S71">
        <v>48</v>
      </c>
      <c r="T71">
        <v>0</v>
      </c>
    </row>
    <row r="72" spans="1:20" ht="12.75">
      <c r="A72" t="s">
        <v>170</v>
      </c>
      <c r="B72" t="s">
        <v>171</v>
      </c>
      <c r="D72" t="s">
        <v>30</v>
      </c>
      <c r="E72" t="s">
        <v>30</v>
      </c>
      <c r="F72" t="s">
        <v>30</v>
      </c>
      <c r="G72" t="s">
        <v>30</v>
      </c>
      <c r="H72" t="s">
        <v>30</v>
      </c>
      <c r="I72" t="s">
        <v>30</v>
      </c>
      <c r="J72" t="s">
        <v>30</v>
      </c>
      <c r="K72" t="s">
        <v>30</v>
      </c>
      <c r="L72" t="s">
        <v>30</v>
      </c>
      <c r="M72">
        <v>130</v>
      </c>
      <c r="N72">
        <v>551</v>
      </c>
      <c r="O72">
        <v>541</v>
      </c>
      <c r="P72">
        <v>2025</v>
      </c>
      <c r="Q72">
        <v>211</v>
      </c>
      <c r="R72">
        <v>218</v>
      </c>
      <c r="S72">
        <v>483</v>
      </c>
      <c r="T72">
        <v>476</v>
      </c>
    </row>
    <row r="73" spans="1:20" ht="12.75">
      <c r="A73" t="s">
        <v>172</v>
      </c>
      <c r="B73" t="s">
        <v>173</v>
      </c>
      <c r="D73">
        <v>5353</v>
      </c>
      <c r="E73">
        <v>6378</v>
      </c>
      <c r="F73">
        <v>4479</v>
      </c>
      <c r="G73">
        <v>2514</v>
      </c>
      <c r="H73">
        <v>3180</v>
      </c>
      <c r="I73">
        <v>1639</v>
      </c>
      <c r="J73">
        <v>805</v>
      </c>
      <c r="K73">
        <v>851</v>
      </c>
      <c r="L73">
        <v>1801</v>
      </c>
      <c r="M73">
        <v>677</v>
      </c>
      <c r="N73">
        <v>562</v>
      </c>
      <c r="O73">
        <v>1643</v>
      </c>
      <c r="P73">
        <v>526</v>
      </c>
      <c r="Q73">
        <v>443</v>
      </c>
      <c r="R73">
        <v>358</v>
      </c>
      <c r="S73">
        <v>513</v>
      </c>
      <c r="T73">
        <v>827</v>
      </c>
    </row>
    <row r="74" spans="1:20" ht="12.75">
      <c r="A74" t="s">
        <v>174</v>
      </c>
      <c r="B74" t="s">
        <v>175</v>
      </c>
      <c r="D74" t="s">
        <v>30</v>
      </c>
      <c r="E74" t="s">
        <v>30</v>
      </c>
      <c r="F74" t="s">
        <v>30</v>
      </c>
      <c r="G74" t="s">
        <v>30</v>
      </c>
      <c r="H74" t="s">
        <v>30</v>
      </c>
      <c r="I74" t="s">
        <v>30</v>
      </c>
      <c r="J74" t="s">
        <v>30</v>
      </c>
      <c r="K74" t="s">
        <v>30</v>
      </c>
      <c r="L74" t="s">
        <v>30</v>
      </c>
      <c r="M74" t="s">
        <v>30</v>
      </c>
      <c r="N74" t="s">
        <v>30</v>
      </c>
      <c r="O74" t="s">
        <v>30</v>
      </c>
      <c r="P74">
        <v>7252</v>
      </c>
      <c r="Q74">
        <v>4265</v>
      </c>
      <c r="R74">
        <v>3420</v>
      </c>
      <c r="S74">
        <v>7065</v>
      </c>
      <c r="T74">
        <v>4250</v>
      </c>
    </row>
    <row r="75" spans="1:20" ht="12.75">
      <c r="A75" t="s">
        <v>176</v>
      </c>
      <c r="B75" t="s">
        <v>177</v>
      </c>
      <c r="D75">
        <v>27947</v>
      </c>
      <c r="E75">
        <v>35564</v>
      </c>
      <c r="F75">
        <v>33803</v>
      </c>
      <c r="G75">
        <v>29496</v>
      </c>
      <c r="H75">
        <v>34282</v>
      </c>
      <c r="I75">
        <v>28599</v>
      </c>
      <c r="J75">
        <v>34306</v>
      </c>
      <c r="K75">
        <v>28049</v>
      </c>
      <c r="L75">
        <v>22408</v>
      </c>
      <c r="M75">
        <v>19711</v>
      </c>
      <c r="N75">
        <v>22407</v>
      </c>
      <c r="O75">
        <v>25723</v>
      </c>
      <c r="P75">
        <v>18440</v>
      </c>
      <c r="Q75">
        <v>23224</v>
      </c>
      <c r="R75">
        <v>14858</v>
      </c>
      <c r="S75">
        <v>18618</v>
      </c>
      <c r="T75">
        <v>20235</v>
      </c>
    </row>
    <row r="76" spans="1:20" ht="12.75">
      <c r="A76" t="s">
        <v>117</v>
      </c>
      <c r="B76" t="s">
        <v>118</v>
      </c>
      <c r="D76">
        <v>0</v>
      </c>
      <c r="E76">
        <v>0</v>
      </c>
      <c r="F76">
        <v>0</v>
      </c>
      <c r="G76">
        <v>0</v>
      </c>
      <c r="H76">
        <v>0</v>
      </c>
      <c r="I76">
        <v>0</v>
      </c>
      <c r="J76">
        <v>0</v>
      </c>
      <c r="K76">
        <v>0</v>
      </c>
      <c r="L76">
        <v>0</v>
      </c>
      <c r="M76">
        <v>0</v>
      </c>
      <c r="N76">
        <v>80</v>
      </c>
      <c r="O76">
        <v>0</v>
      </c>
      <c r="P76">
        <v>0</v>
      </c>
      <c r="Q76">
        <v>0</v>
      </c>
      <c r="R76">
        <v>0</v>
      </c>
      <c r="S76">
        <v>0</v>
      </c>
      <c r="T76">
        <v>0</v>
      </c>
    </row>
    <row r="77" spans="1:20" ht="12.75">
      <c r="A77" t="s">
        <v>119</v>
      </c>
      <c r="B77" t="s">
        <v>120</v>
      </c>
      <c r="D77">
        <v>0</v>
      </c>
      <c r="E77">
        <v>0</v>
      </c>
      <c r="F77">
        <v>0</v>
      </c>
      <c r="G77">
        <v>235</v>
      </c>
      <c r="H77">
        <v>157</v>
      </c>
      <c r="I77">
        <v>0</v>
      </c>
      <c r="J77">
        <v>0</v>
      </c>
      <c r="K77">
        <v>0</v>
      </c>
      <c r="L77">
        <v>174</v>
      </c>
      <c r="M77">
        <v>0</v>
      </c>
      <c r="N77">
        <v>0</v>
      </c>
      <c r="O77">
        <v>0</v>
      </c>
      <c r="P77">
        <v>82</v>
      </c>
      <c r="Q77">
        <v>42</v>
      </c>
      <c r="R77">
        <v>0</v>
      </c>
      <c r="S77">
        <v>0</v>
      </c>
      <c r="T77">
        <v>0</v>
      </c>
    </row>
    <row r="78" spans="1:20" ht="12.75">
      <c r="A78" t="s">
        <v>178</v>
      </c>
      <c r="B78" t="s">
        <v>179</v>
      </c>
      <c r="D78">
        <v>17146</v>
      </c>
      <c r="E78">
        <v>18129</v>
      </c>
      <c r="F78">
        <v>18634</v>
      </c>
      <c r="G78">
        <v>14142</v>
      </c>
      <c r="H78">
        <v>11675</v>
      </c>
      <c r="I78">
        <v>7246</v>
      </c>
      <c r="J78">
        <v>6497</v>
      </c>
      <c r="K78">
        <v>8548</v>
      </c>
      <c r="L78">
        <v>10064</v>
      </c>
      <c r="M78">
        <v>9096</v>
      </c>
      <c r="N78">
        <v>9770</v>
      </c>
      <c r="O78">
        <v>9291</v>
      </c>
      <c r="P78">
        <v>9668</v>
      </c>
      <c r="Q78">
        <v>8671</v>
      </c>
      <c r="R78">
        <v>8808</v>
      </c>
      <c r="S78">
        <v>10647</v>
      </c>
      <c r="T78">
        <v>8703</v>
      </c>
    </row>
    <row r="79" spans="1:20" ht="12.75">
      <c r="A79" t="s">
        <v>180</v>
      </c>
      <c r="B79" t="s">
        <v>181</v>
      </c>
      <c r="D79" t="s">
        <v>30</v>
      </c>
      <c r="E79" t="s">
        <v>30</v>
      </c>
      <c r="F79" t="s">
        <v>30</v>
      </c>
      <c r="G79" t="s">
        <v>30</v>
      </c>
      <c r="H79">
        <v>0</v>
      </c>
      <c r="I79">
        <v>0</v>
      </c>
      <c r="J79">
        <v>0</v>
      </c>
      <c r="K79">
        <v>0</v>
      </c>
      <c r="L79">
        <v>0</v>
      </c>
      <c r="M79">
        <v>0</v>
      </c>
      <c r="N79">
        <v>99</v>
      </c>
      <c r="O79">
        <v>238</v>
      </c>
      <c r="P79">
        <v>115</v>
      </c>
      <c r="Q79">
        <v>0</v>
      </c>
      <c r="R79">
        <v>0</v>
      </c>
      <c r="S79">
        <v>0</v>
      </c>
      <c r="T79">
        <v>0</v>
      </c>
    </row>
    <row r="80" spans="1:20" ht="12.75">
      <c r="A80" t="s">
        <v>182</v>
      </c>
      <c r="B80" t="s">
        <v>183</v>
      </c>
      <c r="D80" t="s">
        <v>28</v>
      </c>
      <c r="E80" t="s">
        <v>28</v>
      </c>
      <c r="F80" t="s">
        <v>28</v>
      </c>
      <c r="G80" t="s">
        <v>28</v>
      </c>
      <c r="H80" t="s">
        <v>28</v>
      </c>
      <c r="I80" t="s">
        <v>28</v>
      </c>
      <c r="J80" t="s">
        <v>28</v>
      </c>
      <c r="K80" t="s">
        <v>28</v>
      </c>
      <c r="L80" t="s">
        <v>28</v>
      </c>
      <c r="M80" t="s">
        <v>28</v>
      </c>
      <c r="N80" t="s">
        <v>28</v>
      </c>
      <c r="O80" t="s">
        <v>28</v>
      </c>
      <c r="P80" t="s">
        <v>28</v>
      </c>
      <c r="Q80" t="s">
        <v>28</v>
      </c>
      <c r="R80" t="s">
        <v>28</v>
      </c>
      <c r="S80" t="s">
        <v>28</v>
      </c>
      <c r="T80" t="s">
        <v>28</v>
      </c>
    </row>
    <row r="81" spans="1:20" ht="12.75">
      <c r="A81" t="s">
        <v>184</v>
      </c>
      <c r="B81" t="s">
        <v>185</v>
      </c>
      <c r="D81" t="s">
        <v>30</v>
      </c>
      <c r="E81" t="s">
        <v>30</v>
      </c>
      <c r="F81" t="s">
        <v>30</v>
      </c>
      <c r="G81" t="s">
        <v>30</v>
      </c>
      <c r="H81" t="s">
        <v>30</v>
      </c>
      <c r="I81" t="s">
        <v>30</v>
      </c>
      <c r="J81" t="s">
        <v>30</v>
      </c>
      <c r="K81">
        <v>0</v>
      </c>
      <c r="L81">
        <v>82</v>
      </c>
      <c r="M81">
        <v>0</v>
      </c>
      <c r="N81">
        <v>131</v>
      </c>
      <c r="O81">
        <v>92</v>
      </c>
      <c r="P81">
        <v>188</v>
      </c>
      <c r="Q81">
        <v>133</v>
      </c>
      <c r="R81">
        <v>0</v>
      </c>
      <c r="S81">
        <v>0</v>
      </c>
      <c r="T81">
        <v>0</v>
      </c>
    </row>
    <row r="82" spans="1:20" ht="12.75">
      <c r="A82" t="s">
        <v>186</v>
      </c>
      <c r="B82" t="s">
        <v>187</v>
      </c>
      <c r="D82" t="s">
        <v>30</v>
      </c>
      <c r="E82" t="s">
        <v>30</v>
      </c>
      <c r="F82" t="s">
        <v>30</v>
      </c>
      <c r="G82" t="s">
        <v>30</v>
      </c>
      <c r="H82" t="s">
        <v>30</v>
      </c>
      <c r="I82" t="s">
        <v>30</v>
      </c>
      <c r="J82" t="s">
        <v>30</v>
      </c>
      <c r="K82" t="s">
        <v>30</v>
      </c>
      <c r="L82" t="s">
        <v>30</v>
      </c>
      <c r="M82" t="s">
        <v>30</v>
      </c>
      <c r="N82" t="s">
        <v>30</v>
      </c>
      <c r="O82" t="s">
        <v>30</v>
      </c>
      <c r="P82">
        <v>1599</v>
      </c>
      <c r="Q82">
        <v>3304</v>
      </c>
      <c r="R82">
        <v>1771</v>
      </c>
      <c r="S82">
        <v>2658</v>
      </c>
      <c r="T82">
        <v>2821</v>
      </c>
    </row>
    <row r="83" spans="1:20" ht="12.75">
      <c r="A83" t="s">
        <v>121</v>
      </c>
      <c r="B83" t="s">
        <v>122</v>
      </c>
      <c r="D83" t="s">
        <v>30</v>
      </c>
      <c r="E83" t="s">
        <v>30</v>
      </c>
      <c r="F83" t="s">
        <v>30</v>
      </c>
      <c r="G83" t="s">
        <v>30</v>
      </c>
      <c r="H83" t="s">
        <v>30</v>
      </c>
      <c r="I83" t="s">
        <v>30</v>
      </c>
      <c r="J83" t="s">
        <v>30</v>
      </c>
      <c r="K83" t="s">
        <v>30</v>
      </c>
      <c r="L83" t="s">
        <v>30</v>
      </c>
      <c r="M83" t="s">
        <v>30</v>
      </c>
      <c r="N83">
        <v>0</v>
      </c>
      <c r="O83">
        <v>75</v>
      </c>
      <c r="P83">
        <v>455</v>
      </c>
      <c r="Q83">
        <v>0</v>
      </c>
      <c r="R83">
        <v>0</v>
      </c>
      <c r="S83">
        <v>0</v>
      </c>
      <c r="T83">
        <v>254</v>
      </c>
    </row>
    <row r="84" spans="1:20" ht="12.75">
      <c r="A84" t="s">
        <v>188</v>
      </c>
      <c r="B84" t="s">
        <v>189</v>
      </c>
      <c r="D84">
        <v>0</v>
      </c>
      <c r="E84">
        <v>0</v>
      </c>
      <c r="F84">
        <v>0</v>
      </c>
      <c r="G84">
        <v>0</v>
      </c>
      <c r="H84">
        <v>0</v>
      </c>
      <c r="I84">
        <v>0</v>
      </c>
      <c r="J84">
        <v>0</v>
      </c>
      <c r="K84">
        <v>0</v>
      </c>
      <c r="L84">
        <v>0</v>
      </c>
      <c r="M84">
        <v>874</v>
      </c>
      <c r="N84">
        <v>0</v>
      </c>
      <c r="O84">
        <v>0</v>
      </c>
      <c r="P84">
        <v>0</v>
      </c>
      <c r="Q84">
        <v>0</v>
      </c>
      <c r="R84">
        <v>0</v>
      </c>
      <c r="S84">
        <v>0</v>
      </c>
      <c r="T84">
        <v>0</v>
      </c>
    </row>
    <row r="85" spans="1:20" ht="12.75">
      <c r="A85" t="s">
        <v>123</v>
      </c>
      <c r="B85" t="s">
        <v>124</v>
      </c>
      <c r="D85" t="s">
        <v>30</v>
      </c>
      <c r="E85" t="s">
        <v>30</v>
      </c>
      <c r="F85" t="s">
        <v>30</v>
      </c>
      <c r="G85" t="s">
        <v>30</v>
      </c>
      <c r="H85" t="s">
        <v>30</v>
      </c>
      <c r="I85" t="s">
        <v>30</v>
      </c>
      <c r="J85" t="s">
        <v>30</v>
      </c>
      <c r="K85" t="s">
        <v>30</v>
      </c>
      <c r="L85" t="s">
        <v>30</v>
      </c>
      <c r="M85">
        <v>8258</v>
      </c>
      <c r="N85">
        <v>6946</v>
      </c>
      <c r="O85">
        <v>9023</v>
      </c>
      <c r="P85">
        <v>9203</v>
      </c>
      <c r="Q85">
        <v>4971</v>
      </c>
      <c r="R85">
        <v>4322</v>
      </c>
      <c r="S85">
        <v>6989</v>
      </c>
      <c r="T85">
        <v>10636</v>
      </c>
    </row>
    <row r="86" spans="1:20" ht="12.75">
      <c r="A86" t="s">
        <v>125</v>
      </c>
      <c r="B86" t="s">
        <v>126</v>
      </c>
      <c r="D86" t="s">
        <v>28</v>
      </c>
      <c r="E86" t="s">
        <v>28</v>
      </c>
      <c r="F86" t="s">
        <v>28</v>
      </c>
      <c r="G86" t="s">
        <v>28</v>
      </c>
      <c r="H86" t="s">
        <v>28</v>
      </c>
      <c r="I86" t="s">
        <v>28</v>
      </c>
      <c r="J86" t="s">
        <v>28</v>
      </c>
      <c r="K86" t="s">
        <v>28</v>
      </c>
      <c r="L86" t="s">
        <v>28</v>
      </c>
      <c r="M86" t="s">
        <v>28</v>
      </c>
      <c r="N86" t="s">
        <v>28</v>
      </c>
      <c r="O86" t="s">
        <v>28</v>
      </c>
      <c r="P86" t="s">
        <v>28</v>
      </c>
      <c r="Q86" t="s">
        <v>28</v>
      </c>
      <c r="R86" t="s">
        <v>28</v>
      </c>
      <c r="S86" t="s">
        <v>28</v>
      </c>
      <c r="T86" t="s">
        <v>28</v>
      </c>
    </row>
    <row r="87" spans="1:20" ht="12.75">
      <c r="A87" t="s">
        <v>127</v>
      </c>
      <c r="B87" t="s">
        <v>128</v>
      </c>
      <c r="D87" t="s">
        <v>28</v>
      </c>
      <c r="E87" t="s">
        <v>28</v>
      </c>
      <c r="F87" t="s">
        <v>28</v>
      </c>
      <c r="G87" t="s">
        <v>28</v>
      </c>
      <c r="H87" t="s">
        <v>28</v>
      </c>
      <c r="I87" t="s">
        <v>28</v>
      </c>
      <c r="J87" t="s">
        <v>28</v>
      </c>
      <c r="K87" t="s">
        <v>28</v>
      </c>
      <c r="L87" t="s">
        <v>28</v>
      </c>
      <c r="M87" t="s">
        <v>28</v>
      </c>
      <c r="N87" t="s">
        <v>28</v>
      </c>
      <c r="O87" t="s">
        <v>28</v>
      </c>
      <c r="P87" t="s">
        <v>28</v>
      </c>
      <c r="Q87" t="s">
        <v>28</v>
      </c>
      <c r="R87" t="s">
        <v>28</v>
      </c>
      <c r="S87" t="s">
        <v>28</v>
      </c>
      <c r="T87" t="s">
        <v>28</v>
      </c>
    </row>
    <row r="88" spans="1:20" ht="12.75">
      <c r="A88" t="s">
        <v>129</v>
      </c>
      <c r="B88" t="s">
        <v>130</v>
      </c>
      <c r="D88" t="s">
        <v>30</v>
      </c>
      <c r="E88" t="s">
        <v>30</v>
      </c>
      <c r="F88" t="s">
        <v>30</v>
      </c>
      <c r="G88" t="s">
        <v>30</v>
      </c>
      <c r="H88" t="s">
        <v>30</v>
      </c>
      <c r="I88" t="s">
        <v>30</v>
      </c>
      <c r="J88" t="s">
        <v>30</v>
      </c>
      <c r="K88" t="s">
        <v>30</v>
      </c>
      <c r="L88" t="s">
        <v>30</v>
      </c>
      <c r="M88">
        <v>0</v>
      </c>
      <c r="N88">
        <v>0</v>
      </c>
      <c r="O88">
        <v>0</v>
      </c>
      <c r="P88">
        <v>0</v>
      </c>
      <c r="Q88">
        <v>312</v>
      </c>
      <c r="R88">
        <v>0</v>
      </c>
      <c r="S88">
        <v>0</v>
      </c>
      <c r="T88">
        <v>0</v>
      </c>
    </row>
    <row r="89" spans="1:20" ht="12.75">
      <c r="A89" t="s">
        <v>190</v>
      </c>
      <c r="B89" t="s">
        <v>191</v>
      </c>
      <c r="D89" t="s">
        <v>28</v>
      </c>
      <c r="E89" t="s">
        <v>28</v>
      </c>
      <c r="F89" t="s">
        <v>28</v>
      </c>
      <c r="G89" t="s">
        <v>28</v>
      </c>
      <c r="H89" t="s">
        <v>28</v>
      </c>
      <c r="I89" t="s">
        <v>28</v>
      </c>
      <c r="J89" t="s">
        <v>28</v>
      </c>
      <c r="K89" t="s">
        <v>28</v>
      </c>
      <c r="L89" t="s">
        <v>28</v>
      </c>
      <c r="M89" t="s">
        <v>28</v>
      </c>
      <c r="N89" t="s">
        <v>28</v>
      </c>
      <c r="O89" t="s">
        <v>28</v>
      </c>
      <c r="P89" t="s">
        <v>28</v>
      </c>
      <c r="Q89" t="s">
        <v>28</v>
      </c>
      <c r="R89" t="s">
        <v>28</v>
      </c>
      <c r="S89" t="s">
        <v>28</v>
      </c>
      <c r="T89" t="s">
        <v>28</v>
      </c>
    </row>
    <row r="90" spans="1:20" ht="12.75">
      <c r="A90" t="s">
        <v>192</v>
      </c>
      <c r="B90" t="s">
        <v>193</v>
      </c>
      <c r="D90" t="s">
        <v>30</v>
      </c>
      <c r="E90" t="s">
        <v>30</v>
      </c>
      <c r="F90" t="s">
        <v>30</v>
      </c>
      <c r="G90" t="s">
        <v>30</v>
      </c>
      <c r="H90">
        <v>0</v>
      </c>
      <c r="I90">
        <v>0</v>
      </c>
      <c r="J90">
        <v>0</v>
      </c>
      <c r="K90">
        <v>0</v>
      </c>
      <c r="L90">
        <v>176</v>
      </c>
      <c r="M90">
        <v>0</v>
      </c>
      <c r="N90">
        <v>0</v>
      </c>
      <c r="O90">
        <v>0</v>
      </c>
      <c r="P90">
        <v>0</v>
      </c>
      <c r="Q90">
        <v>0</v>
      </c>
      <c r="R90">
        <v>245</v>
      </c>
      <c r="S90">
        <v>0</v>
      </c>
      <c r="T90">
        <v>0</v>
      </c>
    </row>
    <row r="91" spans="1:20" ht="12.75">
      <c r="A91" t="s">
        <v>194</v>
      </c>
      <c r="B91" t="s">
        <v>195</v>
      </c>
      <c r="D91" t="s">
        <v>30</v>
      </c>
      <c r="E91" t="s">
        <v>30</v>
      </c>
      <c r="F91" t="s">
        <v>30</v>
      </c>
      <c r="G91" t="s">
        <v>30</v>
      </c>
      <c r="H91" t="s">
        <v>30</v>
      </c>
      <c r="I91" t="s">
        <v>30</v>
      </c>
      <c r="J91" t="s">
        <v>30</v>
      </c>
      <c r="K91">
        <v>0</v>
      </c>
      <c r="L91">
        <v>0</v>
      </c>
      <c r="M91">
        <v>24</v>
      </c>
      <c r="N91">
        <v>0</v>
      </c>
      <c r="O91">
        <v>0</v>
      </c>
      <c r="P91">
        <v>0</v>
      </c>
      <c r="Q91">
        <v>0</v>
      </c>
      <c r="R91">
        <v>0</v>
      </c>
      <c r="S91">
        <v>0</v>
      </c>
      <c r="T91">
        <v>0</v>
      </c>
    </row>
    <row r="92" spans="1:20" ht="12.75">
      <c r="A92" t="s">
        <v>133</v>
      </c>
      <c r="B92" t="s">
        <v>134</v>
      </c>
      <c r="D92" t="s">
        <v>28</v>
      </c>
      <c r="E92" t="s">
        <v>28</v>
      </c>
      <c r="F92" t="s">
        <v>28</v>
      </c>
      <c r="G92" t="s">
        <v>28</v>
      </c>
      <c r="H92" t="s">
        <v>28</v>
      </c>
      <c r="I92" t="s">
        <v>28</v>
      </c>
      <c r="J92" t="s">
        <v>28</v>
      </c>
      <c r="K92" t="s">
        <v>28</v>
      </c>
      <c r="L92" t="s">
        <v>28</v>
      </c>
      <c r="M92" t="s">
        <v>28</v>
      </c>
      <c r="N92" t="s">
        <v>28</v>
      </c>
      <c r="O92" t="s">
        <v>28</v>
      </c>
      <c r="P92" t="s">
        <v>28</v>
      </c>
      <c r="Q92" t="s">
        <v>28</v>
      </c>
      <c r="R92" t="s">
        <v>28</v>
      </c>
      <c r="S92" t="s">
        <v>28</v>
      </c>
      <c r="T92" t="s">
        <v>28</v>
      </c>
    </row>
    <row r="93" spans="1:20" ht="12.75">
      <c r="A93" t="s">
        <v>196</v>
      </c>
      <c r="B93" t="s">
        <v>197</v>
      </c>
      <c r="D93">
        <v>0</v>
      </c>
      <c r="E93">
        <v>0</v>
      </c>
      <c r="F93">
        <v>0</v>
      </c>
      <c r="G93">
        <v>0</v>
      </c>
      <c r="H93">
        <v>51</v>
      </c>
      <c r="I93">
        <v>21</v>
      </c>
      <c r="J93">
        <v>29</v>
      </c>
      <c r="K93">
        <v>0</v>
      </c>
      <c r="L93">
        <v>0</v>
      </c>
      <c r="M93">
        <v>0</v>
      </c>
      <c r="N93">
        <v>0</v>
      </c>
      <c r="O93">
        <v>0</v>
      </c>
      <c r="P93">
        <v>0</v>
      </c>
      <c r="Q93">
        <v>0</v>
      </c>
      <c r="R93">
        <v>0</v>
      </c>
      <c r="S93">
        <v>0</v>
      </c>
      <c r="T93">
        <v>0</v>
      </c>
    </row>
    <row r="94" spans="1:20" ht="12.75">
      <c r="A94" t="s">
        <v>198</v>
      </c>
      <c r="B94" t="s">
        <v>199</v>
      </c>
      <c r="D94" t="s">
        <v>30</v>
      </c>
      <c r="E94" t="s">
        <v>30</v>
      </c>
      <c r="F94" t="s">
        <v>30</v>
      </c>
      <c r="G94" t="s">
        <v>30</v>
      </c>
      <c r="H94" t="s">
        <v>30</v>
      </c>
      <c r="I94" t="s">
        <v>30</v>
      </c>
      <c r="J94" t="s">
        <v>30</v>
      </c>
      <c r="K94" t="s">
        <v>30</v>
      </c>
      <c r="L94" t="s">
        <v>30</v>
      </c>
      <c r="M94" t="s">
        <v>30</v>
      </c>
      <c r="N94">
        <v>13259</v>
      </c>
      <c r="O94">
        <v>19396</v>
      </c>
      <c r="P94">
        <v>20587</v>
      </c>
      <c r="Q94">
        <v>12945</v>
      </c>
      <c r="R94">
        <v>9081</v>
      </c>
      <c r="S94">
        <v>9027</v>
      </c>
      <c r="T94">
        <v>7156</v>
      </c>
    </row>
    <row r="95" spans="1:20" ht="12.75">
      <c r="A95" t="s">
        <v>200</v>
      </c>
      <c r="B95" t="s">
        <v>201</v>
      </c>
      <c r="D95" t="s">
        <v>30</v>
      </c>
      <c r="E95" t="s">
        <v>30</v>
      </c>
      <c r="F95" t="s">
        <v>30</v>
      </c>
      <c r="G95" t="s">
        <v>30</v>
      </c>
      <c r="H95">
        <v>1204</v>
      </c>
      <c r="I95">
        <v>39</v>
      </c>
      <c r="J95">
        <v>164</v>
      </c>
      <c r="K95">
        <v>808</v>
      </c>
      <c r="L95">
        <v>498</v>
      </c>
      <c r="M95">
        <v>3</v>
      </c>
      <c r="N95">
        <v>125</v>
      </c>
      <c r="O95">
        <v>124</v>
      </c>
      <c r="P95">
        <v>77</v>
      </c>
      <c r="Q95">
        <v>0</v>
      </c>
      <c r="R95">
        <v>85</v>
      </c>
      <c r="S95">
        <v>0</v>
      </c>
      <c r="T95">
        <v>81</v>
      </c>
    </row>
    <row r="96" spans="1:20" ht="12.75">
      <c r="A96" t="s">
        <v>202</v>
      </c>
      <c r="B96" t="s">
        <v>203</v>
      </c>
      <c r="D96" t="s">
        <v>30</v>
      </c>
      <c r="E96" t="s">
        <v>30</v>
      </c>
      <c r="F96" t="s">
        <v>30</v>
      </c>
      <c r="G96" t="s">
        <v>30</v>
      </c>
      <c r="H96" t="s">
        <v>30</v>
      </c>
      <c r="I96" t="s">
        <v>30</v>
      </c>
      <c r="J96" t="s">
        <v>30</v>
      </c>
      <c r="K96">
        <v>305</v>
      </c>
      <c r="L96">
        <v>624</v>
      </c>
      <c r="M96">
        <v>403</v>
      </c>
      <c r="N96">
        <v>147</v>
      </c>
      <c r="O96">
        <v>354</v>
      </c>
      <c r="P96">
        <v>0</v>
      </c>
      <c r="Q96">
        <v>68</v>
      </c>
      <c r="R96">
        <v>84</v>
      </c>
      <c r="S96">
        <v>1060</v>
      </c>
      <c r="T96">
        <v>1589</v>
      </c>
    </row>
    <row r="97" spans="1:20" ht="12.75">
      <c r="A97" t="s">
        <v>204</v>
      </c>
      <c r="B97" t="s">
        <v>205</v>
      </c>
      <c r="D97" t="s">
        <v>28</v>
      </c>
      <c r="E97" t="s">
        <v>28</v>
      </c>
      <c r="F97" t="s">
        <v>28</v>
      </c>
      <c r="G97" t="s">
        <v>28</v>
      </c>
      <c r="H97" t="s">
        <v>28</v>
      </c>
      <c r="I97" t="s">
        <v>28</v>
      </c>
      <c r="J97" t="s">
        <v>28</v>
      </c>
      <c r="K97" t="s">
        <v>28</v>
      </c>
      <c r="L97" t="s">
        <v>28</v>
      </c>
      <c r="M97" t="s">
        <v>28</v>
      </c>
      <c r="N97" t="s">
        <v>28</v>
      </c>
      <c r="O97" t="s">
        <v>28</v>
      </c>
      <c r="P97" t="s">
        <v>28</v>
      </c>
      <c r="Q97" t="s">
        <v>28</v>
      </c>
      <c r="R97" t="s">
        <v>28</v>
      </c>
      <c r="S97" t="s">
        <v>28</v>
      </c>
      <c r="T97" t="s">
        <v>28</v>
      </c>
    </row>
    <row r="98" spans="1:20" ht="12.75">
      <c r="A98" t="s">
        <v>206</v>
      </c>
      <c r="B98" t="s">
        <v>207</v>
      </c>
      <c r="D98" t="s">
        <v>30</v>
      </c>
      <c r="E98" t="s">
        <v>30</v>
      </c>
      <c r="F98" t="s">
        <v>30</v>
      </c>
      <c r="G98" t="s">
        <v>30</v>
      </c>
      <c r="H98" t="s">
        <v>30</v>
      </c>
      <c r="I98" t="s">
        <v>30</v>
      </c>
      <c r="J98" t="s">
        <v>30</v>
      </c>
      <c r="K98" t="s">
        <v>30</v>
      </c>
      <c r="L98" t="s">
        <v>30</v>
      </c>
      <c r="M98" t="s">
        <v>30</v>
      </c>
      <c r="N98">
        <v>31250</v>
      </c>
      <c r="O98">
        <v>20392</v>
      </c>
      <c r="P98">
        <v>15963</v>
      </c>
      <c r="Q98">
        <v>8475</v>
      </c>
      <c r="R98">
        <v>12553</v>
      </c>
      <c r="S98">
        <v>12290</v>
      </c>
      <c r="T98">
        <v>16610</v>
      </c>
    </row>
    <row r="99" spans="1:20" ht="12.75">
      <c r="A99" t="s">
        <v>208</v>
      </c>
      <c r="B99" t="s">
        <v>209</v>
      </c>
      <c r="D99">
        <v>55496</v>
      </c>
      <c r="E99">
        <v>55539</v>
      </c>
      <c r="F99">
        <v>50979</v>
      </c>
      <c r="G99">
        <v>55551</v>
      </c>
      <c r="H99">
        <v>47150</v>
      </c>
      <c r="I99">
        <v>52467</v>
      </c>
      <c r="J99">
        <v>49268</v>
      </c>
      <c r="K99">
        <v>42755</v>
      </c>
      <c r="L99">
        <v>46644</v>
      </c>
      <c r="M99">
        <v>41981</v>
      </c>
      <c r="N99">
        <v>35475</v>
      </c>
      <c r="O99">
        <v>31412</v>
      </c>
      <c r="P99">
        <v>25928</v>
      </c>
      <c r="Q99">
        <v>34674</v>
      </c>
      <c r="R99">
        <v>35945</v>
      </c>
      <c r="S99">
        <v>35385</v>
      </c>
      <c r="T99">
        <v>36350</v>
      </c>
    </row>
    <row r="100" spans="1:20" ht="12.75">
      <c r="A100" t="s">
        <v>210</v>
      </c>
      <c r="B100" t="s">
        <v>211</v>
      </c>
      <c r="D100">
        <v>10079</v>
      </c>
      <c r="E100">
        <v>882</v>
      </c>
      <c r="F100">
        <v>6305</v>
      </c>
      <c r="G100">
        <v>21773</v>
      </c>
      <c r="H100">
        <v>13504</v>
      </c>
      <c r="I100">
        <v>12125</v>
      </c>
      <c r="J100">
        <v>12400</v>
      </c>
      <c r="K100">
        <v>9826</v>
      </c>
      <c r="L100">
        <v>10876</v>
      </c>
      <c r="M100">
        <v>7662</v>
      </c>
      <c r="N100">
        <v>9768</v>
      </c>
      <c r="O100">
        <v>7990</v>
      </c>
      <c r="P100">
        <v>6384</v>
      </c>
      <c r="Q100">
        <v>6243</v>
      </c>
      <c r="R100">
        <v>6605</v>
      </c>
      <c r="S100">
        <v>7621</v>
      </c>
      <c r="T100">
        <v>6696</v>
      </c>
    </row>
    <row r="101" spans="1:20" ht="12.75">
      <c r="A101" t="s">
        <v>212</v>
      </c>
      <c r="B101" t="s">
        <v>213</v>
      </c>
      <c r="D101">
        <v>0</v>
      </c>
      <c r="E101">
        <v>77</v>
      </c>
      <c r="F101">
        <v>0</v>
      </c>
      <c r="G101">
        <v>0</v>
      </c>
      <c r="H101">
        <v>0</v>
      </c>
      <c r="I101">
        <v>0</v>
      </c>
      <c r="J101">
        <v>0</v>
      </c>
      <c r="K101">
        <v>0</v>
      </c>
      <c r="L101">
        <v>375</v>
      </c>
      <c r="M101">
        <v>0</v>
      </c>
      <c r="N101">
        <v>0</v>
      </c>
      <c r="O101">
        <v>0</v>
      </c>
      <c r="P101">
        <v>184</v>
      </c>
      <c r="Q101">
        <v>0</v>
      </c>
      <c r="R101">
        <v>0</v>
      </c>
      <c r="S101">
        <v>0</v>
      </c>
      <c r="T101">
        <v>0</v>
      </c>
    </row>
    <row r="102" spans="1:20" ht="12.75">
      <c r="A102" t="s">
        <v>214</v>
      </c>
      <c r="B102" t="s">
        <v>215</v>
      </c>
      <c r="D102">
        <v>418</v>
      </c>
      <c r="E102">
        <v>389</v>
      </c>
      <c r="F102">
        <v>129</v>
      </c>
      <c r="G102">
        <v>2</v>
      </c>
      <c r="H102">
        <v>0</v>
      </c>
      <c r="I102">
        <v>0</v>
      </c>
      <c r="J102">
        <v>0</v>
      </c>
      <c r="K102">
        <v>0</v>
      </c>
      <c r="L102">
        <v>0</v>
      </c>
      <c r="M102">
        <v>0</v>
      </c>
      <c r="N102">
        <v>134</v>
      </c>
      <c r="O102">
        <v>0</v>
      </c>
      <c r="P102">
        <v>28</v>
      </c>
      <c r="Q102">
        <v>45</v>
      </c>
      <c r="R102">
        <v>132</v>
      </c>
      <c r="S102">
        <v>0</v>
      </c>
      <c r="T102">
        <v>0</v>
      </c>
    </row>
    <row r="103" spans="1:20" ht="12.75">
      <c r="A103" t="s">
        <v>216</v>
      </c>
      <c r="B103" t="s">
        <v>217</v>
      </c>
      <c r="D103">
        <v>49641</v>
      </c>
      <c r="E103">
        <v>85822</v>
      </c>
      <c r="F103">
        <v>87875</v>
      </c>
      <c r="G103">
        <v>89929</v>
      </c>
      <c r="H103">
        <v>83381</v>
      </c>
      <c r="I103">
        <v>82419</v>
      </c>
      <c r="J103">
        <v>77735</v>
      </c>
      <c r="K103">
        <v>88789</v>
      </c>
      <c r="L103">
        <v>86031</v>
      </c>
      <c r="M103">
        <v>61025</v>
      </c>
      <c r="N103">
        <v>65143</v>
      </c>
      <c r="O103">
        <v>57496</v>
      </c>
      <c r="P103">
        <v>53144</v>
      </c>
      <c r="Q103">
        <v>61535</v>
      </c>
      <c r="R103">
        <v>64460</v>
      </c>
      <c r="S103">
        <v>60748</v>
      </c>
      <c r="T103">
        <v>50876</v>
      </c>
    </row>
    <row r="104" spans="1:20" ht="12.75">
      <c r="A104" t="s">
        <v>137</v>
      </c>
      <c r="B104" t="s">
        <v>138</v>
      </c>
      <c r="D104">
        <v>0</v>
      </c>
      <c r="E104">
        <v>0</v>
      </c>
      <c r="F104">
        <v>0</v>
      </c>
      <c r="G104">
        <v>0</v>
      </c>
      <c r="H104">
        <v>0</v>
      </c>
      <c r="I104">
        <v>0</v>
      </c>
      <c r="J104">
        <v>0</v>
      </c>
      <c r="K104">
        <v>0</v>
      </c>
      <c r="L104">
        <v>35</v>
      </c>
      <c r="M104">
        <v>0</v>
      </c>
      <c r="N104">
        <v>0</v>
      </c>
      <c r="O104">
        <v>0</v>
      </c>
      <c r="P104">
        <v>0</v>
      </c>
      <c r="Q104">
        <v>0</v>
      </c>
      <c r="R104">
        <v>0</v>
      </c>
      <c r="S104">
        <v>0</v>
      </c>
      <c r="T104">
        <v>0</v>
      </c>
    </row>
    <row r="105" spans="1:20" ht="12.75">
      <c r="A105" t="s">
        <v>139</v>
      </c>
      <c r="B105" t="s">
        <v>140</v>
      </c>
      <c r="D105">
        <v>0</v>
      </c>
      <c r="E105">
        <v>0</v>
      </c>
      <c r="F105">
        <v>0</v>
      </c>
      <c r="G105">
        <v>0</v>
      </c>
      <c r="H105">
        <v>0</v>
      </c>
      <c r="I105">
        <v>0</v>
      </c>
      <c r="J105">
        <v>0</v>
      </c>
      <c r="K105">
        <v>0</v>
      </c>
      <c r="L105">
        <v>0</v>
      </c>
      <c r="M105">
        <v>0</v>
      </c>
      <c r="N105">
        <v>0</v>
      </c>
      <c r="O105">
        <v>0</v>
      </c>
      <c r="P105">
        <v>0</v>
      </c>
      <c r="Q105">
        <v>0</v>
      </c>
      <c r="R105">
        <v>0</v>
      </c>
      <c r="S105">
        <v>0</v>
      </c>
      <c r="T105">
        <v>0</v>
      </c>
    </row>
    <row r="106" spans="1:20" ht="12.75">
      <c r="A106" t="s">
        <v>218</v>
      </c>
      <c r="B106" t="s">
        <v>219</v>
      </c>
      <c r="D106" t="s">
        <v>30</v>
      </c>
      <c r="E106" t="s">
        <v>30</v>
      </c>
      <c r="F106" t="s">
        <v>30</v>
      </c>
      <c r="G106" t="s">
        <v>30</v>
      </c>
      <c r="H106" t="s">
        <v>30</v>
      </c>
      <c r="I106" t="s">
        <v>30</v>
      </c>
      <c r="J106" t="s">
        <v>30</v>
      </c>
      <c r="K106" t="s">
        <v>30</v>
      </c>
      <c r="L106" t="s">
        <v>30</v>
      </c>
      <c r="M106" t="s">
        <v>30</v>
      </c>
      <c r="N106">
        <v>238231</v>
      </c>
      <c r="O106">
        <v>204882</v>
      </c>
      <c r="P106">
        <v>186217</v>
      </c>
      <c r="Q106">
        <v>204135</v>
      </c>
      <c r="R106">
        <v>210556</v>
      </c>
      <c r="S106">
        <v>216314</v>
      </c>
      <c r="T106">
        <v>213608</v>
      </c>
    </row>
    <row r="107" spans="1:20" ht="12.75">
      <c r="A107" t="s">
        <v>141</v>
      </c>
      <c r="B107" t="s">
        <v>142</v>
      </c>
      <c r="D107">
        <v>536253</v>
      </c>
      <c r="E107">
        <v>528394</v>
      </c>
      <c r="F107">
        <v>542396</v>
      </c>
      <c r="G107">
        <v>548842</v>
      </c>
      <c r="H107">
        <v>556939</v>
      </c>
      <c r="I107">
        <v>555514</v>
      </c>
      <c r="J107">
        <v>573970</v>
      </c>
      <c r="K107">
        <v>585461</v>
      </c>
      <c r="L107">
        <v>614409</v>
      </c>
      <c r="M107">
        <v>579263</v>
      </c>
      <c r="N107">
        <v>601885</v>
      </c>
      <c r="O107">
        <v>602528</v>
      </c>
      <c r="P107">
        <v>592056</v>
      </c>
      <c r="Q107">
        <v>608236</v>
      </c>
      <c r="R107">
        <v>629074</v>
      </c>
      <c r="S107">
        <v>628819</v>
      </c>
      <c r="T107">
        <v>623950</v>
      </c>
    </row>
    <row r="109" spans="1:2" ht="12.75">
      <c r="A109" t="s">
        <v>236</v>
      </c>
      <c r="B109" t="s">
        <v>237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jmg</cp:lastModifiedBy>
  <dcterms:created xsi:type="dcterms:W3CDTF">1996-10-14T23:33:28Z</dcterms:created>
  <dcterms:modified xsi:type="dcterms:W3CDTF">2008-11-13T17:15:22Z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1013484310</vt:i4>
  </property>
  <property fmtid="{D5CDD505-2E9C-101B-9397-08002B2CF9AE}" pid="3" name="_NewReviewCycle">
    <vt:lpwstr/>
  </property>
  <property fmtid="{D5CDD505-2E9C-101B-9397-08002B2CF9AE}" pid="4" name="_EmailSubject">
    <vt:lpwstr>SC3 - Teleconference follow up</vt:lpwstr>
  </property>
  <property fmtid="{D5CDD505-2E9C-101B-9397-08002B2CF9AE}" pid="5" name="_AuthorEmail">
    <vt:lpwstr>Ricardo.Fernandez@eea.europa.eu</vt:lpwstr>
  </property>
  <property fmtid="{D5CDD505-2E9C-101B-9397-08002B2CF9AE}" pid="6" name="_AuthorEmailDisplayName">
    <vt:lpwstr>Ricardo Fernandez</vt:lpwstr>
  </property>
  <property fmtid="{D5CDD505-2E9C-101B-9397-08002B2CF9AE}" pid="7" name="_ReviewingToolsShownOnce">
    <vt:lpwstr/>
  </property>
</Properties>
</file>