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Table1 share electricity by fue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other">[3]NewCronos!$A$609:$IV$652</definedName>
    <definedName name="population">'[4]New Cronos Data'!$A$244:$N$275</definedName>
    <definedName name="Summer">#REF!</definedName>
    <definedName name="Summer1">#REF!</definedName>
    <definedName name="tecold">'[5]New Cronos data'!$A$7:$M$32</definedName>
    <definedName name="tecoldf">'[5]Data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calcId="145621" fullCalcOnLoad="1"/>
</workbook>
</file>

<file path=xl/calcChain.xml><?xml version="1.0" encoding="utf-8"?>
<calcChain xmlns="http://schemas.openxmlformats.org/spreadsheetml/2006/main">
  <c r="H86" i="1" l="1"/>
  <c r="Q85" i="1"/>
  <c r="H85" i="1"/>
  <c r="H84" i="1"/>
  <c r="Q83" i="1"/>
  <c r="H83" i="1"/>
  <c r="Q82" i="1"/>
  <c r="H82" i="1"/>
  <c r="Q81" i="1"/>
  <c r="N81" i="1"/>
  <c r="H81" i="1"/>
  <c r="Q80" i="1"/>
  <c r="H80" i="1"/>
  <c r="Q79" i="1"/>
  <c r="N79" i="1"/>
  <c r="H79" i="1"/>
  <c r="Q78" i="1"/>
  <c r="H78" i="1"/>
  <c r="Q77" i="1"/>
  <c r="N77" i="1"/>
  <c r="H77" i="1"/>
  <c r="Q76" i="1"/>
  <c r="H76" i="1"/>
  <c r="N75" i="1"/>
  <c r="Q75" i="1"/>
  <c r="H75" i="1"/>
  <c r="Q74" i="1"/>
  <c r="H74" i="1"/>
  <c r="N73" i="1"/>
  <c r="Q73" i="1"/>
  <c r="H73" i="1"/>
  <c r="Q72" i="1"/>
  <c r="H72" i="1"/>
  <c r="Q71" i="1"/>
  <c r="H71" i="1"/>
  <c r="Q70" i="1"/>
  <c r="N70" i="1"/>
  <c r="H70" i="1"/>
  <c r="Q69" i="1"/>
  <c r="H69" i="1"/>
  <c r="Q68" i="1"/>
  <c r="N68" i="1"/>
  <c r="H68" i="1"/>
  <c r="Q67" i="1"/>
  <c r="H67" i="1"/>
  <c r="Q66" i="1"/>
  <c r="N66" i="1"/>
  <c r="H66" i="1"/>
  <c r="Q65" i="1"/>
  <c r="H65" i="1"/>
  <c r="I64" i="1"/>
  <c r="H64" i="1"/>
  <c r="Q63" i="1"/>
  <c r="N63" i="1"/>
  <c r="I63" i="1"/>
  <c r="H63" i="1"/>
  <c r="P62" i="1"/>
  <c r="I62" i="1"/>
  <c r="H62" i="1"/>
  <c r="Q61" i="1"/>
  <c r="I61" i="1"/>
  <c r="H61" i="1"/>
  <c r="Q60" i="1"/>
  <c r="N60" i="1"/>
  <c r="I60" i="1"/>
  <c r="H60" i="1"/>
  <c r="P59" i="1"/>
  <c r="I59" i="1"/>
  <c r="H59" i="1"/>
  <c r="Q58" i="1"/>
  <c r="N58" i="1"/>
  <c r="I58" i="1"/>
  <c r="H58" i="1"/>
  <c r="P57" i="1"/>
  <c r="I57" i="1"/>
  <c r="H57" i="1"/>
  <c r="Q56" i="1"/>
  <c r="N56" i="1"/>
  <c r="I56" i="1"/>
  <c r="H56" i="1"/>
  <c r="M54" i="1"/>
  <c r="P63" i="1" s="1"/>
  <c r="L54" i="1"/>
  <c r="K54" i="1"/>
  <c r="G54" i="1"/>
  <c r="F54" i="1"/>
  <c r="E54" i="1"/>
  <c r="D54" i="1"/>
  <c r="C54" i="1"/>
  <c r="B54" i="1"/>
  <c r="M53" i="1"/>
  <c r="O53" i="1" s="1"/>
  <c r="L53" i="1"/>
  <c r="K53" i="1"/>
  <c r="Q53" i="1" s="1"/>
  <c r="G53" i="1"/>
  <c r="F53" i="1"/>
  <c r="E53" i="1"/>
  <c r="D53" i="1"/>
  <c r="C53" i="1"/>
  <c r="B53" i="1"/>
  <c r="H45" i="1"/>
  <c r="F45" i="1"/>
  <c r="E45" i="1"/>
  <c r="D45" i="1"/>
  <c r="C45" i="1"/>
  <c r="B45" i="1"/>
  <c r="H44" i="1"/>
  <c r="F44" i="1"/>
  <c r="E44" i="1"/>
  <c r="D44" i="1"/>
  <c r="C44" i="1"/>
  <c r="B44" i="1"/>
  <c r="H43" i="1"/>
  <c r="F43" i="1"/>
  <c r="E43" i="1"/>
  <c r="D43" i="1"/>
  <c r="C43" i="1"/>
  <c r="B43" i="1"/>
  <c r="H42" i="1"/>
  <c r="F42" i="1"/>
  <c r="E42" i="1"/>
  <c r="D42" i="1"/>
  <c r="C42" i="1"/>
  <c r="B42" i="1"/>
  <c r="H41" i="1"/>
  <c r="F41" i="1"/>
  <c r="E41" i="1"/>
  <c r="D41" i="1"/>
  <c r="C41" i="1"/>
  <c r="B41" i="1"/>
  <c r="H40" i="1"/>
  <c r="F40" i="1"/>
  <c r="E40" i="1"/>
  <c r="D40" i="1"/>
  <c r="C40" i="1"/>
  <c r="B40" i="1"/>
  <c r="H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9" i="1" l="1"/>
  <c r="F9" i="1"/>
  <c r="D9" i="1"/>
  <c r="B9" i="1"/>
  <c r="G9" i="1"/>
  <c r="E9" i="1"/>
  <c r="C9" i="1"/>
  <c r="H11" i="1"/>
  <c r="F11" i="1"/>
  <c r="D11" i="1"/>
  <c r="B11" i="1"/>
  <c r="G11" i="1"/>
  <c r="E11" i="1"/>
  <c r="C11" i="1"/>
  <c r="H13" i="1"/>
  <c r="F13" i="1"/>
  <c r="D13" i="1"/>
  <c r="B13" i="1"/>
  <c r="G13" i="1"/>
  <c r="E13" i="1"/>
  <c r="C13" i="1"/>
  <c r="S61" i="1"/>
  <c r="H15" i="1"/>
  <c r="F15" i="1"/>
  <c r="D15" i="1"/>
  <c r="B15" i="1"/>
  <c r="G15" i="1"/>
  <c r="E15" i="1"/>
  <c r="C15" i="1"/>
  <c r="S63" i="1"/>
  <c r="G8" i="1"/>
  <c r="E8" i="1"/>
  <c r="C8" i="1"/>
  <c r="H54" i="1"/>
  <c r="H8" i="1"/>
  <c r="F8" i="1"/>
  <c r="D8" i="1"/>
  <c r="B8" i="1"/>
  <c r="S56" i="1"/>
  <c r="G10" i="1"/>
  <c r="E10" i="1"/>
  <c r="C10" i="1"/>
  <c r="H10" i="1"/>
  <c r="F10" i="1"/>
  <c r="D10" i="1"/>
  <c r="B10" i="1"/>
  <c r="S58" i="1"/>
  <c r="G12" i="1"/>
  <c r="E12" i="1"/>
  <c r="C12" i="1"/>
  <c r="H12" i="1"/>
  <c r="F12" i="1"/>
  <c r="D12" i="1"/>
  <c r="B12" i="1"/>
  <c r="S60" i="1"/>
  <c r="G14" i="1"/>
  <c r="E14" i="1"/>
  <c r="C14" i="1"/>
  <c r="H14" i="1"/>
  <c r="F14" i="1"/>
  <c r="D14" i="1"/>
  <c r="B14" i="1"/>
  <c r="G16" i="1"/>
  <c r="E16" i="1"/>
  <c r="C16" i="1"/>
  <c r="H16" i="1"/>
  <c r="F16" i="1"/>
  <c r="D16" i="1"/>
  <c r="B16" i="1"/>
  <c r="I75" i="1"/>
  <c r="I73" i="1"/>
  <c r="I72" i="1"/>
  <c r="N54" i="1"/>
  <c r="Q54" i="1"/>
  <c r="R61" i="1" s="1"/>
  <c r="P56" i="1"/>
  <c r="O57" i="1"/>
  <c r="Q57" i="1"/>
  <c r="P58" i="1"/>
  <c r="O59" i="1"/>
  <c r="Q59" i="1"/>
  <c r="P60" i="1"/>
  <c r="P61" i="1"/>
  <c r="O62" i="1"/>
  <c r="Q62" i="1"/>
  <c r="Q64" i="1"/>
  <c r="O64" i="1"/>
  <c r="P64" i="1"/>
  <c r="I65" i="1"/>
  <c r="S65" i="1"/>
  <c r="R65" i="1"/>
  <c r="I67" i="1"/>
  <c r="S67" i="1"/>
  <c r="R67" i="1"/>
  <c r="I69" i="1"/>
  <c r="S69" i="1"/>
  <c r="R69" i="1"/>
  <c r="I71" i="1"/>
  <c r="S71" i="1"/>
  <c r="R71" i="1"/>
  <c r="S72" i="1"/>
  <c r="R75" i="1"/>
  <c r="S75" i="1"/>
  <c r="I76" i="1"/>
  <c r="S76" i="1"/>
  <c r="R76" i="1"/>
  <c r="I78" i="1"/>
  <c r="S78" i="1"/>
  <c r="R78" i="1"/>
  <c r="I80" i="1"/>
  <c r="S80" i="1"/>
  <c r="R80" i="1"/>
  <c r="I82" i="1"/>
  <c r="S82" i="1"/>
  <c r="R82" i="1"/>
  <c r="P84" i="1"/>
  <c r="P86" i="1"/>
  <c r="N53" i="1"/>
  <c r="P81" i="1"/>
  <c r="P79" i="1"/>
  <c r="P77" i="1"/>
  <c r="P75" i="1"/>
  <c r="P73" i="1"/>
  <c r="P70" i="1"/>
  <c r="P68" i="1"/>
  <c r="P66" i="1"/>
  <c r="O54" i="1"/>
  <c r="O56" i="1"/>
  <c r="N57" i="1"/>
  <c r="O58" i="1"/>
  <c r="N59" i="1"/>
  <c r="O60" i="1"/>
  <c r="O61" i="1"/>
  <c r="N62" i="1"/>
  <c r="O63" i="1"/>
  <c r="N64" i="1"/>
  <c r="I66" i="1"/>
  <c r="R66" i="1"/>
  <c r="S66" i="1"/>
  <c r="I68" i="1"/>
  <c r="R68" i="1"/>
  <c r="S68" i="1"/>
  <c r="I70" i="1"/>
  <c r="R70" i="1"/>
  <c r="S70" i="1"/>
  <c r="R73" i="1"/>
  <c r="S73" i="1"/>
  <c r="I74" i="1"/>
  <c r="S74" i="1"/>
  <c r="R74" i="1"/>
  <c r="I77" i="1"/>
  <c r="R77" i="1"/>
  <c r="S77" i="1"/>
  <c r="I79" i="1"/>
  <c r="R79" i="1"/>
  <c r="S79" i="1"/>
  <c r="I81" i="1"/>
  <c r="R81" i="1"/>
  <c r="S81" i="1"/>
  <c r="S83" i="1"/>
  <c r="S85" i="1"/>
  <c r="N65" i="1"/>
  <c r="P65" i="1"/>
  <c r="O66" i="1"/>
  <c r="O67" i="1"/>
  <c r="O68" i="1"/>
  <c r="N69" i="1"/>
  <c r="P69" i="1"/>
  <c r="O70" i="1"/>
  <c r="N71" i="1"/>
  <c r="P71" i="1"/>
  <c r="R72" i="1"/>
  <c r="O73" i="1"/>
  <c r="N74" i="1"/>
  <c r="P74" i="1"/>
  <c r="O75" i="1"/>
  <c r="N76" i="1"/>
  <c r="P76" i="1"/>
  <c r="O77" i="1"/>
  <c r="N78" i="1"/>
  <c r="P78" i="1"/>
  <c r="O79" i="1"/>
  <c r="N80" i="1"/>
  <c r="P80" i="1"/>
  <c r="O81" i="1"/>
  <c r="N82" i="1"/>
  <c r="P82" i="1"/>
  <c r="N83" i="1"/>
  <c r="P83" i="1"/>
  <c r="O84" i="1"/>
  <c r="Q84" i="1"/>
  <c r="S84" i="1" s="1"/>
  <c r="N85" i="1"/>
  <c r="P85" i="1"/>
  <c r="O86" i="1"/>
  <c r="Q86" i="1"/>
  <c r="S86" i="1" s="1"/>
  <c r="O65" i="1"/>
  <c r="O69" i="1"/>
  <c r="O71" i="1"/>
  <c r="O74" i="1"/>
  <c r="O76" i="1"/>
  <c r="O78" i="1"/>
  <c r="O80" i="1"/>
  <c r="O82" i="1"/>
  <c r="O83" i="1"/>
  <c r="N84" i="1"/>
  <c r="O85" i="1"/>
  <c r="N86" i="1"/>
  <c r="S64" i="1" l="1"/>
  <c r="R64" i="1"/>
  <c r="R57" i="1"/>
  <c r="S57" i="1"/>
  <c r="R60" i="1"/>
  <c r="R89" i="1" s="1"/>
  <c r="R56" i="1"/>
  <c r="H53" i="1"/>
  <c r="H7" i="1"/>
  <c r="F7" i="1"/>
  <c r="D7" i="1"/>
  <c r="G7" i="1"/>
  <c r="E7" i="1"/>
  <c r="C7" i="1"/>
  <c r="B7" i="1"/>
  <c r="R63" i="1"/>
  <c r="R62" i="1"/>
  <c r="S62" i="1"/>
  <c r="R59" i="1"/>
  <c r="S59" i="1"/>
  <c r="R58" i="1"/>
  <c r="S87" i="1"/>
  <c r="R87" i="1" l="1"/>
  <c r="H6" i="1"/>
  <c r="B6" i="1"/>
  <c r="G6" i="1"/>
  <c r="E6" i="1"/>
  <c r="C6" i="1"/>
  <c r="F6" i="1"/>
  <c r="D6" i="1"/>
</calcChain>
</file>

<file path=xl/comments1.xml><?xml version="1.0" encoding="utf-8"?>
<comments xmlns="http://schemas.openxmlformats.org/spreadsheetml/2006/main">
  <authors>
    <author>Marine CHEVRIER</author>
  </authors>
  <commentList>
    <comment ref="M67" authorId="0">
      <text>
        <r>
          <rPr>
            <b/>
            <sz val="8"/>
            <color indexed="81"/>
            <rFont val="Tahoma"/>
            <family val="2"/>
          </rPr>
          <t>Marine CHEVRIER:</t>
        </r>
        <r>
          <rPr>
            <sz val="8"/>
            <color indexed="81"/>
            <rFont val="Tahoma"/>
            <family val="2"/>
          </rPr>
          <t xml:space="preserve">
0 dans biomasse</t>
        </r>
      </text>
    </comment>
  </commentList>
</comments>
</file>

<file path=xl/sharedStrings.xml><?xml version="1.0" encoding="utf-8"?>
<sst xmlns="http://schemas.openxmlformats.org/spreadsheetml/2006/main" count="119" uniqueCount="66">
  <si>
    <t>Table 1: Share of electricity production by fuel type in 2009</t>
  </si>
  <si>
    <t>Coal and lignite                 (%)</t>
  </si>
  <si>
    <t>Oil                           (%)</t>
  </si>
  <si>
    <t>Natural and derived gas             (%)</t>
  </si>
  <si>
    <t>Nuclear                     (%)</t>
  </si>
  <si>
    <t>Renewables                    (%)</t>
  </si>
  <si>
    <t>Other fuels   *                 (%)</t>
  </si>
  <si>
    <t>Total gross electricity production (TWh)</t>
  </si>
  <si>
    <t>EEA</t>
  </si>
  <si>
    <t>EU-27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</si>
  <si>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</si>
  <si>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</si>
  <si>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</si>
  <si>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</si>
  <si>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</si>
  <si>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</si>
  <si>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</si>
  <si>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</si>
  <si>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</si>
  <si>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</si>
  <si>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</si>
  <si>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</si>
  <si>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</si>
  <si>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</si>
  <si>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</si>
  <si>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</si>
  <si>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</si>
  <si>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</si>
  <si>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</si>
  <si>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</si>
  <si>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</si>
  <si>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</si>
  <si>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</si>
  <si>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</si>
  <si>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</si>
  <si>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</si>
  <si>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UK</t>
  </si>
  <si>
    <t>Turkey</t>
  </si>
  <si>
    <t>Iceland</t>
  </si>
  <si>
    <t>Norway</t>
  </si>
  <si>
    <t>Switzerland</t>
  </si>
  <si>
    <t>World</t>
  </si>
  <si>
    <t>*</t>
  </si>
  <si>
    <t>Africa</t>
  </si>
  <si>
    <t>Middle East</t>
  </si>
  <si>
    <t>China (including Hong Kong)</t>
  </si>
  <si>
    <t>India</t>
  </si>
  <si>
    <t>Russian Federation</t>
  </si>
  <si>
    <t>United States</t>
  </si>
  <si>
    <t>Other fuels: include also pumping</t>
  </si>
  <si>
    <t>ABSOLUTE 2009</t>
  </si>
  <si>
    <t>Coal and lignite</t>
  </si>
  <si>
    <t>Oil</t>
  </si>
  <si>
    <t>Natural and derived gas</t>
  </si>
  <si>
    <t>Nuclear</t>
  </si>
  <si>
    <t>Renewables</t>
  </si>
  <si>
    <t>Other fuels (incl pumping)</t>
  </si>
  <si>
    <t>electricity production by renewable</t>
  </si>
  <si>
    <t>eu27</t>
  </si>
  <si>
    <t>eea32</t>
  </si>
  <si>
    <t>1990/2009 (%/year)</t>
  </si>
  <si>
    <t>2005/2009 (%/year)</t>
  </si>
  <si>
    <t>share in 2009</t>
  </si>
  <si>
    <t>increase</t>
  </si>
  <si>
    <t>Increase %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</si>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</sst>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0.0%"/>
    <numFmt numFmtId="167" formatCode="0.000"/>
    <numFmt numFmtId="168" formatCode="_-* #,##0.00_-;_-* #,##0.00\-;_-* &quot;-&quot;??_-;_-@_-"/>
    <numFmt numFmtId="169" formatCode="General_)"/>
  </numFmts>
  <fonts count="15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8"/>
      <name val="Tahoma"/>
      <family val="2"/>
    </font>
    <font>
      <sz val="1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7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/>
    <xf numFmtId="164" fontId="3" fillId="2" borderId="4" xfId="1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center"/>
    </xf>
    <xf numFmtId="164" fontId="3" fillId="3" borderId="4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0" fontId="3" fillId="2" borderId="5" xfId="0" applyFont="1" applyFill="1" applyBorder="1"/>
    <xf numFmtId="164" fontId="3" fillId="2" borderId="6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wrapText="1"/>
    </xf>
    <xf numFmtId="0" fontId="5" fillId="0" borderId="8" xfId="0" applyFont="1" applyBorder="1" applyAlignment="1">
      <alignment wrapText="1"/>
    </xf>
    <xf numFmtId="0" fontId="0" fillId="0" borderId="8" xfId="0" applyBorder="1"/>
    <xf numFmtId="0" fontId="5" fillId="4" borderId="9" xfId="0" applyFont="1" applyFill="1" applyBorder="1" applyAlignment="1">
      <alignment wrapText="1"/>
    </xf>
    <xf numFmtId="0" fontId="5" fillId="4" borderId="1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164" fontId="3" fillId="5" borderId="4" xfId="0" applyNumberFormat="1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166" fontId="0" fillId="0" borderId="8" xfId="1" applyNumberFormat="1" applyFont="1" applyBorder="1"/>
    <xf numFmtId="166" fontId="0" fillId="0" borderId="0" xfId="1" applyNumberFormat="1" applyFont="1"/>
    <xf numFmtId="164" fontId="0" fillId="4" borderId="0" xfId="0" applyNumberFormat="1" applyFill="1"/>
    <xf numFmtId="0" fontId="0" fillId="4" borderId="0" xfId="0" applyFill="1"/>
    <xf numFmtId="164" fontId="0" fillId="0" borderId="0" xfId="0" applyNumberFormat="1"/>
    <xf numFmtId="9" fontId="0" fillId="0" borderId="8" xfId="1" applyFont="1" applyBorder="1"/>
    <xf numFmtId="0" fontId="3" fillId="0" borderId="11" xfId="0" applyFont="1" applyBorder="1"/>
    <xf numFmtId="164" fontId="3" fillId="0" borderId="1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9" fontId="1" fillId="4" borderId="0" xfId="1" applyFont="1" applyFill="1"/>
    <xf numFmtId="166" fontId="1" fillId="6" borderId="0" xfId="1" applyNumberFormat="1" applyFont="1" applyFill="1"/>
    <xf numFmtId="0" fontId="3" fillId="0" borderId="13" xfId="0" applyFont="1" applyBorder="1"/>
    <xf numFmtId="164" fontId="3" fillId="0" borderId="1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166" fontId="1" fillId="4" borderId="0" xfId="1" applyNumberFormat="1" applyFont="1" applyFill="1"/>
    <xf numFmtId="9" fontId="5" fillId="4" borderId="8" xfId="1" applyFont="1" applyFill="1" applyBorder="1"/>
    <xf numFmtId="9" fontId="5" fillId="7" borderId="8" xfId="1" applyFont="1" applyFill="1" applyBorder="1"/>
    <xf numFmtId="0" fontId="3" fillId="0" borderId="13" xfId="0" applyFont="1" applyFill="1" applyBorder="1"/>
    <xf numFmtId="164" fontId="3" fillId="0" borderId="1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5" fillId="0" borderId="0" xfId="0" applyFont="1" applyFill="1"/>
    <xf numFmtId="167" fontId="3" fillId="5" borderId="8" xfId="0" applyNumberFormat="1" applyFont="1" applyFill="1" applyBorder="1" applyAlignment="1">
      <alignment horizontal="center"/>
    </xf>
    <xf numFmtId="9" fontId="5" fillId="0" borderId="8" xfId="1" applyFont="1" applyFill="1" applyBorder="1"/>
    <xf numFmtId="0" fontId="6" fillId="4" borderId="0" xfId="0" applyFont="1" applyFill="1"/>
    <xf numFmtId="0" fontId="7" fillId="0" borderId="14" xfId="0" applyFont="1" applyFill="1" applyBorder="1" applyAlignment="1">
      <alignment horizontal="left" vertical="top" wrapText="1"/>
    </xf>
    <xf numFmtId="164" fontId="3" fillId="0" borderId="1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" fontId="3" fillId="0" borderId="0" xfId="0" applyNumberFormat="1" applyFont="1"/>
    <xf numFmtId="9" fontId="0" fillId="4" borderId="0" xfId="0" applyNumberFormat="1" applyFill="1"/>
    <xf numFmtId="9" fontId="0" fillId="0" borderId="0" xfId="0" applyNumberFormat="1"/>
  </cellXfs>
  <cellStyles count="15">
    <cellStyle name="Milliers 2" xfId="2"/>
    <cellStyle name="Milliers 3" xfId="3"/>
    <cellStyle name="Normal" xfId="0" builtinId="0"/>
    <cellStyle name="Normal 2" xfId="4"/>
    <cellStyle name="Normal 2 2" xfId="5"/>
    <cellStyle name="Normal 3" xfId="6"/>
    <cellStyle name="Normal 4" xfId="7"/>
    <cellStyle name="Normal 5" xfId="8"/>
    <cellStyle name="Normal 6" xfId="9"/>
    <cellStyle name="Normal 7" xfId="10"/>
    <cellStyle name="Percent" xfId="1" builtinId="5"/>
    <cellStyle name="Percent 2" xfId="11"/>
    <cellStyle name="Pourcentage 2" xfId="12"/>
    <cellStyle name="Pourcentage 3" xfId="13"/>
    <cellStyle name="Standaard_Blad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7%20Total%20energy%20consumption%20intensity%20(20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ETC-ACC%202004/7.4.4%20EER%20factsheets/2004%20FS/First%20draft/EN01_EU15_1st%20draft_August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Sectie_Energie/Projecten/3.634%20Update%20EEA-monitoring%20report%20E&amp;E/Indicatoren/EN27/EN27_2006%20update_S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8%20Electricity%20consumption%20(200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Projects/EEA%20E&amp;E%20Framework%20Contract/Factsheets/European%20Union/Revised%20Fact%20Sheets/Spreadsheets/EN26%20Total%20energy%20consumption%20by%20fuel%20(2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 Gross Elec prodn by fuel"/>
      <sheetName val="Chart3 Annual growth rate"/>
      <sheetName val="Chart Share Elec prodn + proj"/>
      <sheetName val="Data for main graphs"/>
      <sheetName val="EU15 fuel share cht"/>
      <sheetName val="CTEG check"/>
      <sheetName val="Growth Rates Cht"/>
      <sheetName val="Growth Rates share"/>
      <sheetName val="Main table"/>
      <sheetName val="pumping"/>
      <sheetName val="TEG"/>
      <sheetName val="Coal &amp; lignite"/>
      <sheetName val="Oil"/>
      <sheetName val="Natural &amp; derived gas"/>
      <sheetName val="Natural gas"/>
      <sheetName val="Nuclear"/>
      <sheetName val="Other"/>
      <sheetName val="Biomass &amp; Waste"/>
      <sheetName val="Wind"/>
      <sheetName val="Hydro"/>
      <sheetName val="PV"/>
      <sheetName val="Geothermal"/>
      <sheetName val="All RE"/>
      <sheetName val="Other RE"/>
      <sheetName val="Total gross generation projn"/>
      <sheetName val="Total thermal gen proj"/>
      <sheetName val="Coal &amp; lignite projn"/>
      <sheetName val="Oil projn"/>
      <sheetName val="Natural &amp; derived gas projn"/>
      <sheetName val="Nuclear projn"/>
      <sheetName val="Geothermal projn"/>
      <sheetName val="Biomass and Waste projn 2"/>
      <sheetName val="Biomass and waste projn 1"/>
      <sheetName val="Wind projn"/>
      <sheetName val="Hydro projn"/>
      <sheetName val="Other renewables Projn"/>
      <sheetName val="NewCronos"/>
      <sheetName val="All RE proj"/>
      <sheetName val="Non thermal renewables (CHECK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609">
          <cell r="A609" t="str">
            <v>indic_en 107012</v>
          </cell>
          <cell r="B609" t="str">
            <v>indic_en</v>
          </cell>
          <cell r="C609">
            <v>107012</v>
          </cell>
        </row>
        <row r="610">
          <cell r="A610" t="str">
            <v xml:space="preserve"> Gross electricity generation - Other power stations</v>
          </cell>
          <cell r="C610" t="str">
            <v>Gross electricity generation - Other power stations</v>
          </cell>
        </row>
        <row r="611">
          <cell r="A611" t="str">
            <v>unit gwh</v>
          </cell>
          <cell r="B611" t="str">
            <v>unit</v>
          </cell>
          <cell r="C611" t="str">
            <v>gwh</v>
          </cell>
        </row>
        <row r="612">
          <cell r="A612" t="str">
            <v xml:space="preserve"> Gigawatt hour</v>
          </cell>
          <cell r="C612" t="str">
            <v>Gigawatt hour</v>
          </cell>
        </row>
        <row r="613">
          <cell r="A613" t="str">
            <v>product 6000</v>
          </cell>
          <cell r="B613" t="str">
            <v>product</v>
          </cell>
          <cell r="C613">
            <v>6000</v>
          </cell>
        </row>
        <row r="614">
          <cell r="A614" t="str">
            <v xml:space="preserve"> Electrical Energy</v>
          </cell>
          <cell r="C614" t="str">
            <v>Electrical Energy</v>
          </cell>
        </row>
        <row r="615">
          <cell r="A615" t="str">
            <v xml:space="preserve"> </v>
          </cell>
        </row>
        <row r="616">
          <cell r="A616" t="str">
            <v xml:space="preserve"> </v>
          </cell>
          <cell r="D616" t="str">
            <v>time</v>
          </cell>
          <cell r="E616" t="str">
            <v>1990a00</v>
          </cell>
          <cell r="F616" t="str">
            <v>1991a00</v>
          </cell>
          <cell r="G616" t="str">
            <v>1992a00</v>
          </cell>
          <cell r="H616" t="str">
            <v>1993a00</v>
          </cell>
          <cell r="I616" t="str">
            <v>1994a00</v>
          </cell>
          <cell r="J616" t="str">
            <v>1995a00</v>
          </cell>
          <cell r="K616" t="str">
            <v>1996a00</v>
          </cell>
          <cell r="L616" t="str">
            <v>1997a00</v>
          </cell>
          <cell r="M616" t="str">
            <v>1998a00</v>
          </cell>
          <cell r="N616" t="str">
            <v>1999a00</v>
          </cell>
          <cell r="O616" t="str">
            <v>2000a00</v>
          </cell>
          <cell r="P616" t="str">
            <v>2001a00</v>
          </cell>
          <cell r="Q616" t="str">
            <v>2002a00</v>
          </cell>
          <cell r="R616" t="str">
            <v>2003a00</v>
          </cell>
          <cell r="S616" t="str">
            <v>2004a00</v>
          </cell>
        </row>
        <row r="617">
          <cell r="A617" t="str">
            <v xml:space="preserve"> </v>
          </cell>
        </row>
        <row r="618">
          <cell r="A618" t="str">
            <v xml:space="preserve">geo </v>
          </cell>
          <cell r="B618" t="str">
            <v>geo</v>
          </cell>
        </row>
        <row r="619">
          <cell r="A619" t="str">
            <v>eu25 European Union (25 countries)</v>
          </cell>
          <cell r="B619" t="str">
            <v>eu25</v>
          </cell>
          <cell r="C619" t="str">
            <v>European Union (25 countries)</v>
          </cell>
          <cell r="E619">
            <v>5083</v>
          </cell>
          <cell r="F619">
            <v>8460</v>
          </cell>
          <cell r="G619">
            <v>4153</v>
          </cell>
          <cell r="H619">
            <v>5159</v>
          </cell>
          <cell r="I619">
            <v>6861</v>
          </cell>
          <cell r="J619">
            <v>6029</v>
          </cell>
          <cell r="K619">
            <v>5409</v>
          </cell>
          <cell r="L619">
            <v>7788</v>
          </cell>
          <cell r="M619">
            <v>8421</v>
          </cell>
          <cell r="N619">
            <v>9307</v>
          </cell>
          <cell r="O619">
            <v>9525</v>
          </cell>
          <cell r="P619">
            <v>24258</v>
          </cell>
          <cell r="Q619">
            <v>12779</v>
          </cell>
          <cell r="R619">
            <v>12277</v>
          </cell>
          <cell r="S619">
            <v>12513</v>
          </cell>
        </row>
        <row r="620">
          <cell r="A620" t="str">
            <v>eu15 European Union (15 countries)</v>
          </cell>
          <cell r="B620" t="str">
            <v>eu15</v>
          </cell>
          <cell r="C620" t="str">
            <v>European Union (15 countries)</v>
          </cell>
          <cell r="E620">
            <v>4967</v>
          </cell>
          <cell r="F620">
            <v>8378</v>
          </cell>
          <cell r="G620">
            <v>4045</v>
          </cell>
          <cell r="H620">
            <v>5002</v>
          </cell>
          <cell r="I620">
            <v>6652</v>
          </cell>
          <cell r="J620">
            <v>5889</v>
          </cell>
          <cell r="K620">
            <v>5196</v>
          </cell>
          <cell r="L620">
            <v>7625</v>
          </cell>
          <cell r="M620">
            <v>8253</v>
          </cell>
          <cell r="N620">
            <v>8169</v>
          </cell>
          <cell r="O620">
            <v>8270</v>
          </cell>
          <cell r="P620">
            <v>22816</v>
          </cell>
          <cell r="Q620">
            <v>11215</v>
          </cell>
          <cell r="R620">
            <v>10985</v>
          </cell>
          <cell r="S620">
            <v>11933</v>
          </cell>
        </row>
        <row r="621">
          <cell r="A621" t="str">
            <v>nms10 New Member States (CZ, EE, CY, LV, LT, HU, MT, PL, SI, SK)</v>
          </cell>
          <cell r="B621" t="str">
            <v>nms10</v>
          </cell>
          <cell r="C621" t="str">
            <v>New Member States (CZ, EE, CY, LV, LT, HU, MT, PL, SI, SK)</v>
          </cell>
          <cell r="E621">
            <v>116</v>
          </cell>
          <cell r="F621">
            <v>82</v>
          </cell>
          <cell r="G621">
            <v>108</v>
          </cell>
          <cell r="H621">
            <v>157</v>
          </cell>
          <cell r="I621">
            <v>209</v>
          </cell>
          <cell r="J621">
            <v>140</v>
          </cell>
          <cell r="K621">
            <v>213</v>
          </cell>
          <cell r="L621">
            <v>163</v>
          </cell>
          <cell r="M621">
            <v>168</v>
          </cell>
          <cell r="N621">
            <v>1138</v>
          </cell>
          <cell r="O621">
            <v>1255</v>
          </cell>
          <cell r="P621">
            <v>1442</v>
          </cell>
          <cell r="Q621">
            <v>1564</v>
          </cell>
          <cell r="R621">
            <v>1292</v>
          </cell>
          <cell r="S621">
            <v>580</v>
          </cell>
        </row>
        <row r="622">
          <cell r="A622" t="str">
            <v>be Belgium</v>
          </cell>
          <cell r="B622" t="str">
            <v>be</v>
          </cell>
          <cell r="C622" t="str">
            <v>Belgium</v>
          </cell>
          <cell r="E622">
            <v>152</v>
          </cell>
          <cell r="F622">
            <v>281</v>
          </cell>
          <cell r="G622">
            <v>369</v>
          </cell>
          <cell r="H622">
            <v>358</v>
          </cell>
          <cell r="I622">
            <v>422</v>
          </cell>
          <cell r="J622">
            <v>462</v>
          </cell>
          <cell r="K622">
            <v>488</v>
          </cell>
          <cell r="L622">
            <v>409</v>
          </cell>
          <cell r="M622">
            <v>533</v>
          </cell>
          <cell r="N622">
            <v>380</v>
          </cell>
          <cell r="O622">
            <v>359</v>
          </cell>
          <cell r="P622">
            <v>513</v>
          </cell>
          <cell r="Q622">
            <v>486</v>
          </cell>
          <cell r="R622">
            <v>270</v>
          </cell>
          <cell r="S622">
            <v>223</v>
          </cell>
        </row>
        <row r="623">
          <cell r="A623" t="str">
            <v>cz Czech Republic</v>
          </cell>
          <cell r="B623" t="str">
            <v>cz</v>
          </cell>
          <cell r="C623" t="str">
            <v>Czech Republic</v>
          </cell>
          <cell r="E623">
            <v>0</v>
          </cell>
          <cell r="F623">
            <v>0</v>
          </cell>
          <cell r="G623">
            <v>0</v>
          </cell>
          <cell r="H623">
            <v>63</v>
          </cell>
          <cell r="I623">
            <v>97</v>
          </cell>
          <cell r="J623">
            <v>16</v>
          </cell>
          <cell r="K623">
            <v>96</v>
          </cell>
          <cell r="L623">
            <v>34</v>
          </cell>
          <cell r="M623">
            <v>11</v>
          </cell>
          <cell r="N623">
            <v>834</v>
          </cell>
          <cell r="O623">
            <v>723</v>
          </cell>
          <cell r="P623">
            <v>713</v>
          </cell>
          <cell r="Q623">
            <v>689</v>
          </cell>
          <cell r="R623">
            <v>497</v>
          </cell>
          <cell r="S623">
            <v>1</v>
          </cell>
        </row>
        <row r="624">
          <cell r="A624" t="str">
            <v>dk Denmark</v>
          </cell>
          <cell r="B624" t="str">
            <v>dk</v>
          </cell>
          <cell r="C624" t="str">
            <v>Denmark</v>
          </cell>
          <cell r="E624">
            <v>0</v>
          </cell>
          <cell r="F624">
            <v>0</v>
          </cell>
          <cell r="G624">
            <v>0</v>
          </cell>
          <cell r="H624">
            <v>1</v>
          </cell>
          <cell r="I624">
            <v>0</v>
          </cell>
          <cell r="J624">
            <v>35</v>
          </cell>
          <cell r="K624">
            <v>21</v>
          </cell>
          <cell r="L624">
            <v>39</v>
          </cell>
          <cell r="M624">
            <v>14</v>
          </cell>
          <cell r="N624">
            <v>0</v>
          </cell>
          <cell r="O624">
            <v>99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A625" t="str">
            <v>de Germany (including ex-GDR from 1991)</v>
          </cell>
          <cell r="B625" t="str">
            <v>de</v>
          </cell>
          <cell r="C625" t="str">
            <v>Germany (including ex-GDR from 1991)</v>
          </cell>
          <cell r="E625">
            <v>1319</v>
          </cell>
          <cell r="F625">
            <v>1658</v>
          </cell>
          <cell r="G625">
            <v>2047</v>
          </cell>
          <cell r="H625">
            <v>2735</v>
          </cell>
          <cell r="I625">
            <v>3337</v>
          </cell>
          <cell r="J625">
            <v>3366</v>
          </cell>
          <cell r="K625">
            <v>3056</v>
          </cell>
          <cell r="L625">
            <v>3948</v>
          </cell>
          <cell r="M625">
            <v>3886</v>
          </cell>
          <cell r="N625">
            <v>4187</v>
          </cell>
          <cell r="O625">
            <v>4205</v>
          </cell>
          <cell r="P625">
            <v>7292</v>
          </cell>
          <cell r="Q625">
            <v>5448</v>
          </cell>
          <cell r="R625">
            <v>4007</v>
          </cell>
          <cell r="S625">
            <v>1511</v>
          </cell>
        </row>
        <row r="626">
          <cell r="A626" t="str">
            <v>ee Estonia</v>
          </cell>
          <cell r="B626" t="str">
            <v>ee</v>
          </cell>
          <cell r="C626" t="str">
            <v>Estonia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 t="str">
            <v>gr Greece</v>
          </cell>
          <cell r="B627" t="str">
            <v>gr</v>
          </cell>
          <cell r="C627" t="str">
            <v>Greece</v>
          </cell>
          <cell r="E627">
            <v>0</v>
          </cell>
          <cell r="F627">
            <v>0</v>
          </cell>
          <cell r="G627">
            <v>135</v>
          </cell>
          <cell r="H627">
            <v>90</v>
          </cell>
          <cell r="I627">
            <v>74</v>
          </cell>
          <cell r="J627">
            <v>102</v>
          </cell>
          <cell r="K627">
            <v>106</v>
          </cell>
          <cell r="L627">
            <v>114</v>
          </cell>
          <cell r="M627">
            <v>160</v>
          </cell>
          <cell r="N627">
            <v>194</v>
          </cell>
          <cell r="O627">
            <v>163</v>
          </cell>
          <cell r="P627">
            <v>103</v>
          </cell>
          <cell r="Q627">
            <v>108</v>
          </cell>
          <cell r="R627">
            <v>141</v>
          </cell>
          <cell r="S627">
            <v>139</v>
          </cell>
        </row>
        <row r="628">
          <cell r="A628" t="str">
            <v>es Spain</v>
          </cell>
          <cell r="B628" t="str">
            <v>es</v>
          </cell>
          <cell r="C628" t="str">
            <v>Spain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376</v>
          </cell>
          <cell r="K628">
            <v>0</v>
          </cell>
          <cell r="L628">
            <v>576</v>
          </cell>
          <cell r="M628">
            <v>396</v>
          </cell>
          <cell r="N628">
            <v>1350</v>
          </cell>
          <cell r="O628">
            <v>391</v>
          </cell>
          <cell r="P628">
            <v>1810</v>
          </cell>
          <cell r="Q628">
            <v>1565</v>
          </cell>
          <cell r="R628">
            <v>1423</v>
          </cell>
          <cell r="S628">
            <v>3657</v>
          </cell>
        </row>
        <row r="629">
          <cell r="A629" t="str">
            <v>fr France</v>
          </cell>
          <cell r="B629" t="str">
            <v>fr</v>
          </cell>
          <cell r="C629" t="str">
            <v>France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3038</v>
          </cell>
          <cell r="Q629">
            <v>5</v>
          </cell>
          <cell r="R629">
            <v>27</v>
          </cell>
          <cell r="S629">
            <v>10</v>
          </cell>
        </row>
        <row r="630">
          <cell r="A630" t="str">
            <v>ie Ireland</v>
          </cell>
          <cell r="B630" t="str">
            <v>ie</v>
          </cell>
          <cell r="C630" t="str">
            <v>Ireland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</v>
          </cell>
          <cell r="L630">
            <v>62</v>
          </cell>
          <cell r="M630">
            <v>1</v>
          </cell>
          <cell r="N630">
            <v>42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A631" t="str">
            <v>it Italy</v>
          </cell>
          <cell r="B631" t="str">
            <v>it</v>
          </cell>
          <cell r="C631" t="str">
            <v>Italy</v>
          </cell>
          <cell r="E631">
            <v>1477</v>
          </cell>
          <cell r="F631">
            <v>1299</v>
          </cell>
          <cell r="G631">
            <v>415</v>
          </cell>
          <cell r="H631">
            <v>392</v>
          </cell>
          <cell r="I631">
            <v>462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1102</v>
          </cell>
          <cell r="P631">
            <v>9108</v>
          </cell>
          <cell r="Q631">
            <v>1053</v>
          </cell>
          <cell r="R631">
            <v>1949</v>
          </cell>
          <cell r="S631">
            <v>1233</v>
          </cell>
        </row>
        <row r="632">
          <cell r="A632" t="str">
            <v>cy Cyprus</v>
          </cell>
          <cell r="B632" t="str">
            <v>cy</v>
          </cell>
          <cell r="C632" t="str">
            <v>Cyprus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lv Latvia</v>
          </cell>
          <cell r="B633" t="str">
            <v>lv</v>
          </cell>
          <cell r="C633" t="str">
            <v>Latvia</v>
          </cell>
          <cell r="E633">
            <v>44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 t="str">
            <v>lt Lithuania</v>
          </cell>
          <cell r="B634" t="str">
            <v>lt</v>
          </cell>
          <cell r="C634" t="str">
            <v>Lithuania</v>
          </cell>
          <cell r="E634">
            <v>38</v>
          </cell>
          <cell r="F634">
            <v>34</v>
          </cell>
          <cell r="G634">
            <v>17</v>
          </cell>
          <cell r="H634">
            <v>17</v>
          </cell>
          <cell r="I634">
            <v>22</v>
          </cell>
          <cell r="J634">
            <v>29</v>
          </cell>
          <cell r="K634">
            <v>34</v>
          </cell>
          <cell r="L634">
            <v>44</v>
          </cell>
          <cell r="M634">
            <v>52</v>
          </cell>
          <cell r="N634">
            <v>60</v>
          </cell>
          <cell r="O634">
            <v>91</v>
          </cell>
          <cell r="P634">
            <v>68</v>
          </cell>
          <cell r="Q634">
            <v>138</v>
          </cell>
          <cell r="R634">
            <v>167</v>
          </cell>
          <cell r="S634">
            <v>170</v>
          </cell>
        </row>
        <row r="635">
          <cell r="A635" t="str">
            <v>lu Luxembourg (Grand-Duché)</v>
          </cell>
          <cell r="B635" t="str">
            <v>lu</v>
          </cell>
          <cell r="C635" t="str">
            <v>Luxembourg (Grand-Duché)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21</v>
          </cell>
          <cell r="J635">
            <v>11</v>
          </cell>
          <cell r="K635">
            <v>5</v>
          </cell>
          <cell r="L635">
            <v>0</v>
          </cell>
          <cell r="M635">
            <v>0</v>
          </cell>
          <cell r="N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 t="str">
            <v>hu Hungary</v>
          </cell>
          <cell r="B636" t="str">
            <v>hu</v>
          </cell>
          <cell r="C636" t="str">
            <v>Hungary</v>
          </cell>
          <cell r="E636">
            <v>34</v>
          </cell>
          <cell r="F636">
            <v>48</v>
          </cell>
          <cell r="G636">
            <v>91</v>
          </cell>
          <cell r="H636">
            <v>77</v>
          </cell>
          <cell r="I636">
            <v>90</v>
          </cell>
          <cell r="J636">
            <v>95</v>
          </cell>
          <cell r="K636">
            <v>83</v>
          </cell>
          <cell r="L636">
            <v>85</v>
          </cell>
          <cell r="M636">
            <v>105</v>
          </cell>
          <cell r="N636">
            <v>244</v>
          </cell>
          <cell r="O636">
            <v>110</v>
          </cell>
          <cell r="P636">
            <v>123</v>
          </cell>
          <cell r="Q636">
            <v>73</v>
          </cell>
          <cell r="R636">
            <v>194</v>
          </cell>
          <cell r="S636">
            <v>4</v>
          </cell>
        </row>
        <row r="637">
          <cell r="A637" t="str">
            <v>mt Malta</v>
          </cell>
          <cell r="B637" t="str">
            <v>mt</v>
          </cell>
          <cell r="C637" t="str">
            <v>Malta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 t="str">
            <v>nl Netherlands</v>
          </cell>
          <cell r="B638" t="str">
            <v>nl</v>
          </cell>
          <cell r="C638" t="str">
            <v>Netherlands</v>
          </cell>
          <cell r="E638">
            <v>0</v>
          </cell>
          <cell r="F638">
            <v>0</v>
          </cell>
          <cell r="G638">
            <v>153</v>
          </cell>
          <cell r="H638">
            <v>157</v>
          </cell>
          <cell r="I638">
            <v>390</v>
          </cell>
          <cell r="J638">
            <v>322</v>
          </cell>
          <cell r="K638">
            <v>449</v>
          </cell>
          <cell r="L638">
            <v>646</v>
          </cell>
          <cell r="M638">
            <v>423</v>
          </cell>
          <cell r="N638">
            <v>783</v>
          </cell>
          <cell r="O638">
            <v>1175</v>
          </cell>
          <cell r="P638">
            <v>255</v>
          </cell>
          <cell r="Q638">
            <v>1327</v>
          </cell>
          <cell r="R638">
            <v>252</v>
          </cell>
          <cell r="S638">
            <v>203</v>
          </cell>
        </row>
        <row r="639">
          <cell r="A639" t="str">
            <v>at Austria</v>
          </cell>
          <cell r="B639" t="str">
            <v>at</v>
          </cell>
          <cell r="C639" t="str">
            <v>Austria</v>
          </cell>
          <cell r="E639">
            <v>115</v>
          </cell>
          <cell r="F639">
            <v>166</v>
          </cell>
          <cell r="G639">
            <v>276</v>
          </cell>
          <cell r="H639">
            <v>367</v>
          </cell>
          <cell r="I639">
            <v>150</v>
          </cell>
          <cell r="J639">
            <v>752</v>
          </cell>
          <cell r="K639">
            <v>341</v>
          </cell>
          <cell r="L639">
            <v>195</v>
          </cell>
          <cell r="M639">
            <v>8</v>
          </cell>
          <cell r="N639">
            <v>377</v>
          </cell>
          <cell r="O639">
            <v>170</v>
          </cell>
          <cell r="P639">
            <v>187</v>
          </cell>
          <cell r="Q639">
            <v>312</v>
          </cell>
          <cell r="R639">
            <v>195</v>
          </cell>
          <cell r="S639">
            <v>229</v>
          </cell>
        </row>
        <row r="640">
          <cell r="A640" t="str">
            <v>pl Poland</v>
          </cell>
          <cell r="B640" t="str">
            <v>pl</v>
          </cell>
          <cell r="C640" t="str">
            <v>Poland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331</v>
          </cell>
          <cell r="P640">
            <v>322</v>
          </cell>
          <cell r="Q640">
            <v>464</v>
          </cell>
          <cell r="R640">
            <v>287</v>
          </cell>
          <cell r="S640">
            <v>331</v>
          </cell>
        </row>
        <row r="641">
          <cell r="A641" t="str">
            <v>pt Portugal</v>
          </cell>
          <cell r="B641" t="str">
            <v>pt</v>
          </cell>
          <cell r="C641" t="str">
            <v>Portugal</v>
          </cell>
          <cell r="E641">
            <v>1</v>
          </cell>
          <cell r="F641">
            <v>1</v>
          </cell>
          <cell r="G641">
            <v>1</v>
          </cell>
          <cell r="H641">
            <v>1</v>
          </cell>
          <cell r="I641">
            <v>1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1</v>
          </cell>
          <cell r="P641">
            <v>1</v>
          </cell>
          <cell r="Q641">
            <v>2</v>
          </cell>
          <cell r="R641">
            <v>6</v>
          </cell>
          <cell r="S641">
            <v>8</v>
          </cell>
        </row>
        <row r="642">
          <cell r="A642" t="str">
            <v>si Slovenia</v>
          </cell>
          <cell r="B642" t="str">
            <v>si</v>
          </cell>
          <cell r="C642" t="str">
            <v>Slovenia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3</v>
          </cell>
          <cell r="Q642">
            <v>0</v>
          </cell>
          <cell r="R642">
            <v>6</v>
          </cell>
          <cell r="S642">
            <v>5</v>
          </cell>
        </row>
        <row r="643">
          <cell r="A643" t="str">
            <v>sk Slovakia</v>
          </cell>
          <cell r="B643" t="str">
            <v>sk</v>
          </cell>
          <cell r="C643" t="str">
            <v>Slovakia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213</v>
          </cell>
          <cell r="Q643">
            <v>200</v>
          </cell>
          <cell r="R643">
            <v>141</v>
          </cell>
          <cell r="S643">
            <v>69</v>
          </cell>
        </row>
        <row r="644">
          <cell r="A644" t="str">
            <v>fi Finland</v>
          </cell>
          <cell r="B644" t="str">
            <v>fi</v>
          </cell>
          <cell r="C644" t="str">
            <v>Finland</v>
          </cell>
          <cell r="E644">
            <v>0</v>
          </cell>
          <cell r="F644">
            <v>4386</v>
          </cell>
          <cell r="G644">
            <v>358</v>
          </cell>
          <cell r="H644">
            <v>405</v>
          </cell>
          <cell r="I644">
            <v>362</v>
          </cell>
          <cell r="J644">
            <v>121</v>
          </cell>
          <cell r="K644">
            <v>404</v>
          </cell>
          <cell r="L644">
            <v>1239</v>
          </cell>
          <cell r="M644">
            <v>2198</v>
          </cell>
          <cell r="N644">
            <v>333</v>
          </cell>
          <cell r="O644">
            <v>324</v>
          </cell>
          <cell r="P644">
            <v>276</v>
          </cell>
          <cell r="Q644">
            <v>390</v>
          </cell>
          <cell r="R644">
            <v>474</v>
          </cell>
          <cell r="S644">
            <v>475</v>
          </cell>
        </row>
        <row r="645">
          <cell r="A645" t="str">
            <v>se Sweden</v>
          </cell>
          <cell r="B645" t="str">
            <v>se</v>
          </cell>
          <cell r="C645" t="str">
            <v>Sweden</v>
          </cell>
          <cell r="E645">
            <v>228</v>
          </cell>
          <cell r="F645">
            <v>262</v>
          </cell>
          <cell r="G645">
            <v>291</v>
          </cell>
          <cell r="H645">
            <v>429</v>
          </cell>
          <cell r="I645">
            <v>577</v>
          </cell>
          <cell r="J645">
            <v>5</v>
          </cell>
          <cell r="K645">
            <v>0</v>
          </cell>
          <cell r="L645">
            <v>61</v>
          </cell>
          <cell r="M645">
            <v>328</v>
          </cell>
          <cell r="N645">
            <v>521</v>
          </cell>
          <cell r="O645">
            <v>207</v>
          </cell>
          <cell r="P645">
            <v>161</v>
          </cell>
          <cell r="Q645">
            <v>177</v>
          </cell>
          <cell r="R645">
            <v>0</v>
          </cell>
          <cell r="S645">
            <v>745</v>
          </cell>
        </row>
        <row r="646">
          <cell r="A646" t="str">
            <v>uk United Kingdom</v>
          </cell>
          <cell r="B646" t="str">
            <v>uk</v>
          </cell>
          <cell r="C646" t="str">
            <v>United Kingdom</v>
          </cell>
          <cell r="E646">
            <v>1675</v>
          </cell>
          <cell r="F646">
            <v>325</v>
          </cell>
          <cell r="G646">
            <v>0</v>
          </cell>
          <cell r="H646">
            <v>67</v>
          </cell>
          <cell r="I646">
            <v>856</v>
          </cell>
          <cell r="J646">
            <v>335</v>
          </cell>
          <cell r="K646">
            <v>325</v>
          </cell>
          <cell r="L646">
            <v>336</v>
          </cell>
          <cell r="M646">
            <v>322</v>
          </cell>
          <cell r="N646">
            <v>0</v>
          </cell>
          <cell r="O646">
            <v>74</v>
          </cell>
          <cell r="P646">
            <v>72</v>
          </cell>
          <cell r="Q646">
            <v>342</v>
          </cell>
          <cell r="R646">
            <v>2242</v>
          </cell>
          <cell r="S646">
            <v>3500</v>
          </cell>
        </row>
        <row r="647">
          <cell r="A647" t="str">
            <v>bg Bulgaria</v>
          </cell>
          <cell r="B647" t="str">
            <v>bg</v>
          </cell>
          <cell r="C647" t="str">
            <v>Bulgaria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3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6</v>
          </cell>
          <cell r="S647">
            <v>19</v>
          </cell>
        </row>
        <row r="648">
          <cell r="A648" t="str">
            <v>hr Croatia</v>
          </cell>
          <cell r="B648" t="str">
            <v>hr</v>
          </cell>
          <cell r="C648" t="str">
            <v>Croatia</v>
          </cell>
          <cell r="E648">
            <v>0</v>
          </cell>
          <cell r="F648">
            <v>0</v>
          </cell>
          <cell r="G648">
            <v>0</v>
          </cell>
          <cell r="H648">
            <v>18</v>
          </cell>
          <cell r="I648">
            <v>1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 t="str">
            <v>ro Romania</v>
          </cell>
          <cell r="B649" t="str">
            <v>ro</v>
          </cell>
          <cell r="C649" t="str">
            <v>Romania</v>
          </cell>
          <cell r="E649">
            <v>101</v>
          </cell>
          <cell r="F649">
            <v>89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1</v>
          </cell>
        </row>
        <row r="650">
          <cell r="A650" t="str">
            <v>tr Turkey</v>
          </cell>
          <cell r="B650" t="str">
            <v>tr</v>
          </cell>
          <cell r="C650" t="str">
            <v>Turkey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5</v>
          </cell>
          <cell r="N650">
            <v>55</v>
          </cell>
          <cell r="O650">
            <v>54</v>
          </cell>
          <cell r="P650">
            <v>97</v>
          </cell>
          <cell r="Q650">
            <v>44</v>
          </cell>
          <cell r="R650">
            <v>36</v>
          </cell>
          <cell r="S650">
            <v>28</v>
          </cell>
        </row>
        <row r="651">
          <cell r="A651" t="str">
            <v>is Iceland</v>
          </cell>
          <cell r="B651" t="str">
            <v>is</v>
          </cell>
          <cell r="C651" t="str">
            <v>Iceland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6</v>
          </cell>
          <cell r="S651">
            <v>0</v>
          </cell>
        </row>
        <row r="652">
          <cell r="A652" t="str">
            <v>no Norway</v>
          </cell>
          <cell r="B652" t="str">
            <v>no</v>
          </cell>
          <cell r="C652" t="str">
            <v>Norway</v>
          </cell>
          <cell r="E652">
            <v>466</v>
          </cell>
          <cell r="F652">
            <v>429</v>
          </cell>
          <cell r="G652">
            <v>441</v>
          </cell>
          <cell r="H652">
            <v>467</v>
          </cell>
          <cell r="I652">
            <v>528</v>
          </cell>
          <cell r="J652">
            <v>0</v>
          </cell>
          <cell r="K652">
            <v>0</v>
          </cell>
          <cell r="L652">
            <v>8</v>
          </cell>
          <cell r="M652">
            <v>7</v>
          </cell>
          <cell r="N652">
            <v>199</v>
          </cell>
          <cell r="O652">
            <v>191</v>
          </cell>
          <cell r="P652">
            <v>120</v>
          </cell>
          <cell r="Q652">
            <v>180</v>
          </cell>
          <cell r="R652">
            <v>60</v>
          </cell>
          <cell r="S652">
            <v>31</v>
          </cell>
        </row>
      </sheetData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3"/>
  <sheetViews>
    <sheetView tabSelected="1" zoomScale="80" zoomScaleNormal="80" workbookViewId="0">
      <selection activeCell="J19" sqref="J19"/>
    </sheetView>
  </sheetViews>
  <sheetFormatPr defaultColWidth="11.42578125" defaultRowHeight="12.75" x14ac:dyDescent="0.2"/>
  <cols>
    <col min="1" max="10" width="11.42578125" customWidth="1"/>
    <col min="11" max="12" width="11.5703125" bestFit="1" customWidth="1"/>
    <col min="13" max="13" width="15.28515625" customWidth="1"/>
    <col min="14" max="14" width="13" customWidth="1"/>
    <col min="15" max="15" width="11.5703125" bestFit="1" customWidth="1"/>
    <col min="16" max="16" width="16.7109375" customWidth="1"/>
  </cols>
  <sheetData>
    <row r="1" spans="1:8" ht="15" x14ac:dyDescent="0.25">
      <c r="A1" s="1" t="s">
        <v>0</v>
      </c>
    </row>
    <row r="3" spans="1:8" ht="13.5" thickBot="1" x14ac:dyDescent="0.25"/>
    <row r="4" spans="1:8" x14ac:dyDescent="0.2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ht="45.75" customHeight="1" thickBot="1" x14ac:dyDescent="0.25">
      <c r="A5" s="4"/>
      <c r="B5" s="5"/>
      <c r="C5" s="5"/>
      <c r="D5" s="5"/>
      <c r="E5" s="5"/>
      <c r="F5" s="5"/>
      <c r="G5" s="5"/>
      <c r="H5" s="5"/>
    </row>
    <row r="6" spans="1:8" ht="13.5" thickTop="1" x14ac:dyDescent="0.2">
      <c r="A6" s="6" t="s">
        <v>8</v>
      </c>
      <c r="B6" s="7">
        <f t="shared" ref="B6:G7" si="0">B53/1000/$H53*100</f>
        <v>24.036431397658799</v>
      </c>
      <c r="C6" s="7">
        <f t="shared" si="0"/>
        <v>2.7012702009007965</v>
      </c>
      <c r="D6" s="7">
        <f t="shared" si="0"/>
        <v>23.358781132509147</v>
      </c>
      <c r="E6" s="7">
        <f t="shared" si="0"/>
        <v>25.220027691583613</v>
      </c>
      <c r="F6" s="7">
        <f>F53/1000/$H53*100</f>
        <v>23.382970223338635</v>
      </c>
      <c r="G6" s="7">
        <f t="shared" si="0"/>
        <v>1.3005193540089859</v>
      </c>
      <c r="H6" s="8">
        <f>H53</f>
        <v>3654.5400000000009</v>
      </c>
    </row>
    <row r="7" spans="1:8" ht="13.5" thickBot="1" x14ac:dyDescent="0.25">
      <c r="A7" s="9" t="s">
        <v>9</v>
      </c>
      <c r="B7" s="10">
        <f t="shared" si="0"/>
        <v>25.31310007776823</v>
      </c>
      <c r="C7" s="10">
        <f t="shared" si="0"/>
        <v>2.8799125752343175</v>
      </c>
      <c r="D7" s="10">
        <f t="shared" si="0"/>
        <v>23.070291182458035</v>
      </c>
      <c r="E7" s="10">
        <f t="shared" si="0"/>
        <v>27.458145823428008</v>
      </c>
      <c r="F7" s="10">
        <f>F54/1000/$H54*100</f>
        <v>19.598025448518776</v>
      </c>
      <c r="G7" s="10">
        <f t="shared" si="0"/>
        <v>1.680524892592606</v>
      </c>
      <c r="H7" s="10">
        <f>H54</f>
        <v>3255.8280000000009</v>
      </c>
    </row>
    <row r="8" spans="1:8" ht="13.5" thickTop="1" x14ac:dyDescent="0.2">
      <c r="A8" s="6" t="s">
        <v>10</v>
      </c>
      <c r="B8" s="7">
        <f t="shared" ref="B8:G23" si="1">B56/1000/$H56*100</f>
        <v>5.5677655677655684</v>
      </c>
      <c r="C8" s="7">
        <f t="shared" si="1"/>
        <v>0.6022408963585435</v>
      </c>
      <c r="D8" s="7">
        <f t="shared" si="1"/>
        <v>32.629821159232925</v>
      </c>
      <c r="E8" s="7">
        <f t="shared" si="1"/>
        <v>50.87373410902822</v>
      </c>
      <c r="F8" s="7">
        <f t="shared" si="1"/>
        <v>8.5110967463908658</v>
      </c>
      <c r="G8" s="7">
        <f t="shared" si="1"/>
        <v>1.8153415212238744</v>
      </c>
      <c r="H8" s="8">
        <f t="shared" ref="H8:H38" si="2">H56</f>
        <v>92.82</v>
      </c>
    </row>
    <row r="9" spans="1:8" x14ac:dyDescent="0.2">
      <c r="A9" s="6" t="s">
        <v>11</v>
      </c>
      <c r="B9" s="7">
        <f t="shared" si="1"/>
        <v>48.4569460390356</v>
      </c>
      <c r="C9" s="7">
        <f t="shared" si="1"/>
        <v>0.75315729047072344</v>
      </c>
      <c r="D9" s="7">
        <f t="shared" si="1"/>
        <v>4.5028702640642946</v>
      </c>
      <c r="E9" s="7">
        <f t="shared" si="1"/>
        <v>35.030998851894381</v>
      </c>
      <c r="F9" s="7">
        <f t="shared" si="1"/>
        <v>9.8714121699196333</v>
      </c>
      <c r="G9" s="7">
        <f t="shared" si="1"/>
        <v>1.3846153846153846</v>
      </c>
      <c r="H9" s="8">
        <f t="shared" si="2"/>
        <v>43.55</v>
      </c>
    </row>
    <row r="10" spans="1:8" x14ac:dyDescent="0.2">
      <c r="A10" s="6" t="s">
        <v>12</v>
      </c>
      <c r="B10" s="7">
        <f t="shared" si="1"/>
        <v>55.439608164841005</v>
      </c>
      <c r="C10" s="7">
        <f t="shared" si="1"/>
        <v>0.1881966896684843</v>
      </c>
      <c r="D10" s="7">
        <f t="shared" si="1"/>
        <v>4.4817352699898665</v>
      </c>
      <c r="E10" s="7">
        <f t="shared" si="1"/>
        <v>32.823432900641798</v>
      </c>
      <c r="F10" s="7">
        <f t="shared" si="1"/>
        <v>6.29252521353086</v>
      </c>
      <c r="G10" s="7">
        <f t="shared" si="1"/>
        <v>0.77450176132799309</v>
      </c>
      <c r="H10" s="8">
        <f t="shared" si="2"/>
        <v>82.891999999999996</v>
      </c>
    </row>
    <row r="11" spans="1:8" x14ac:dyDescent="0.2">
      <c r="A11" s="6" t="s">
        <v>13</v>
      </c>
      <c r="B11" s="7">
        <f t="shared" si="1"/>
        <v>48.636163660360751</v>
      </c>
      <c r="C11" s="7">
        <f t="shared" si="1"/>
        <v>3.2336119665640122</v>
      </c>
      <c r="D11" s="7">
        <f t="shared" si="1"/>
        <v>18.513528376594806</v>
      </c>
      <c r="E11" s="7">
        <f t="shared" si="1"/>
        <v>0</v>
      </c>
      <c r="F11" s="7">
        <f t="shared" si="1"/>
        <v>29.60569731632204</v>
      </c>
      <c r="G11" s="7">
        <f t="shared" si="1"/>
        <v>1.0998680158380994E-2</v>
      </c>
      <c r="H11" s="8">
        <f t="shared" si="2"/>
        <v>36.368000000000002</v>
      </c>
    </row>
    <row r="12" spans="1:8" x14ac:dyDescent="0.2">
      <c r="A12" s="6" t="s">
        <v>14</v>
      </c>
      <c r="B12" s="7">
        <f t="shared" si="1"/>
        <v>41.505520638976158</v>
      </c>
      <c r="C12" s="7">
        <f t="shared" si="1"/>
        <v>1.6019025174642578</v>
      </c>
      <c r="D12" s="7">
        <f t="shared" si="1"/>
        <v>14.026604174895429</v>
      </c>
      <c r="E12" s="7">
        <f t="shared" si="1"/>
        <v>22.299382078457359</v>
      </c>
      <c r="F12" s="7">
        <f t="shared" si="1"/>
        <v>17.427899512967429</v>
      </c>
      <c r="G12" s="7">
        <f t="shared" si="1"/>
        <v>3.1386910772393666</v>
      </c>
      <c r="H12" s="8">
        <f t="shared" si="2"/>
        <v>605.09299999999996</v>
      </c>
    </row>
    <row r="13" spans="1:8" x14ac:dyDescent="0.2">
      <c r="A13" s="6" t="s">
        <v>15</v>
      </c>
      <c r="B13" s="7">
        <f t="shared" si="1"/>
        <v>87.561225652124392</v>
      </c>
      <c r="C13" s="7">
        <f t="shared" si="1"/>
        <v>0.51258685499487411</v>
      </c>
      <c r="D13" s="7">
        <f t="shared" si="1"/>
        <v>5.7637544139423627</v>
      </c>
      <c r="E13" s="7">
        <f t="shared" si="1"/>
        <v>0</v>
      </c>
      <c r="F13" s="7">
        <f t="shared" si="1"/>
        <v>6.1624330789383768</v>
      </c>
      <c r="G13" s="7">
        <f t="shared" si="1"/>
        <v>0</v>
      </c>
      <c r="H13" s="8">
        <f t="shared" si="2"/>
        <v>8.7789999999999999</v>
      </c>
    </row>
    <row r="14" spans="1:8" x14ac:dyDescent="0.2">
      <c r="A14" s="6" t="s">
        <v>16</v>
      </c>
      <c r="B14" s="7">
        <f t="shared" si="1"/>
        <v>23.198237577368257</v>
      </c>
      <c r="C14" s="7">
        <f t="shared" si="1"/>
        <v>3.1996363254886875</v>
      </c>
      <c r="D14" s="7">
        <f t="shared" si="1"/>
        <v>56.9954890373116</v>
      </c>
      <c r="E14" s="7">
        <f t="shared" si="1"/>
        <v>0</v>
      </c>
      <c r="F14" s="7">
        <f t="shared" si="1"/>
        <v>15.365248102947863</v>
      </c>
      <c r="G14" s="7">
        <f t="shared" si="1"/>
        <v>1.241388956883589</v>
      </c>
      <c r="H14" s="8">
        <f t="shared" si="2"/>
        <v>28.597000000000001</v>
      </c>
    </row>
    <row r="15" spans="1:8" x14ac:dyDescent="0.2">
      <c r="A15" s="6" t="s">
        <v>17</v>
      </c>
      <c r="B15" s="7">
        <f t="shared" si="1"/>
        <v>55.318598103621241</v>
      </c>
      <c r="C15" s="7">
        <f t="shared" si="1"/>
        <v>12.42516423416718</v>
      </c>
      <c r="D15" s="7">
        <f t="shared" si="1"/>
        <v>17.835992362706708</v>
      </c>
      <c r="E15" s="7">
        <f t="shared" si="1"/>
        <v>0</v>
      </c>
      <c r="F15" s="7">
        <f t="shared" si="1"/>
        <v>13.713148441798001</v>
      </c>
      <c r="G15" s="7">
        <f t="shared" si="1"/>
        <v>0.70709685770687036</v>
      </c>
      <c r="H15" s="8">
        <f t="shared" si="2"/>
        <v>61.802</v>
      </c>
    </row>
    <row r="16" spans="1:8" x14ac:dyDescent="0.2">
      <c r="A16" s="6" t="s">
        <v>18</v>
      </c>
      <c r="B16" s="7">
        <f t="shared" si="1"/>
        <v>11.944780290567458</v>
      </c>
      <c r="C16" s="7">
        <f t="shared" si="1"/>
        <v>5.5249440072939171</v>
      </c>
      <c r="D16" s="7">
        <f t="shared" si="1"/>
        <v>35.827073381827304</v>
      </c>
      <c r="E16" s="7">
        <f t="shared" si="1"/>
        <v>17.429092422650783</v>
      </c>
      <c r="F16" s="7">
        <f t="shared" si="1"/>
        <v>26.231013682701391</v>
      </c>
      <c r="G16" s="7">
        <f t="shared" si="1"/>
        <v>3.0430962149591365</v>
      </c>
      <c r="H16" s="8">
        <f t="shared" si="2"/>
        <v>302.71800000000002</v>
      </c>
    </row>
    <row r="17" spans="1:8" x14ac:dyDescent="0.2">
      <c r="A17" s="6" t="s">
        <v>19</v>
      </c>
      <c r="B17" s="7">
        <f t="shared" si="1"/>
        <v>4.7313124668822741</v>
      </c>
      <c r="C17" s="7">
        <f t="shared" si="1"/>
        <v>1.064152460304409</v>
      </c>
      <c r="D17" s="7">
        <f t="shared" si="1"/>
        <v>4.3536333570867374</v>
      </c>
      <c r="E17" s="7">
        <f t="shared" si="1"/>
        <v>74.866524146247883</v>
      </c>
      <c r="F17" s="7">
        <f t="shared" si="1"/>
        <v>13.989292696742131</v>
      </c>
      <c r="G17" s="7">
        <f t="shared" si="1"/>
        <v>0.99508487273657475</v>
      </c>
      <c r="H17" s="8">
        <f t="shared" si="2"/>
        <v>547.29</v>
      </c>
    </row>
    <row r="18" spans="1:8" x14ac:dyDescent="0.2">
      <c r="A18" s="6" t="s">
        <v>20</v>
      </c>
      <c r="B18" s="7">
        <f t="shared" si="1"/>
        <v>13.354187526459734</v>
      </c>
      <c r="C18" s="7">
        <f t="shared" si="1"/>
        <v>8.7392733064087995</v>
      </c>
      <c r="D18" s="7">
        <f t="shared" si="1"/>
        <v>50.71533690385791</v>
      </c>
      <c r="E18" s="7">
        <f t="shared" si="1"/>
        <v>0</v>
      </c>
      <c r="F18" s="7">
        <f t="shared" si="1"/>
        <v>25.314996875231</v>
      </c>
      <c r="G18" s="7">
        <f t="shared" si="1"/>
        <v>1.8762053880425504</v>
      </c>
      <c r="H18" s="8">
        <f t="shared" si="2"/>
        <v>297.62200000000001</v>
      </c>
    </row>
    <row r="19" spans="1:8" x14ac:dyDescent="0.2">
      <c r="A19" s="6" t="s">
        <v>21</v>
      </c>
      <c r="B19" s="7">
        <f t="shared" si="1"/>
        <v>0</v>
      </c>
      <c r="C19" s="7">
        <f t="shared" si="1"/>
        <v>99.101510227489968</v>
      </c>
      <c r="D19" s="7">
        <f t="shared" si="1"/>
        <v>0</v>
      </c>
      <c r="E19" s="7">
        <f t="shared" si="1"/>
        <v>0</v>
      </c>
      <c r="F19" s="7">
        <f t="shared" si="1"/>
        <v>7.6467214681705226E-2</v>
      </c>
      <c r="G19" s="7">
        <f t="shared" si="1"/>
        <v>0.82202255782833111</v>
      </c>
      <c r="H19" s="8">
        <f t="shared" si="2"/>
        <v>5.2309999999999999</v>
      </c>
    </row>
    <row r="20" spans="1:8" x14ac:dyDescent="0.2">
      <c r="A20" s="6" t="s">
        <v>22</v>
      </c>
      <c r="B20" s="7">
        <f t="shared" si="1"/>
        <v>3.5913090321422161E-2</v>
      </c>
      <c r="C20" s="7">
        <f t="shared" si="1"/>
        <v>7.1826180642844323E-2</v>
      </c>
      <c r="D20" s="7">
        <f t="shared" si="1"/>
        <v>36.038786137547142</v>
      </c>
      <c r="E20" s="7">
        <f t="shared" si="1"/>
        <v>0</v>
      </c>
      <c r="F20" s="7">
        <f t="shared" si="1"/>
        <v>63.853474591488599</v>
      </c>
      <c r="G20" s="7">
        <f t="shared" si="1"/>
        <v>0</v>
      </c>
      <c r="H20" s="8">
        <f t="shared" si="2"/>
        <v>5.569</v>
      </c>
    </row>
    <row r="21" spans="1:8" x14ac:dyDescent="0.2">
      <c r="A21" s="6" t="s">
        <v>23</v>
      </c>
      <c r="B21" s="7">
        <f t="shared" si="1"/>
        <v>0</v>
      </c>
      <c r="C21" s="7">
        <f t="shared" si="1"/>
        <v>4.5728862066820124</v>
      </c>
      <c r="D21" s="7">
        <f t="shared" si="1"/>
        <v>13.071610775835252</v>
      </c>
      <c r="E21" s="7">
        <f t="shared" si="1"/>
        <v>67.516953897841105</v>
      </c>
      <c r="F21" s="7">
        <f t="shared" si="1"/>
        <v>8.7040378274124315</v>
      </c>
      <c r="G21" s="7">
        <f t="shared" si="1"/>
        <v>6.1345112922292042</v>
      </c>
      <c r="H21" s="8">
        <f t="shared" si="2"/>
        <v>16.073</v>
      </c>
    </row>
    <row r="22" spans="1:8" x14ac:dyDescent="0.2">
      <c r="A22" s="6" t="s">
        <v>24</v>
      </c>
      <c r="B22" s="7">
        <f t="shared" si="1"/>
        <v>0</v>
      </c>
      <c r="C22" s="7">
        <f t="shared" si="1"/>
        <v>0</v>
      </c>
      <c r="D22" s="7">
        <f t="shared" si="1"/>
        <v>61.470270270270269</v>
      </c>
      <c r="E22" s="7">
        <f t="shared" si="1"/>
        <v>0</v>
      </c>
      <c r="F22" s="7">
        <f t="shared" si="1"/>
        <v>22.378378378378379</v>
      </c>
      <c r="G22" s="7">
        <f t="shared" si="1"/>
        <v>16.151351351351352</v>
      </c>
      <c r="H22" s="8">
        <f t="shared" si="2"/>
        <v>4.625</v>
      </c>
    </row>
    <row r="23" spans="1:8" x14ac:dyDescent="0.2">
      <c r="A23" s="6" t="s">
        <v>25</v>
      </c>
      <c r="B23" s="7">
        <f t="shared" si="1"/>
        <v>17.655740900609874</v>
      </c>
      <c r="C23" s="7">
        <f t="shared" si="1"/>
        <v>1.7739285415912447</v>
      </c>
      <c r="D23" s="7">
        <f t="shared" si="1"/>
        <v>29.232225904369379</v>
      </c>
      <c r="E23" s="7">
        <f t="shared" si="1"/>
        <v>42.958589768581696</v>
      </c>
      <c r="F23" s="7">
        <f t="shared" si="1"/>
        <v>8.3767300676710583</v>
      </c>
      <c r="G23" s="7">
        <f t="shared" si="1"/>
        <v>2.7848171767523465E-3</v>
      </c>
      <c r="H23" s="8">
        <f t="shared" si="2"/>
        <v>35.908999999999999</v>
      </c>
    </row>
    <row r="24" spans="1:8" x14ac:dyDescent="0.2">
      <c r="A24" s="6" t="s">
        <v>26</v>
      </c>
      <c r="B24" s="7">
        <f t="shared" ref="B24:G38" si="3">B72/1000/$H72*100</f>
        <v>0</v>
      </c>
      <c r="C24" s="7">
        <f t="shared" si="3"/>
        <v>98.707891093677887</v>
      </c>
      <c r="D24" s="7">
        <f t="shared" si="3"/>
        <v>0</v>
      </c>
      <c r="E24" s="7">
        <f t="shared" si="3"/>
        <v>0</v>
      </c>
      <c r="F24" s="7">
        <f t="shared" si="3"/>
        <v>0</v>
      </c>
      <c r="G24" s="7">
        <f t="shared" si="3"/>
        <v>1.2921089063221045</v>
      </c>
      <c r="H24" s="8">
        <f t="shared" si="2"/>
        <v>2.1669999999999998</v>
      </c>
    </row>
    <row r="25" spans="1:8" x14ac:dyDescent="0.2">
      <c r="A25" s="6" t="s">
        <v>27</v>
      </c>
      <c r="B25" s="7">
        <f t="shared" si="3"/>
        <v>21.381266072497972</v>
      </c>
      <c r="C25" s="7">
        <f t="shared" si="3"/>
        <v>1.3095783281079367</v>
      </c>
      <c r="D25" s="7">
        <f t="shared" si="3"/>
        <v>62.556804170923307</v>
      </c>
      <c r="E25" s="7">
        <f t="shared" si="3"/>
        <v>3.723535421143481</v>
      </c>
      <c r="F25" s="7">
        <f t="shared" si="3"/>
        <v>10.873815478916404</v>
      </c>
      <c r="G25" s="7">
        <f t="shared" si="3"/>
        <v>0.15500052841089229</v>
      </c>
      <c r="H25" s="8">
        <f t="shared" si="2"/>
        <v>113.548</v>
      </c>
    </row>
    <row r="26" spans="1:8" x14ac:dyDescent="0.2">
      <c r="A26" s="6" t="s">
        <v>28</v>
      </c>
      <c r="B26" s="7">
        <f t="shared" si="3"/>
        <v>5.189728288646692</v>
      </c>
      <c r="C26" s="7">
        <f t="shared" si="3"/>
        <v>1.594076775378835</v>
      </c>
      <c r="D26" s="7">
        <f t="shared" si="3"/>
        <v>18.804304283563329</v>
      </c>
      <c r="E26" s="7">
        <f t="shared" si="3"/>
        <v>0</v>
      </c>
      <c r="F26" s="7">
        <f t="shared" si="3"/>
        <v>69.686295636318434</v>
      </c>
      <c r="G26" s="7">
        <f t="shared" si="3"/>
        <v>4.7255950160927158</v>
      </c>
      <c r="H26" s="8">
        <f t="shared" si="2"/>
        <v>72.393000000000001</v>
      </c>
    </row>
    <row r="27" spans="1:8" x14ac:dyDescent="0.2">
      <c r="A27" s="6" t="s">
        <v>29</v>
      </c>
      <c r="B27" s="7">
        <f t="shared" si="3"/>
        <v>87.593143337338091</v>
      </c>
      <c r="C27" s="7">
        <f t="shared" si="3"/>
        <v>1.7876955599761029</v>
      </c>
      <c r="D27" s="7">
        <f t="shared" si="3"/>
        <v>3.9798055396897305</v>
      </c>
      <c r="E27" s="7">
        <f t="shared" si="3"/>
        <v>0</v>
      </c>
      <c r="F27" s="7">
        <f t="shared" si="3"/>
        <v>6.2461019308162475</v>
      </c>
      <c r="G27" s="7">
        <f t="shared" si="3"/>
        <v>0.39325363217983311</v>
      </c>
      <c r="H27" s="8">
        <f t="shared" si="2"/>
        <v>152.31899999999999</v>
      </c>
    </row>
    <row r="28" spans="1:8" x14ac:dyDescent="0.2">
      <c r="A28" s="6" t="s">
        <v>30</v>
      </c>
      <c r="B28" s="7">
        <f t="shared" si="3"/>
        <v>25.240742190558212</v>
      </c>
      <c r="C28" s="7">
        <f t="shared" si="3"/>
        <v>6.4295780161277696</v>
      </c>
      <c r="D28" s="7">
        <f t="shared" si="3"/>
        <v>28.795114695059894</v>
      </c>
      <c r="E28" s="7">
        <f t="shared" si="3"/>
        <v>0</v>
      </c>
      <c r="F28" s="7">
        <f t="shared" si="3"/>
        <v>37.802395678384094</v>
      </c>
      <c r="G28" s="7">
        <f t="shared" si="3"/>
        <v>1.7321694198700384</v>
      </c>
      <c r="H28" s="8">
        <f t="shared" si="2"/>
        <v>51.091999999999999</v>
      </c>
    </row>
    <row r="29" spans="1:8" x14ac:dyDescent="0.2">
      <c r="A29" s="6" t="s">
        <v>31</v>
      </c>
      <c r="B29" s="7">
        <f t="shared" si="3"/>
        <v>37.310641802055279</v>
      </c>
      <c r="C29" s="7">
        <f t="shared" si="3"/>
        <v>1.7687728387860486</v>
      </c>
      <c r="D29" s="7">
        <f t="shared" si="3"/>
        <v>13.136269278937707</v>
      </c>
      <c r="E29" s="7">
        <f t="shared" si="3"/>
        <v>20.161608536773663</v>
      </c>
      <c r="F29" s="7">
        <f t="shared" si="3"/>
        <v>27.154351592924908</v>
      </c>
      <c r="G29" s="7">
        <f t="shared" si="3"/>
        <v>0.46835595052239709</v>
      </c>
      <c r="H29" s="8">
        <f t="shared" si="2"/>
        <v>58.289000000000001</v>
      </c>
    </row>
    <row r="30" spans="1:8" x14ac:dyDescent="0.2">
      <c r="A30" s="6" t="s">
        <v>32</v>
      </c>
      <c r="B30" s="7">
        <f t="shared" si="3"/>
        <v>31.283145382505328</v>
      </c>
      <c r="C30" s="7">
        <f t="shared" si="3"/>
        <v>0.1706796708320634</v>
      </c>
      <c r="D30" s="7">
        <f t="shared" si="3"/>
        <v>3.6147516001219135</v>
      </c>
      <c r="E30" s="7">
        <f t="shared" si="3"/>
        <v>34.983236818043281</v>
      </c>
      <c r="F30" s="7">
        <f t="shared" si="3"/>
        <v>29.92380371837854</v>
      </c>
      <c r="G30" s="7">
        <f t="shared" si="3"/>
        <v>2.4382810118866199E-2</v>
      </c>
      <c r="H30" s="8">
        <f t="shared" si="2"/>
        <v>16.405000000000001</v>
      </c>
    </row>
    <row r="31" spans="1:8" x14ac:dyDescent="0.2">
      <c r="A31" s="6" t="s">
        <v>33</v>
      </c>
      <c r="B31" s="7">
        <f t="shared" si="3"/>
        <v>14.607252472433785</v>
      </c>
      <c r="C31" s="7">
        <f t="shared" si="3"/>
        <v>2.3720207646546174</v>
      </c>
      <c r="D31" s="7">
        <f t="shared" si="3"/>
        <v>9.059906786404456</v>
      </c>
      <c r="E31" s="7">
        <f t="shared" si="3"/>
        <v>53.355310522526622</v>
      </c>
      <c r="F31" s="7">
        <f t="shared" si="3"/>
        <v>19.563487552574742</v>
      </c>
      <c r="G31" s="7">
        <f t="shared" si="3"/>
        <v>1.0420219014057823</v>
      </c>
      <c r="H31" s="8">
        <f t="shared" si="2"/>
        <v>26.390999999999998</v>
      </c>
    </row>
    <row r="32" spans="1:8" x14ac:dyDescent="0.2">
      <c r="A32" s="6" t="s">
        <v>34</v>
      </c>
      <c r="B32" s="7">
        <f t="shared" si="3"/>
        <v>21.536903159559856</v>
      </c>
      <c r="C32" s="7">
        <f t="shared" si="3"/>
        <v>0.73958954861448378</v>
      </c>
      <c r="D32" s="7">
        <f t="shared" si="3"/>
        <v>14.142395271067205</v>
      </c>
      <c r="E32" s="7">
        <f t="shared" si="3"/>
        <v>32.644622365298957</v>
      </c>
      <c r="F32" s="7">
        <f t="shared" si="3"/>
        <v>30.407814949977109</v>
      </c>
      <c r="G32" s="7">
        <f t="shared" si="3"/>
        <v>0.52867470548239837</v>
      </c>
      <c r="H32" s="8">
        <f t="shared" si="2"/>
        <v>72.066999999999993</v>
      </c>
    </row>
    <row r="33" spans="1:8" x14ac:dyDescent="0.2">
      <c r="A33" s="6" t="s">
        <v>35</v>
      </c>
      <c r="B33" s="7">
        <f t="shared" si="3"/>
        <v>0.89514720604461862</v>
      </c>
      <c r="C33" s="7">
        <f t="shared" si="3"/>
        <v>0.52758880225650173</v>
      </c>
      <c r="D33" s="7">
        <f t="shared" si="3"/>
        <v>1.4008140359081909</v>
      </c>
      <c r="E33" s="7">
        <f t="shared" si="3"/>
        <v>38.12450218854358</v>
      </c>
      <c r="F33" s="7">
        <f t="shared" si="3"/>
        <v>58.883148579821565</v>
      </c>
      <c r="G33" s="7">
        <f t="shared" si="3"/>
        <v>0.16879918742555666</v>
      </c>
      <c r="H33" s="8">
        <f t="shared" si="2"/>
        <v>136.84899999999999</v>
      </c>
    </row>
    <row r="34" spans="1:8" x14ac:dyDescent="0.2">
      <c r="A34" s="6" t="s">
        <v>36</v>
      </c>
      <c r="B34" s="7">
        <f t="shared" si="3"/>
        <v>27.574136067691175</v>
      </c>
      <c r="C34" s="7">
        <f t="shared" si="3"/>
        <v>1.1511189603816854</v>
      </c>
      <c r="D34" s="7">
        <f t="shared" si="3"/>
        <v>43.991881276853725</v>
      </c>
      <c r="E34" s="7">
        <f t="shared" si="3"/>
        <v>18.213880907820858</v>
      </c>
      <c r="F34" s="7">
        <f t="shared" si="3"/>
        <v>8.0923636555341751</v>
      </c>
      <c r="G34" s="7">
        <f t="shared" si="3"/>
        <v>0.97661913171837522</v>
      </c>
      <c r="H34" s="8">
        <f t="shared" si="2"/>
        <v>379.37</v>
      </c>
    </row>
    <row r="35" spans="1:8" x14ac:dyDescent="0.2">
      <c r="A35" s="6" t="s">
        <v>37</v>
      </c>
      <c r="B35" s="7">
        <f t="shared" si="3"/>
        <v>27.836438020049997</v>
      </c>
      <c r="C35" s="7">
        <f t="shared" si="3"/>
        <v>2.4726275967209581</v>
      </c>
      <c r="D35" s="7">
        <f t="shared" si="3"/>
        <v>50.073660382007368</v>
      </c>
      <c r="E35" s="7">
        <f t="shared" si="3"/>
        <v>0</v>
      </c>
      <c r="F35" s="7">
        <f t="shared" si="3"/>
        <v>19.617274001221684</v>
      </c>
      <c r="G35" s="7">
        <f t="shared" si="3"/>
        <v>0</v>
      </c>
      <c r="H35" s="8">
        <f t="shared" si="2"/>
        <v>194.81299999999999</v>
      </c>
    </row>
    <row r="36" spans="1:8" ht="12" customHeight="1" x14ac:dyDescent="0.2">
      <c r="A36" s="6" t="s">
        <v>38</v>
      </c>
      <c r="B36" s="7">
        <f t="shared" si="3"/>
        <v>0</v>
      </c>
      <c r="C36" s="7">
        <f t="shared" si="3"/>
        <v>66.666666666666657</v>
      </c>
      <c r="D36" s="7">
        <f t="shared" si="3"/>
        <v>0</v>
      </c>
      <c r="E36" s="7">
        <f t="shared" si="3"/>
        <v>0</v>
      </c>
      <c r="F36" s="11">
        <f>F84/1000/$H84*100</f>
        <v>165433.33333333331</v>
      </c>
      <c r="G36" s="11">
        <f t="shared" si="3"/>
        <v>-165399.99999999997</v>
      </c>
      <c r="H36" s="8">
        <f t="shared" si="2"/>
        <v>6.0000000000000001E-3</v>
      </c>
    </row>
    <row r="37" spans="1:8" x14ac:dyDescent="0.2">
      <c r="A37" s="6" t="s">
        <v>39</v>
      </c>
      <c r="B37" s="7">
        <f>B85/1000/$H85*100</f>
        <v>3.0687244584824035E-2</v>
      </c>
      <c r="C37" s="7">
        <f t="shared" si="3"/>
        <v>2.2454081403529783E-2</v>
      </c>
      <c r="D37" s="7">
        <f t="shared" si="3"/>
        <v>3.2154244569854646</v>
      </c>
      <c r="E37" s="7">
        <f t="shared" si="3"/>
        <v>0</v>
      </c>
      <c r="F37" s="7">
        <f t="shared" si="3"/>
        <v>96.055566366779942</v>
      </c>
      <c r="G37" s="7">
        <f t="shared" si="3"/>
        <v>0.67586785024624652</v>
      </c>
      <c r="H37" s="8">
        <f t="shared" si="2"/>
        <v>133.60599999999999</v>
      </c>
    </row>
    <row r="38" spans="1:8" ht="13.5" thickBot="1" x14ac:dyDescent="0.25">
      <c r="A38" s="9" t="s">
        <v>40</v>
      </c>
      <c r="B38" s="10">
        <f t="shared" ref="B38:G38" si="4">B86/1000/$H86*100</f>
        <v>0</v>
      </c>
      <c r="C38" s="10">
        <f t="shared" si="4"/>
        <v>0.14654203480017639</v>
      </c>
      <c r="D38" s="10">
        <f t="shared" si="4"/>
        <v>0.96888471552349664</v>
      </c>
      <c r="E38" s="10">
        <f t="shared" si="4"/>
        <v>39.389929859006642</v>
      </c>
      <c r="F38" s="10">
        <f t="shared" si="3"/>
        <v>56.885341528305368</v>
      </c>
      <c r="G38" s="10">
        <f t="shared" si="4"/>
        <v>2.6093018623643065</v>
      </c>
      <c r="H38" s="10">
        <f t="shared" si="2"/>
        <v>70.287000000000006</v>
      </c>
    </row>
    <row r="39" spans="1:8" ht="12" customHeight="1" thickTop="1" x14ac:dyDescent="0.2">
      <c r="A39" s="6" t="s">
        <v>41</v>
      </c>
      <c r="B39" s="7">
        <f>B87/$H87*100</f>
        <v>40.480911242237703</v>
      </c>
      <c r="C39" s="7">
        <f t="shared" ref="C39:F39" si="5">C87/$H87*100</f>
        <v>5.1224865696081725</v>
      </c>
      <c r="D39" s="7">
        <f t="shared" si="5"/>
        <v>21.447575349309858</v>
      </c>
      <c r="E39" s="7">
        <f t="shared" si="5"/>
        <v>13.446671845690359</v>
      </c>
      <c r="F39" s="12">
        <f t="shared" si="5"/>
        <v>19.502354993153919</v>
      </c>
      <c r="G39" s="12" t="s">
        <v>42</v>
      </c>
      <c r="H39" s="8">
        <f>+H87/1000</f>
        <v>20055.259999999998</v>
      </c>
    </row>
    <row r="40" spans="1:8" ht="12" customHeight="1" x14ac:dyDescent="0.2">
      <c r="A40" s="6" t="s">
        <v>43</v>
      </c>
      <c r="B40" s="7">
        <f t="shared" ref="B40:F45" si="6">B88/$H88*100</f>
        <v>39.715831131212518</v>
      </c>
      <c r="C40" s="7">
        <f t="shared" si="6"/>
        <v>12.580197428600467</v>
      </c>
      <c r="D40" s="7">
        <f t="shared" si="6"/>
        <v>29.471681573330621</v>
      </c>
      <c r="E40" s="7">
        <f t="shared" si="6"/>
        <v>2.03367974387641</v>
      </c>
      <c r="F40" s="12">
        <f t="shared" si="6"/>
        <v>16.198610122979979</v>
      </c>
      <c r="G40" s="12" t="s">
        <v>42</v>
      </c>
      <c r="H40" s="8">
        <f t="shared" ref="H40:H45" si="7">+H88/1000</f>
        <v>629.69600000000003</v>
      </c>
    </row>
    <row r="41" spans="1:8" ht="12" customHeight="1" x14ac:dyDescent="0.2">
      <c r="A41" s="6" t="s">
        <v>44</v>
      </c>
      <c r="B41" s="7">
        <f t="shared" si="6"/>
        <v>5.0613077827029805E-2</v>
      </c>
      <c r="C41" s="7">
        <f t="shared" si="6"/>
        <v>40.475924462673532</v>
      </c>
      <c r="D41" s="7">
        <f t="shared" si="6"/>
        <v>57.690697558592042</v>
      </c>
      <c r="E41" s="7">
        <f t="shared" si="6"/>
        <v>0</v>
      </c>
      <c r="F41" s="12">
        <f t="shared" si="6"/>
        <v>1.7827649009074009</v>
      </c>
      <c r="G41" s="12" t="s">
        <v>42</v>
      </c>
      <c r="H41" s="8">
        <f t="shared" si="7"/>
        <v>742.89099999999996</v>
      </c>
    </row>
    <row r="42" spans="1:8" ht="12" customHeight="1" x14ac:dyDescent="0.2">
      <c r="A42" s="6" t="s">
        <v>45</v>
      </c>
      <c r="B42" s="7">
        <f t="shared" si="6"/>
        <v>78.736083070480305</v>
      </c>
      <c r="C42" s="7">
        <f t="shared" si="6"/>
        <v>0.44528819223168908</v>
      </c>
      <c r="D42" s="7">
        <f t="shared" si="6"/>
        <v>1.6602582296648154</v>
      </c>
      <c r="E42" s="7">
        <f t="shared" si="6"/>
        <v>1.8779219527346531</v>
      </c>
      <c r="F42" s="12">
        <f t="shared" si="6"/>
        <v>17.28044855488853</v>
      </c>
      <c r="G42" s="12" t="s">
        <v>42</v>
      </c>
      <c r="H42" s="8">
        <f t="shared" si="7"/>
        <v>3734.66</v>
      </c>
    </row>
    <row r="43" spans="1:8" ht="12" customHeight="1" x14ac:dyDescent="0.2">
      <c r="A43" s="6" t="s">
        <v>46</v>
      </c>
      <c r="B43" s="7">
        <f t="shared" si="6"/>
        <v>68.55587515524428</v>
      </c>
      <c r="C43" s="7">
        <f t="shared" si="6"/>
        <v>2.9018589286726879</v>
      </c>
      <c r="D43" s="7">
        <f t="shared" si="6"/>
        <v>12.364616422927121</v>
      </c>
      <c r="E43" s="7">
        <f t="shared" si="6"/>
        <v>2.0720733742574127</v>
      </c>
      <c r="F43" s="12">
        <f t="shared" si="6"/>
        <v>14.105576118898497</v>
      </c>
      <c r="G43" s="12" t="s">
        <v>42</v>
      </c>
      <c r="H43" s="8">
        <f t="shared" si="7"/>
        <v>899.38900000000001</v>
      </c>
    </row>
    <row r="44" spans="1:8" ht="12" customHeight="1" x14ac:dyDescent="0.2">
      <c r="A44" s="6" t="s">
        <v>47</v>
      </c>
      <c r="B44" s="7">
        <f t="shared" si="6"/>
        <v>16.576216232595488</v>
      </c>
      <c r="C44" s="7">
        <f t="shared" si="6"/>
        <v>1.6182092733158595</v>
      </c>
      <c r="D44" s="7">
        <f t="shared" si="6"/>
        <v>47.375018307248659</v>
      </c>
      <c r="E44" s="7">
        <f t="shared" si="6"/>
        <v>16.522885323394391</v>
      </c>
      <c r="F44" s="12">
        <f t="shared" si="6"/>
        <v>17.907670863445603</v>
      </c>
      <c r="G44" s="12" t="s">
        <v>42</v>
      </c>
      <c r="H44" s="8">
        <f t="shared" si="7"/>
        <v>990.04499999999996</v>
      </c>
    </row>
    <row r="45" spans="1:8" ht="12" customHeight="1" thickBot="1" x14ac:dyDescent="0.25">
      <c r="A45" s="13" t="s">
        <v>48</v>
      </c>
      <c r="B45" s="14">
        <f t="shared" si="6"/>
        <v>45.437742504070442</v>
      </c>
      <c r="C45" s="14">
        <f t="shared" si="6"/>
        <v>1.2110499030823976</v>
      </c>
      <c r="D45" s="14">
        <f t="shared" si="6"/>
        <v>22.801588517196691</v>
      </c>
      <c r="E45" s="14">
        <f t="shared" si="6"/>
        <v>19.931127763664133</v>
      </c>
      <c r="F45" s="15">
        <f t="shared" si="6"/>
        <v>10.618491311986332</v>
      </c>
      <c r="G45" s="15" t="s">
        <v>42</v>
      </c>
      <c r="H45" s="16">
        <f t="shared" si="7"/>
        <v>4165.3940000000002</v>
      </c>
    </row>
    <row r="46" spans="1:8" x14ac:dyDescent="0.2">
      <c r="A46" s="17" t="s">
        <v>49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7"/>
      <c r="B47" s="17"/>
      <c r="C47" s="17"/>
      <c r="D47" s="17"/>
      <c r="E47" s="17"/>
      <c r="F47" s="17"/>
      <c r="G47" s="17"/>
      <c r="H47" s="17"/>
    </row>
    <row r="48" spans="1:8" x14ac:dyDescent="0.2">
      <c r="A48" s="18" t="s">
        <v>50</v>
      </c>
      <c r="B48" s="19"/>
      <c r="C48" s="19"/>
      <c r="D48" s="19"/>
      <c r="E48" s="19"/>
      <c r="F48" s="19"/>
      <c r="G48" s="19"/>
      <c r="H48" s="19"/>
    </row>
    <row r="49" spans="1:19" ht="13.5" thickBot="1" x14ac:dyDescent="0.25">
      <c r="A49" s="17"/>
      <c r="B49" s="17"/>
      <c r="C49" s="17"/>
      <c r="D49" s="17"/>
      <c r="E49" s="17"/>
      <c r="F49" s="17"/>
      <c r="G49" s="17"/>
      <c r="H49" s="17"/>
    </row>
    <row r="50" spans="1:19" x14ac:dyDescent="0.2">
      <c r="A50" s="20"/>
      <c r="B50" s="21" t="s">
        <v>51</v>
      </c>
      <c r="C50" s="21" t="s">
        <v>52</v>
      </c>
      <c r="D50" s="21" t="s">
        <v>53</v>
      </c>
      <c r="E50" s="21" t="s">
        <v>54</v>
      </c>
      <c r="F50" s="21" t="s">
        <v>55</v>
      </c>
      <c r="G50" s="21" t="s">
        <v>56</v>
      </c>
      <c r="H50" s="21" t="s">
        <v>7</v>
      </c>
    </row>
    <row r="51" spans="1:19" ht="13.5" thickBot="1" x14ac:dyDescent="0.25">
      <c r="A51" s="22"/>
      <c r="B51" s="23"/>
      <c r="C51" s="23"/>
      <c r="D51" s="23"/>
      <c r="E51" s="23"/>
      <c r="F51" s="23"/>
      <c r="G51" s="23"/>
      <c r="H51" s="23"/>
      <c r="J51" s="19" t="s">
        <v>57</v>
      </c>
      <c r="R51" s="19" t="s">
        <v>58</v>
      </c>
      <c r="S51" s="19" t="s">
        <v>59</v>
      </c>
    </row>
    <row r="52" spans="1:19" ht="26.25" thickTop="1" x14ac:dyDescent="0.2">
      <c r="A52" s="24"/>
      <c r="B52" s="25"/>
      <c r="C52" s="25"/>
      <c r="D52" s="25"/>
      <c r="E52" s="25"/>
      <c r="F52" s="25"/>
      <c r="G52" s="25"/>
      <c r="H52" s="26"/>
      <c r="K52" s="27">
        <v>1990</v>
      </c>
      <c r="L52" s="27">
        <v>2005</v>
      </c>
      <c r="M52" s="27">
        <v>2009</v>
      </c>
      <c r="N52" s="28" t="s">
        <v>60</v>
      </c>
      <c r="O52" s="28" t="s">
        <v>61</v>
      </c>
      <c r="P52" s="29" t="s">
        <v>62</v>
      </c>
      <c r="Q52" s="30" t="s">
        <v>63</v>
      </c>
      <c r="R52" s="31" t="s">
        <v>64</v>
      </c>
      <c r="S52" s="32"/>
    </row>
    <row r="53" spans="1:19" x14ac:dyDescent="0.2">
      <c r="A53" s="24" t="s">
        <v>8</v>
      </c>
      <c r="B53" s="33">
        <f>B54+SUM(B83:B86)</f>
        <v>878421</v>
      </c>
      <c r="C53" s="33">
        <f t="shared" ref="C53:H53" si="8">C54+SUM(C83:C86)</f>
        <v>98719</v>
      </c>
      <c r="D53" s="33">
        <f t="shared" si="8"/>
        <v>853656</v>
      </c>
      <c r="E53" s="33">
        <f t="shared" si="8"/>
        <v>921676</v>
      </c>
      <c r="F53" s="34">
        <f>F54+SUM(F83:F86)</f>
        <v>854540</v>
      </c>
      <c r="G53" s="33">
        <f>G54+SUM(G83:G86)</f>
        <v>47528</v>
      </c>
      <c r="H53" s="33">
        <f t="shared" si="8"/>
        <v>3654.5400000000009</v>
      </c>
      <c r="K53" s="35">
        <f>K54+SUM(K83:K86)</f>
        <v>509416</v>
      </c>
      <c r="L53" s="35">
        <f>L54+SUM(L83:L86)</f>
        <v>725575</v>
      </c>
      <c r="M53" s="35">
        <f>M54+SUM(M83:M86)</f>
        <v>854540</v>
      </c>
      <c r="N53" s="36">
        <f>+((M53/K53)^(1/19))-1</f>
        <v>2.7600248900376601E-2</v>
      </c>
      <c r="O53" s="37">
        <f>((M53/L53)^(1/4))-1</f>
        <v>4.1747630859095386E-2</v>
      </c>
      <c r="P53" s="29"/>
      <c r="Q53" s="38">
        <f>+M53-K53</f>
        <v>345124</v>
      </c>
      <c r="R53" s="39"/>
      <c r="S53" s="39"/>
    </row>
    <row r="54" spans="1:19" x14ac:dyDescent="0.2">
      <c r="A54" s="24" t="s">
        <v>9</v>
      </c>
      <c r="B54" s="33">
        <f>SUM(B56:B82)</f>
        <v>824151</v>
      </c>
      <c r="C54" s="33">
        <f t="shared" ref="C54:H54" si="9">SUM(C56:C82)</f>
        <v>93765</v>
      </c>
      <c r="D54" s="33">
        <f t="shared" si="9"/>
        <v>751129</v>
      </c>
      <c r="E54" s="33">
        <f t="shared" si="9"/>
        <v>893990</v>
      </c>
      <c r="F54" s="34">
        <f>SUM(F56:F82)</f>
        <v>638078</v>
      </c>
      <c r="G54" s="33">
        <f t="shared" si="9"/>
        <v>54715</v>
      </c>
      <c r="H54" s="33">
        <f t="shared" si="9"/>
        <v>3255.8280000000009</v>
      </c>
      <c r="I54" s="40"/>
      <c r="K54" s="35">
        <f>SUM(K56:K82)</f>
        <v>328273</v>
      </c>
      <c r="L54" s="35">
        <f>SUM(L56:L82)</f>
        <v>504770</v>
      </c>
      <c r="M54" s="35">
        <f>SUM(M56:M82)</f>
        <v>638078</v>
      </c>
      <c r="N54" s="36">
        <f>+((M54/K54)^(1/19))-1</f>
        <v>3.5598721560334168E-2</v>
      </c>
      <c r="O54" s="37">
        <f t="shared" ref="O54:O86" si="10">((M54/L54)^(1/4))-1</f>
        <v>6.0339789867320137E-2</v>
      </c>
      <c r="P54" s="29"/>
      <c r="Q54" s="38">
        <f>+M54-K54</f>
        <v>309805</v>
      </c>
      <c r="R54" s="39"/>
      <c r="S54" s="39"/>
    </row>
    <row r="55" spans="1:19" ht="9" customHeight="1" thickBot="1" x14ac:dyDescent="0.25">
      <c r="A55" s="24"/>
      <c r="B55" s="33"/>
      <c r="C55" s="33"/>
      <c r="D55" s="33"/>
      <c r="E55" s="33"/>
      <c r="F55" s="34"/>
      <c r="G55" s="33"/>
      <c r="H55" s="33"/>
      <c r="K55" s="35"/>
      <c r="L55" s="35"/>
      <c r="M55" s="35"/>
      <c r="N55" s="41"/>
      <c r="O55" s="37"/>
      <c r="P55" s="29"/>
      <c r="Q55" s="39"/>
      <c r="R55" s="39"/>
      <c r="S55" s="39"/>
    </row>
    <row r="56" spans="1:19" x14ac:dyDescent="0.2">
      <c r="A56" s="42" t="s">
        <v>10</v>
      </c>
      <c r="B56" s="43">
        <v>5168</v>
      </c>
      <c r="C56" s="44">
        <v>559</v>
      </c>
      <c r="D56" s="44">
        <v>30287</v>
      </c>
      <c r="E56" s="45">
        <v>47221</v>
      </c>
      <c r="F56" s="46">
        <v>7900</v>
      </c>
      <c r="G56" s="47">
        <v>1685</v>
      </c>
      <c r="H56" s="47">
        <f>SUM(B56:G56)/1000</f>
        <v>92.82</v>
      </c>
      <c r="I56" s="48">
        <f>+F56/F$54</f>
        <v>1.2380931484865486E-2</v>
      </c>
      <c r="K56" s="35">
        <v>1623</v>
      </c>
      <c r="L56" s="35">
        <v>3968</v>
      </c>
      <c r="M56" s="35">
        <v>7900</v>
      </c>
      <c r="N56" s="41">
        <f>+((M56/K56)^(1/19))-1</f>
        <v>8.6861325742034978E-2</v>
      </c>
      <c r="O56" s="49">
        <f t="shared" si="10"/>
        <v>0.18785616753537537</v>
      </c>
      <c r="P56" s="41">
        <f t="shared" ref="P56:P66" si="11">M56/$M$54</f>
        <v>1.2380931484865486E-2</v>
      </c>
      <c r="Q56" s="38">
        <f>+M56-K56</f>
        <v>6277</v>
      </c>
      <c r="R56" s="48">
        <f>+Q56/Q$54</f>
        <v>2.0261132002388601E-2</v>
      </c>
      <c r="S56" s="48">
        <f>+Q56/Q$53</f>
        <v>1.8187665882407483E-2</v>
      </c>
    </row>
    <row r="57" spans="1:19" x14ac:dyDescent="0.2">
      <c r="A57" s="50" t="s">
        <v>11</v>
      </c>
      <c r="B57" s="51">
        <v>21103</v>
      </c>
      <c r="C57" s="52">
        <v>328</v>
      </c>
      <c r="D57" s="52">
        <v>1961</v>
      </c>
      <c r="E57" s="53">
        <v>15256</v>
      </c>
      <c r="F57" s="54">
        <v>4299</v>
      </c>
      <c r="G57" s="33">
        <v>603</v>
      </c>
      <c r="H57" s="33">
        <f t="shared" ref="H57:H86" si="12">SUM(B57:G57)/1000</f>
        <v>43.55</v>
      </c>
      <c r="I57" s="48">
        <f t="shared" ref="I57:I82" si="13">+F57/F$54</f>
        <v>6.7374208168907252E-3</v>
      </c>
      <c r="K57" s="35">
        <v>1878</v>
      </c>
      <c r="L57" s="35">
        <v>4752</v>
      </c>
      <c r="M57" s="35">
        <v>4299</v>
      </c>
      <c r="N57" s="41">
        <f>+((M57/K57)^(1/19))-1</f>
        <v>4.4552078883762114E-2</v>
      </c>
      <c r="O57" s="37">
        <f t="shared" si="10"/>
        <v>-2.4734742622188111E-2</v>
      </c>
      <c r="P57" s="41">
        <f t="shared" si="11"/>
        <v>6.7374208168907252E-3</v>
      </c>
      <c r="Q57" s="38">
        <f t="shared" ref="Q57:Q86" si="14">+M57-K57</f>
        <v>2421</v>
      </c>
      <c r="R57" s="48">
        <f>+Q57/Q$54</f>
        <v>7.8145930504672292E-3</v>
      </c>
      <c r="S57" s="48">
        <f t="shared" ref="S57:S86" si="15">+Q57/Q$53</f>
        <v>7.0148700177327565E-3</v>
      </c>
    </row>
    <row r="58" spans="1:19" x14ac:dyDescent="0.2">
      <c r="A58" s="50" t="s">
        <v>12</v>
      </c>
      <c r="B58" s="51">
        <v>45955</v>
      </c>
      <c r="C58" s="52">
        <v>156</v>
      </c>
      <c r="D58" s="52">
        <v>3715</v>
      </c>
      <c r="E58" s="53">
        <v>27208</v>
      </c>
      <c r="F58" s="54">
        <v>5216</v>
      </c>
      <c r="G58" s="33">
        <v>642</v>
      </c>
      <c r="H58" s="33">
        <f t="shared" si="12"/>
        <v>82.891999999999996</v>
      </c>
      <c r="I58" s="48">
        <f t="shared" si="13"/>
        <v>8.1745491930453641E-3</v>
      </c>
      <c r="K58" s="35">
        <v>1449</v>
      </c>
      <c r="L58" s="35">
        <v>3786</v>
      </c>
      <c r="M58" s="35">
        <v>5216</v>
      </c>
      <c r="N58" s="41">
        <f>+((M58/K58)^(1/19))-1</f>
        <v>6.9737760514404723E-2</v>
      </c>
      <c r="O58" s="37">
        <f t="shared" si="10"/>
        <v>8.3401027841182751E-2</v>
      </c>
      <c r="P58" s="41">
        <f t="shared" si="11"/>
        <v>8.1745491930453641E-3</v>
      </c>
      <c r="Q58" s="38">
        <f t="shared" si="14"/>
        <v>3767</v>
      </c>
      <c r="R58" s="48">
        <f>+Q58/Q$54</f>
        <v>1.215926147092526E-2</v>
      </c>
      <c r="S58" s="48">
        <f t="shared" si="15"/>
        <v>1.0914917536885293E-2</v>
      </c>
    </row>
    <row r="59" spans="1:19" x14ac:dyDescent="0.2">
      <c r="A59" s="50" t="s">
        <v>13</v>
      </c>
      <c r="B59" s="51">
        <v>17688</v>
      </c>
      <c r="C59" s="52">
        <v>1176</v>
      </c>
      <c r="D59" s="52">
        <v>6733</v>
      </c>
      <c r="E59" s="53">
        <v>0</v>
      </c>
      <c r="F59" s="54">
        <v>10767</v>
      </c>
      <c r="G59" s="33">
        <v>4</v>
      </c>
      <c r="H59" s="33">
        <f t="shared" si="12"/>
        <v>36.368000000000002</v>
      </c>
      <c r="I59" s="48">
        <f t="shared" si="13"/>
        <v>1.6874112569309707E-2</v>
      </c>
      <c r="K59" s="35">
        <v>848</v>
      </c>
      <c r="L59" s="35">
        <v>10628</v>
      </c>
      <c r="M59" s="35">
        <v>10767</v>
      </c>
      <c r="N59" s="41">
        <f>+((M59/K59)^(1/19))-1</f>
        <v>0.14311365790545882</v>
      </c>
      <c r="O59" s="37">
        <f t="shared" si="10"/>
        <v>3.2537502248479733E-3</v>
      </c>
      <c r="P59" s="41">
        <f t="shared" si="11"/>
        <v>1.6874112569309707E-2</v>
      </c>
      <c r="Q59" s="38">
        <f t="shared" si="14"/>
        <v>9919</v>
      </c>
      <c r="R59" s="48">
        <f>+Q59/Q$54</f>
        <v>3.2016913865173253E-2</v>
      </c>
      <c r="S59" s="48">
        <f t="shared" si="15"/>
        <v>2.8740394756667169E-2</v>
      </c>
    </row>
    <row r="60" spans="1:19" x14ac:dyDescent="0.2">
      <c r="A60" s="50" t="s">
        <v>14</v>
      </c>
      <c r="B60" s="51">
        <v>251147</v>
      </c>
      <c r="C60" s="52">
        <v>9693</v>
      </c>
      <c r="D60" s="52">
        <v>84874</v>
      </c>
      <c r="E60" s="53">
        <v>134932</v>
      </c>
      <c r="F60" s="54">
        <v>105455</v>
      </c>
      <c r="G60" s="33">
        <v>18992</v>
      </c>
      <c r="H60" s="33">
        <f t="shared" si="12"/>
        <v>605.09299999999996</v>
      </c>
      <c r="I60" s="48">
        <f t="shared" si="13"/>
        <v>0.16526976325778353</v>
      </c>
      <c r="K60" s="35">
        <v>25049</v>
      </c>
      <c r="L60" s="35">
        <v>73565</v>
      </c>
      <c r="M60" s="35">
        <v>105455</v>
      </c>
      <c r="N60" s="41">
        <f>+((M60/K60)^(1/19))-1</f>
        <v>7.8590703675471385E-2</v>
      </c>
      <c r="O60" s="55">
        <f>((M60/L60)^(1/4))-1</f>
        <v>9.4205728671006295E-2</v>
      </c>
      <c r="P60" s="56">
        <f t="shared" si="11"/>
        <v>0.16526976325778353</v>
      </c>
      <c r="Q60" s="38">
        <f t="shared" si="14"/>
        <v>80406</v>
      </c>
      <c r="R60" s="48">
        <f>+Q60/Q$54</f>
        <v>0.25953745097722764</v>
      </c>
      <c r="S60" s="48">
        <f t="shared" si="15"/>
        <v>0.23297713285659646</v>
      </c>
    </row>
    <row r="61" spans="1:19" x14ac:dyDescent="0.2">
      <c r="A61" s="50" t="s">
        <v>15</v>
      </c>
      <c r="B61" s="51">
        <v>7687</v>
      </c>
      <c r="C61" s="52">
        <v>45</v>
      </c>
      <c r="D61" s="52">
        <v>506</v>
      </c>
      <c r="E61" s="53">
        <v>0</v>
      </c>
      <c r="F61" s="54">
        <v>541</v>
      </c>
      <c r="G61" s="33">
        <v>0</v>
      </c>
      <c r="H61" s="33">
        <f t="shared" si="12"/>
        <v>8.7789999999999999</v>
      </c>
      <c r="I61" s="48">
        <f t="shared" si="13"/>
        <v>8.4785872573572515E-4</v>
      </c>
      <c r="K61" s="35">
        <v>0</v>
      </c>
      <c r="L61" s="35">
        <v>111</v>
      </c>
      <c r="M61" s="35">
        <v>541</v>
      </c>
      <c r="N61" s="41"/>
      <c r="O61" s="55">
        <f>((M61/L61)^(1/4))-1</f>
        <v>0.48582811405053228</v>
      </c>
      <c r="P61" s="56">
        <f t="shared" si="11"/>
        <v>8.4785872573572515E-4</v>
      </c>
      <c r="Q61" s="38">
        <f t="shared" si="14"/>
        <v>541</v>
      </c>
      <c r="R61" s="48">
        <f t="shared" ref="R61:R82" si="16">+Q61/Q$54</f>
        <v>1.7462597440325365E-3</v>
      </c>
      <c r="S61" s="48">
        <f t="shared" si="15"/>
        <v>1.5675525318436271E-3</v>
      </c>
    </row>
    <row r="62" spans="1:19" x14ac:dyDescent="0.2">
      <c r="A62" s="50" t="s">
        <v>16</v>
      </c>
      <c r="B62" s="51">
        <v>6634</v>
      </c>
      <c r="C62" s="52">
        <v>915</v>
      </c>
      <c r="D62" s="52">
        <v>16299</v>
      </c>
      <c r="E62" s="53">
        <v>0</v>
      </c>
      <c r="F62" s="54">
        <v>4394</v>
      </c>
      <c r="G62" s="33">
        <v>355</v>
      </c>
      <c r="H62" s="33">
        <f t="shared" si="12"/>
        <v>28.597000000000001</v>
      </c>
      <c r="I62" s="48">
        <f t="shared" si="13"/>
        <v>6.8863054360125252E-3</v>
      </c>
      <c r="K62" s="35">
        <v>983</v>
      </c>
      <c r="L62" s="35">
        <v>2217</v>
      </c>
      <c r="M62" s="35">
        <v>4394</v>
      </c>
      <c r="N62" s="41">
        <f>+((M62/K62)^(1/19))-1</f>
        <v>8.1998502554942787E-2</v>
      </c>
      <c r="O62" s="49">
        <f t="shared" si="10"/>
        <v>0.18651597507043105</v>
      </c>
      <c r="P62" s="57">
        <f t="shared" si="11"/>
        <v>6.8863054360125252E-3</v>
      </c>
      <c r="Q62" s="38">
        <f t="shared" si="14"/>
        <v>3411</v>
      </c>
      <c r="R62" s="48">
        <f t="shared" si="16"/>
        <v>1.1010151546940818E-2</v>
      </c>
      <c r="S62" s="48">
        <f t="shared" si="15"/>
        <v>9.8834042257275653E-3</v>
      </c>
    </row>
    <row r="63" spans="1:19" x14ac:dyDescent="0.2">
      <c r="A63" s="50" t="s">
        <v>17</v>
      </c>
      <c r="B63" s="51">
        <v>34188</v>
      </c>
      <c r="C63" s="52">
        <v>7679</v>
      </c>
      <c r="D63" s="52">
        <v>11023</v>
      </c>
      <c r="E63" s="53">
        <v>0</v>
      </c>
      <c r="F63" s="54">
        <v>8475</v>
      </c>
      <c r="G63" s="33">
        <v>437</v>
      </c>
      <c r="H63" s="33">
        <f t="shared" si="12"/>
        <v>61.802</v>
      </c>
      <c r="I63" s="48">
        <f t="shared" si="13"/>
        <v>1.3282075232181646E-2</v>
      </c>
      <c r="K63" s="35">
        <v>1999</v>
      </c>
      <c r="L63" s="35">
        <v>7099</v>
      </c>
      <c r="M63" s="35">
        <v>8475</v>
      </c>
      <c r="N63" s="41">
        <f>+((M63/K63)^(1/19))-1</f>
        <v>7.8989468926451867E-2</v>
      </c>
      <c r="O63" s="37">
        <f t="shared" si="10"/>
        <v>4.5287200898110669E-2</v>
      </c>
      <c r="P63" s="41">
        <f t="shared" si="11"/>
        <v>1.3282075232181646E-2</v>
      </c>
      <c r="Q63" s="38">
        <f t="shared" si="14"/>
        <v>6476</v>
      </c>
      <c r="R63" s="48">
        <f t="shared" si="16"/>
        <v>2.0903471538548442E-2</v>
      </c>
      <c r="S63" s="48">
        <f t="shared" si="15"/>
        <v>1.8764270233307449E-2</v>
      </c>
    </row>
    <row r="64" spans="1:19" x14ac:dyDescent="0.2">
      <c r="A64" s="50" t="s">
        <v>18</v>
      </c>
      <c r="B64" s="51">
        <v>36159</v>
      </c>
      <c r="C64" s="52">
        <v>16725</v>
      </c>
      <c r="D64" s="52">
        <v>108455</v>
      </c>
      <c r="E64" s="53">
        <v>52761</v>
      </c>
      <c r="F64" s="54">
        <v>79406</v>
      </c>
      <c r="G64" s="33">
        <v>9212</v>
      </c>
      <c r="H64" s="33">
        <f t="shared" si="12"/>
        <v>302.71800000000002</v>
      </c>
      <c r="I64" s="48">
        <f t="shared" si="13"/>
        <v>0.12444560069458593</v>
      </c>
      <c r="K64" s="35">
        <v>26826</v>
      </c>
      <c r="L64" s="35">
        <v>48115</v>
      </c>
      <c r="M64" s="35">
        <v>79406</v>
      </c>
      <c r="N64" s="41">
        <f>+((M64/K64)^(1/19))-1</f>
        <v>5.8778530519003835E-2</v>
      </c>
      <c r="O64" s="55">
        <f>((M64/L64)^(1/4))-1</f>
        <v>0.13342609522790183</v>
      </c>
      <c r="P64" s="56">
        <f t="shared" si="11"/>
        <v>0.12444560069458593</v>
      </c>
      <c r="Q64" s="38">
        <f t="shared" si="14"/>
        <v>52580</v>
      </c>
      <c r="R64" s="48">
        <f t="shared" si="16"/>
        <v>0.16971966236826391</v>
      </c>
      <c r="S64" s="48">
        <f t="shared" si="15"/>
        <v>0.15235103904683533</v>
      </c>
    </row>
    <row r="65" spans="1:19" x14ac:dyDescent="0.2">
      <c r="A65" s="50" t="s">
        <v>19</v>
      </c>
      <c r="B65" s="51">
        <v>25894</v>
      </c>
      <c r="C65" s="52">
        <v>5824</v>
      </c>
      <c r="D65" s="52">
        <v>23827</v>
      </c>
      <c r="E65" s="53">
        <v>409737</v>
      </c>
      <c r="F65" s="54">
        <v>76562</v>
      </c>
      <c r="G65" s="33">
        <v>5446</v>
      </c>
      <c r="H65" s="33">
        <f t="shared" si="12"/>
        <v>547.29</v>
      </c>
      <c r="I65" s="48">
        <f t="shared" si="13"/>
        <v>0.11998846536003435</v>
      </c>
      <c r="K65" s="35">
        <v>58963</v>
      </c>
      <c r="L65" s="35">
        <v>63105</v>
      </c>
      <c r="M65" s="35">
        <v>76562</v>
      </c>
      <c r="N65" s="41">
        <f>+((M65/K65)^(1/19))-1</f>
        <v>1.3841803971043287E-2</v>
      </c>
      <c r="O65" s="55">
        <f>((M65/L65)^(1/4))-1</f>
        <v>4.9511918000937793E-2</v>
      </c>
      <c r="P65" s="56">
        <f>M65/$M$54</f>
        <v>0.11998846536003435</v>
      </c>
      <c r="Q65" s="38">
        <f t="shared" si="14"/>
        <v>17599</v>
      </c>
      <c r="R65" s="48">
        <f t="shared" si="16"/>
        <v>5.6806700989332E-2</v>
      </c>
      <c r="S65" s="48">
        <f t="shared" si="15"/>
        <v>5.0993266188384463E-2</v>
      </c>
    </row>
    <row r="66" spans="1:19" x14ac:dyDescent="0.2">
      <c r="A66" s="6" t="s">
        <v>20</v>
      </c>
      <c r="B66" s="51">
        <v>39745</v>
      </c>
      <c r="C66" s="52">
        <v>26010</v>
      </c>
      <c r="D66" s="52">
        <v>150940</v>
      </c>
      <c r="E66" s="53">
        <v>0</v>
      </c>
      <c r="F66" s="54">
        <v>75343</v>
      </c>
      <c r="G66" s="33">
        <v>5584</v>
      </c>
      <c r="H66" s="33">
        <f t="shared" si="12"/>
        <v>297.62200000000001</v>
      </c>
      <c r="I66" s="48">
        <f t="shared" si="13"/>
        <v>0.11807804061572409</v>
      </c>
      <c r="K66" s="35">
        <v>38410</v>
      </c>
      <c r="L66" s="35">
        <v>56692</v>
      </c>
      <c r="M66" s="35">
        <v>75343</v>
      </c>
      <c r="N66" s="41">
        <f>+((M66/K66)^(1/19))-1</f>
        <v>3.6095831470663642E-2</v>
      </c>
      <c r="O66" s="37">
        <f t="shared" si="10"/>
        <v>7.3693397790588699E-2</v>
      </c>
      <c r="P66" s="57">
        <f t="shared" si="11"/>
        <v>0.11807804061572409</v>
      </c>
      <c r="Q66" s="38">
        <f t="shared" si="14"/>
        <v>36933</v>
      </c>
      <c r="R66" s="48">
        <f t="shared" si="16"/>
        <v>0.1192136989396556</v>
      </c>
      <c r="S66" s="48">
        <f t="shared" si="15"/>
        <v>0.10701371101401236</v>
      </c>
    </row>
    <row r="67" spans="1:19" s="61" customFormat="1" x14ac:dyDescent="0.2">
      <c r="A67" s="58" t="s">
        <v>21</v>
      </c>
      <c r="B67" s="59">
        <v>0</v>
      </c>
      <c r="C67" s="53">
        <v>5184</v>
      </c>
      <c r="D67" s="53">
        <v>0</v>
      </c>
      <c r="E67" s="53">
        <v>0</v>
      </c>
      <c r="F67" s="54">
        <v>4</v>
      </c>
      <c r="G67" s="60">
        <v>43</v>
      </c>
      <c r="H67" s="60">
        <f>SUM(B67:G67)/1000</f>
        <v>5.2309999999999999</v>
      </c>
      <c r="I67" s="48">
        <f t="shared" si="13"/>
        <v>6.2688260682863227E-6</v>
      </c>
      <c r="K67" s="62">
        <v>0</v>
      </c>
      <c r="L67" s="62">
        <v>1</v>
      </c>
      <c r="M67" s="62">
        <v>4</v>
      </c>
      <c r="N67" s="41"/>
      <c r="O67" s="55">
        <f>((M67/L67)^(1/4))-1</f>
        <v>0.41421356237309492</v>
      </c>
      <c r="P67" s="63"/>
      <c r="Q67" s="38">
        <f t="shared" si="14"/>
        <v>4</v>
      </c>
      <c r="R67" s="48">
        <f t="shared" si="16"/>
        <v>1.2911347460499346E-5</v>
      </c>
      <c r="S67" s="48">
        <f t="shared" si="15"/>
        <v>1.1590037204019426E-5</v>
      </c>
    </row>
    <row r="68" spans="1:19" x14ac:dyDescent="0.2">
      <c r="A68" s="50" t="s">
        <v>22</v>
      </c>
      <c r="B68" s="51">
        <v>2</v>
      </c>
      <c r="C68" s="52">
        <v>4</v>
      </c>
      <c r="D68" s="52">
        <v>2007</v>
      </c>
      <c r="E68" s="53">
        <v>0</v>
      </c>
      <c r="F68" s="54">
        <v>3556</v>
      </c>
      <c r="G68" s="33">
        <v>0</v>
      </c>
      <c r="H68" s="33">
        <f t="shared" si="12"/>
        <v>5.569</v>
      </c>
      <c r="I68" s="48">
        <f t="shared" si="13"/>
        <v>5.5729863747065404E-3</v>
      </c>
      <c r="K68" s="35">
        <v>4496</v>
      </c>
      <c r="L68" s="35">
        <v>3414</v>
      </c>
      <c r="M68" s="35">
        <v>3556</v>
      </c>
      <c r="N68" s="41">
        <f>+((M68/K68)^(1/19))-1</f>
        <v>-1.2268946465398667E-2</v>
      </c>
      <c r="O68" s="37">
        <f t="shared" si="10"/>
        <v>1.0239996900949899E-2</v>
      </c>
      <c r="P68" s="41">
        <f>M68/$M$54</f>
        <v>5.5729863747065404E-3</v>
      </c>
      <c r="Q68" s="38">
        <f t="shared" si="14"/>
        <v>-940</v>
      </c>
      <c r="R68" s="48">
        <f t="shared" si="16"/>
        <v>-3.0341666532173466E-3</v>
      </c>
      <c r="S68" s="48">
        <f t="shared" si="15"/>
        <v>-2.7236587429445647E-3</v>
      </c>
    </row>
    <row r="69" spans="1:19" x14ac:dyDescent="0.2">
      <c r="A69" s="50" t="s">
        <v>23</v>
      </c>
      <c r="B69" s="51">
        <v>0</v>
      </c>
      <c r="C69" s="52">
        <v>735</v>
      </c>
      <c r="D69" s="52">
        <v>2101</v>
      </c>
      <c r="E69" s="53">
        <v>10852</v>
      </c>
      <c r="F69" s="54">
        <v>1399</v>
      </c>
      <c r="G69" s="33">
        <v>986</v>
      </c>
      <c r="H69" s="33">
        <f t="shared" si="12"/>
        <v>16.073</v>
      </c>
      <c r="I69" s="48">
        <f t="shared" si="13"/>
        <v>2.192521917383141E-3</v>
      </c>
      <c r="K69" s="35">
        <v>414</v>
      </c>
      <c r="L69" s="35">
        <v>829</v>
      </c>
      <c r="M69" s="35">
        <v>1399</v>
      </c>
      <c r="N69" s="41">
        <f>+((M69/K69)^(1/19))-1</f>
        <v>6.6184816192091933E-2</v>
      </c>
      <c r="O69" s="37">
        <f t="shared" si="10"/>
        <v>0.13976625838885948</v>
      </c>
      <c r="P69" s="41">
        <f>M69/$M$54</f>
        <v>2.192521917383141E-3</v>
      </c>
      <c r="Q69" s="38">
        <f t="shared" si="14"/>
        <v>985</v>
      </c>
      <c r="R69" s="48">
        <f t="shared" si="16"/>
        <v>3.1794193121479639E-3</v>
      </c>
      <c r="S69" s="48">
        <f t="shared" si="15"/>
        <v>2.8540466614897834E-3</v>
      </c>
    </row>
    <row r="70" spans="1:19" x14ac:dyDescent="0.2">
      <c r="A70" s="50" t="s">
        <v>24</v>
      </c>
      <c r="B70" s="51">
        <v>0</v>
      </c>
      <c r="C70" s="52">
        <v>0</v>
      </c>
      <c r="D70" s="52">
        <v>2843</v>
      </c>
      <c r="E70" s="53">
        <v>0</v>
      </c>
      <c r="F70" s="54">
        <v>1035</v>
      </c>
      <c r="G70" s="33">
        <v>747</v>
      </c>
      <c r="H70" s="33">
        <f t="shared" si="12"/>
        <v>4.625</v>
      </c>
      <c r="I70" s="48">
        <f t="shared" si="13"/>
        <v>1.6220587451690859E-3</v>
      </c>
      <c r="K70" s="35">
        <v>857</v>
      </c>
      <c r="L70" s="35">
        <v>1023</v>
      </c>
      <c r="M70" s="35">
        <v>1035</v>
      </c>
      <c r="N70" s="41">
        <f>+((M70/K70)^(1/19))-1</f>
        <v>9.9820594172570498E-3</v>
      </c>
      <c r="O70" s="37">
        <f t="shared" si="10"/>
        <v>2.9197390964774694E-3</v>
      </c>
      <c r="P70" s="41">
        <f>M70/$M$54</f>
        <v>1.6220587451690859E-3</v>
      </c>
      <c r="Q70" s="38">
        <f t="shared" si="14"/>
        <v>178</v>
      </c>
      <c r="R70" s="48">
        <f t="shared" si="16"/>
        <v>5.7455496199222092E-4</v>
      </c>
      <c r="S70" s="48">
        <f t="shared" si="15"/>
        <v>5.1575665557886444E-4</v>
      </c>
    </row>
    <row r="71" spans="1:19" x14ac:dyDescent="0.2">
      <c r="A71" s="50" t="s">
        <v>25</v>
      </c>
      <c r="B71" s="51">
        <v>6340</v>
      </c>
      <c r="C71" s="52">
        <v>637</v>
      </c>
      <c r="D71" s="52">
        <v>10497</v>
      </c>
      <c r="E71" s="53">
        <v>15426</v>
      </c>
      <c r="F71" s="54">
        <v>3008</v>
      </c>
      <c r="G71" s="33">
        <v>1</v>
      </c>
      <c r="H71" s="33">
        <f t="shared" si="12"/>
        <v>35.908999999999999</v>
      </c>
      <c r="I71" s="48">
        <f t="shared" si="13"/>
        <v>4.7141572033513142E-3</v>
      </c>
      <c r="K71" s="35">
        <v>212</v>
      </c>
      <c r="L71" s="35">
        <v>1929</v>
      </c>
      <c r="M71" s="35">
        <v>3008</v>
      </c>
      <c r="N71" s="41">
        <f>+((M71/K71)^(1/19))-1</f>
        <v>0.14981646891295197</v>
      </c>
      <c r="O71" s="49">
        <f t="shared" si="10"/>
        <v>0.11747135944034737</v>
      </c>
      <c r="P71" s="41">
        <f>M71/$M$54</f>
        <v>4.7141572033513142E-3</v>
      </c>
      <c r="Q71" s="38">
        <f t="shared" si="14"/>
        <v>2796</v>
      </c>
      <c r="R71" s="48">
        <f t="shared" si="16"/>
        <v>9.0250318748890425E-3</v>
      </c>
      <c r="S71" s="48">
        <f t="shared" si="15"/>
        <v>8.1014360056095788E-3</v>
      </c>
    </row>
    <row r="72" spans="1:19" x14ac:dyDescent="0.2">
      <c r="A72" s="50" t="s">
        <v>26</v>
      </c>
      <c r="B72" s="51">
        <v>0</v>
      </c>
      <c r="C72" s="52">
        <v>2139</v>
      </c>
      <c r="D72" s="52">
        <v>0</v>
      </c>
      <c r="E72" s="53">
        <v>0</v>
      </c>
      <c r="F72" s="54">
        <v>0</v>
      </c>
      <c r="G72" s="33">
        <v>28</v>
      </c>
      <c r="H72" s="33">
        <f t="shared" si="12"/>
        <v>2.1669999999999998</v>
      </c>
      <c r="I72" s="48">
        <f t="shared" si="13"/>
        <v>0</v>
      </c>
      <c r="K72" s="35">
        <v>0</v>
      </c>
      <c r="L72" s="35">
        <v>0</v>
      </c>
      <c r="M72" s="35">
        <v>0</v>
      </c>
      <c r="N72" s="41"/>
      <c r="O72" s="37"/>
      <c r="P72" s="41"/>
      <c r="Q72" s="38">
        <f t="shared" si="14"/>
        <v>0</v>
      </c>
      <c r="R72" s="48">
        <f t="shared" si="16"/>
        <v>0</v>
      </c>
      <c r="S72" s="48">
        <f t="shared" si="15"/>
        <v>0</v>
      </c>
    </row>
    <row r="73" spans="1:19" x14ac:dyDescent="0.2">
      <c r="A73" s="50" t="s">
        <v>27</v>
      </c>
      <c r="B73" s="51">
        <v>24278</v>
      </c>
      <c r="C73" s="52">
        <v>1487</v>
      </c>
      <c r="D73" s="52">
        <v>71032</v>
      </c>
      <c r="E73" s="53">
        <v>4228</v>
      </c>
      <c r="F73" s="54">
        <v>12347</v>
      </c>
      <c r="G73" s="33">
        <v>176</v>
      </c>
      <c r="H73" s="33">
        <f t="shared" si="12"/>
        <v>113.548</v>
      </c>
      <c r="I73" s="48">
        <f t="shared" si="13"/>
        <v>1.9350298866282804E-2</v>
      </c>
      <c r="K73" s="35">
        <v>1199</v>
      </c>
      <c r="L73" s="35">
        <v>8872</v>
      </c>
      <c r="M73" s="35">
        <v>12347</v>
      </c>
      <c r="N73" s="41">
        <f t="shared" ref="N73:N86" si="17">+((M73/K73)^(1/19))-1</f>
        <v>0.13058241053683473</v>
      </c>
      <c r="O73" s="37">
        <f t="shared" si="10"/>
        <v>8.6137926004002718E-2</v>
      </c>
      <c r="P73" s="41">
        <f t="shared" ref="P73:P86" si="18">M73/$M$54</f>
        <v>1.9350298866282804E-2</v>
      </c>
      <c r="Q73" s="38">
        <f t="shared" si="14"/>
        <v>11148</v>
      </c>
      <c r="R73" s="48">
        <f t="shared" si="16"/>
        <v>3.5983925372411678E-2</v>
      </c>
      <c r="S73" s="48">
        <f t="shared" si="15"/>
        <v>3.2301433687602139E-2</v>
      </c>
    </row>
    <row r="74" spans="1:19" x14ac:dyDescent="0.2">
      <c r="A74" s="50" t="s">
        <v>28</v>
      </c>
      <c r="B74" s="51">
        <v>3757</v>
      </c>
      <c r="C74" s="52">
        <v>1154</v>
      </c>
      <c r="D74" s="52">
        <v>13613</v>
      </c>
      <c r="E74" s="53">
        <v>0</v>
      </c>
      <c r="F74" s="54">
        <v>50448</v>
      </c>
      <c r="G74" s="33">
        <v>3421</v>
      </c>
      <c r="H74" s="33">
        <f t="shared" si="12"/>
        <v>72.393000000000001</v>
      </c>
      <c r="I74" s="48">
        <f t="shared" si="13"/>
        <v>7.9062434373227103E-2</v>
      </c>
      <c r="K74" s="35">
        <v>33687</v>
      </c>
      <c r="L74" s="35">
        <v>43240</v>
      </c>
      <c r="M74" s="35">
        <v>50448</v>
      </c>
      <c r="N74" s="41">
        <f t="shared" si="17"/>
        <v>2.1481748985392679E-2</v>
      </c>
      <c r="O74" s="37">
        <f t="shared" si="10"/>
        <v>3.9296744809083739E-2</v>
      </c>
      <c r="P74" s="41">
        <f t="shared" si="18"/>
        <v>7.9062434373227103E-2</v>
      </c>
      <c r="Q74" s="38">
        <f t="shared" si="14"/>
        <v>16761</v>
      </c>
      <c r="R74" s="48">
        <f t="shared" si="16"/>
        <v>5.4101773696357387E-2</v>
      </c>
      <c r="S74" s="48">
        <f t="shared" si="15"/>
        <v>4.8565153394142392E-2</v>
      </c>
    </row>
    <row r="75" spans="1:19" x14ac:dyDescent="0.2">
      <c r="A75" s="50" t="s">
        <v>29</v>
      </c>
      <c r="B75" s="51">
        <v>133421</v>
      </c>
      <c r="C75" s="52">
        <v>2723</v>
      </c>
      <c r="D75" s="52">
        <v>6062</v>
      </c>
      <c r="E75" s="53">
        <v>0</v>
      </c>
      <c r="F75" s="54">
        <v>9514</v>
      </c>
      <c r="G75" s="33">
        <v>599</v>
      </c>
      <c r="H75" s="33">
        <f t="shared" si="12"/>
        <v>152.31899999999999</v>
      </c>
      <c r="I75" s="48">
        <f t="shared" si="13"/>
        <v>1.4910402803419018E-2</v>
      </c>
      <c r="K75" s="35">
        <v>3571</v>
      </c>
      <c r="L75" s="35">
        <v>5662</v>
      </c>
      <c r="M75" s="35">
        <v>9514</v>
      </c>
      <c r="N75" s="41">
        <f t="shared" si="17"/>
        <v>5.2927805442710918E-2</v>
      </c>
      <c r="O75" s="55">
        <f>((M75/L75)^(1/4))-1</f>
        <v>0.13854007170234084</v>
      </c>
      <c r="P75" s="41">
        <f t="shared" si="18"/>
        <v>1.4910402803419018E-2</v>
      </c>
      <c r="Q75" s="38">
        <f t="shared" si="14"/>
        <v>5943</v>
      </c>
      <c r="R75" s="48">
        <f t="shared" si="16"/>
        <v>1.9183034489436902E-2</v>
      </c>
      <c r="S75" s="48">
        <f t="shared" si="15"/>
        <v>1.7219897775871861E-2</v>
      </c>
    </row>
    <row r="76" spans="1:19" x14ac:dyDescent="0.2">
      <c r="A76" s="50" t="s">
        <v>30</v>
      </c>
      <c r="B76" s="51">
        <v>12896</v>
      </c>
      <c r="C76" s="52">
        <v>3285</v>
      </c>
      <c r="D76" s="52">
        <v>14712</v>
      </c>
      <c r="E76" s="53">
        <v>0</v>
      </c>
      <c r="F76" s="54">
        <v>19314</v>
      </c>
      <c r="G76" s="33">
        <v>885</v>
      </c>
      <c r="H76" s="33">
        <f t="shared" si="12"/>
        <v>51.091999999999999</v>
      </c>
      <c r="I76" s="48">
        <f t="shared" si="13"/>
        <v>3.0269026670720508E-2</v>
      </c>
      <c r="K76" s="35">
        <v>9998</v>
      </c>
      <c r="L76" s="35">
        <v>8952</v>
      </c>
      <c r="M76" s="35">
        <v>19314</v>
      </c>
      <c r="N76" s="41">
        <f t="shared" si="17"/>
        <v>3.5262489719618539E-2</v>
      </c>
      <c r="O76" s="49">
        <f t="shared" si="10"/>
        <v>0.21195930776694816</v>
      </c>
      <c r="P76" s="41">
        <f t="shared" si="18"/>
        <v>3.0269026670720508E-2</v>
      </c>
      <c r="Q76" s="38">
        <f t="shared" si="14"/>
        <v>9316</v>
      </c>
      <c r="R76" s="48">
        <f t="shared" si="16"/>
        <v>3.0070528235502977E-2</v>
      </c>
      <c r="S76" s="48">
        <f t="shared" si="15"/>
        <v>2.6993196648161241E-2</v>
      </c>
    </row>
    <row r="77" spans="1:19" x14ac:dyDescent="0.2">
      <c r="A77" s="50" t="s">
        <v>31</v>
      </c>
      <c r="B77" s="51">
        <v>21748</v>
      </c>
      <c r="C77" s="52">
        <v>1031</v>
      </c>
      <c r="D77" s="52">
        <v>7657</v>
      </c>
      <c r="E77" s="53">
        <v>11752</v>
      </c>
      <c r="F77" s="54">
        <v>15828</v>
      </c>
      <c r="G77" s="33">
        <v>273</v>
      </c>
      <c r="H77" s="33">
        <f t="shared" si="12"/>
        <v>58.289000000000001</v>
      </c>
      <c r="I77" s="48">
        <f t="shared" si="13"/>
        <v>2.4805744752208977E-2</v>
      </c>
      <c r="K77" s="35">
        <v>11411</v>
      </c>
      <c r="L77" s="35">
        <v>20214</v>
      </c>
      <c r="M77" s="35">
        <v>15828</v>
      </c>
      <c r="N77" s="41">
        <f t="shared" si="17"/>
        <v>1.7370335530212833E-2</v>
      </c>
      <c r="O77" s="37">
        <f t="shared" si="10"/>
        <v>-5.931667613786229E-2</v>
      </c>
      <c r="P77" s="41">
        <f t="shared" si="18"/>
        <v>2.4805744752208977E-2</v>
      </c>
      <c r="Q77" s="38">
        <f t="shared" si="14"/>
        <v>4417</v>
      </c>
      <c r="R77" s="48">
        <f t="shared" si="16"/>
        <v>1.4257355433256404E-2</v>
      </c>
      <c r="S77" s="48">
        <f t="shared" si="15"/>
        <v>1.2798298582538449E-2</v>
      </c>
    </row>
    <row r="78" spans="1:19" x14ac:dyDescent="0.2">
      <c r="A78" s="50" t="s">
        <v>32</v>
      </c>
      <c r="B78" s="51">
        <v>5132</v>
      </c>
      <c r="C78" s="52">
        <v>28</v>
      </c>
      <c r="D78" s="52">
        <v>593</v>
      </c>
      <c r="E78" s="53">
        <v>5739</v>
      </c>
      <c r="F78" s="54">
        <v>4909</v>
      </c>
      <c r="G78" s="33">
        <v>4</v>
      </c>
      <c r="H78" s="33">
        <f t="shared" si="12"/>
        <v>16.405000000000001</v>
      </c>
      <c r="I78" s="48">
        <f t="shared" si="13"/>
        <v>7.6934167923043894E-3</v>
      </c>
      <c r="K78" s="35">
        <v>2950</v>
      </c>
      <c r="L78" s="35">
        <v>3581</v>
      </c>
      <c r="M78" s="35">
        <v>4909</v>
      </c>
      <c r="N78" s="41">
        <f t="shared" si="17"/>
        <v>2.7165868311698205E-2</v>
      </c>
      <c r="O78" s="37">
        <f t="shared" si="10"/>
        <v>8.2049622296890945E-2</v>
      </c>
      <c r="P78" s="41">
        <f t="shared" si="18"/>
        <v>7.6934167923043894E-3</v>
      </c>
      <c r="Q78" s="38">
        <f t="shared" si="14"/>
        <v>1959</v>
      </c>
      <c r="R78" s="48">
        <f t="shared" si="16"/>
        <v>6.3233324187795545E-3</v>
      </c>
      <c r="S78" s="48">
        <f t="shared" si="15"/>
        <v>5.6762207206685136E-3</v>
      </c>
    </row>
    <row r="79" spans="1:19" x14ac:dyDescent="0.2">
      <c r="A79" s="50" t="s">
        <v>33</v>
      </c>
      <c r="B79" s="51">
        <v>3855</v>
      </c>
      <c r="C79" s="52">
        <v>626</v>
      </c>
      <c r="D79" s="52">
        <v>2391</v>
      </c>
      <c r="E79" s="53">
        <v>14081</v>
      </c>
      <c r="F79" s="54">
        <v>5163</v>
      </c>
      <c r="G79" s="33">
        <v>275</v>
      </c>
      <c r="H79" s="33">
        <f t="shared" si="12"/>
        <v>26.390999999999998</v>
      </c>
      <c r="I79" s="48">
        <f t="shared" si="13"/>
        <v>8.0914872476405709E-3</v>
      </c>
      <c r="K79" s="35">
        <v>2515</v>
      </c>
      <c r="L79" s="35">
        <v>4803</v>
      </c>
      <c r="M79" s="35">
        <v>5163</v>
      </c>
      <c r="N79" s="41">
        <f t="shared" si="17"/>
        <v>3.8580627897091713E-2</v>
      </c>
      <c r="O79" s="37">
        <f t="shared" si="10"/>
        <v>1.8233507800327731E-2</v>
      </c>
      <c r="P79" s="41">
        <f t="shared" si="18"/>
        <v>8.0914872476405709E-3</v>
      </c>
      <c r="Q79" s="38">
        <f t="shared" si="14"/>
        <v>2648</v>
      </c>
      <c r="R79" s="48">
        <f t="shared" si="16"/>
        <v>8.5473120188505666E-3</v>
      </c>
      <c r="S79" s="48">
        <f t="shared" si="15"/>
        <v>7.6726046290608594E-3</v>
      </c>
    </row>
    <row r="80" spans="1:19" x14ac:dyDescent="0.2">
      <c r="A80" s="50" t="s">
        <v>34</v>
      </c>
      <c r="B80" s="51">
        <v>15521</v>
      </c>
      <c r="C80" s="52">
        <v>533</v>
      </c>
      <c r="D80" s="52">
        <v>10192</v>
      </c>
      <c r="E80" s="53">
        <v>23526</v>
      </c>
      <c r="F80" s="54">
        <v>21914</v>
      </c>
      <c r="G80" s="33">
        <v>381</v>
      </c>
      <c r="H80" s="33">
        <f t="shared" si="12"/>
        <v>72.066999999999993</v>
      </c>
      <c r="I80" s="48">
        <f t="shared" si="13"/>
        <v>3.4343763615106618E-2</v>
      </c>
      <c r="K80" s="35">
        <v>16015</v>
      </c>
      <c r="L80" s="35">
        <v>23621</v>
      </c>
      <c r="M80" s="35">
        <v>21914</v>
      </c>
      <c r="N80" s="41">
        <f t="shared" si="17"/>
        <v>1.6642223182264937E-2</v>
      </c>
      <c r="O80" s="37">
        <f t="shared" si="10"/>
        <v>-1.8577874967685037E-2</v>
      </c>
      <c r="P80" s="41">
        <f t="shared" si="18"/>
        <v>3.4343763615106618E-2</v>
      </c>
      <c r="Q80" s="38">
        <f t="shared" si="14"/>
        <v>5899</v>
      </c>
      <c r="R80" s="48">
        <f t="shared" si="16"/>
        <v>1.9041009667371413E-2</v>
      </c>
      <c r="S80" s="48">
        <f t="shared" si="15"/>
        <v>1.7092407366627645E-2</v>
      </c>
    </row>
    <row r="81" spans="1:19" x14ac:dyDescent="0.2">
      <c r="A81" s="50" t="s">
        <v>35</v>
      </c>
      <c r="B81" s="51">
        <v>1225</v>
      </c>
      <c r="C81" s="52">
        <v>722</v>
      </c>
      <c r="D81" s="52">
        <v>1917</v>
      </c>
      <c r="E81" s="53">
        <v>52173</v>
      </c>
      <c r="F81" s="54">
        <v>80581</v>
      </c>
      <c r="G81" s="33">
        <v>231</v>
      </c>
      <c r="H81" s="33">
        <f t="shared" si="12"/>
        <v>136.84899999999999</v>
      </c>
      <c r="I81" s="48">
        <f t="shared" si="13"/>
        <v>0.12628706835214504</v>
      </c>
      <c r="K81" s="35">
        <v>75044</v>
      </c>
      <c r="L81" s="35">
        <v>82169</v>
      </c>
      <c r="M81" s="35">
        <v>80581</v>
      </c>
      <c r="N81" s="41">
        <f t="shared" si="17"/>
        <v>3.7537795080451186E-3</v>
      </c>
      <c r="O81" s="37">
        <f t="shared" si="10"/>
        <v>-4.8669210374981953E-3</v>
      </c>
      <c r="P81" s="57">
        <f t="shared" si="18"/>
        <v>0.12628706835214504</v>
      </c>
      <c r="Q81" s="38">
        <f t="shared" si="14"/>
        <v>5537</v>
      </c>
      <c r="R81" s="48">
        <f t="shared" si="16"/>
        <v>1.7872532722196219E-2</v>
      </c>
      <c r="S81" s="48">
        <f t="shared" si="15"/>
        <v>1.6043508999663888E-2</v>
      </c>
    </row>
    <row r="82" spans="1:19" x14ac:dyDescent="0.2">
      <c r="A82" s="50" t="s">
        <v>65</v>
      </c>
      <c r="B82" s="51">
        <v>104608</v>
      </c>
      <c r="C82" s="52">
        <v>4367</v>
      </c>
      <c r="D82" s="52">
        <v>166892</v>
      </c>
      <c r="E82" s="53">
        <v>69098</v>
      </c>
      <c r="F82" s="54">
        <v>30700</v>
      </c>
      <c r="G82" s="33">
        <v>3705</v>
      </c>
      <c r="H82" s="33">
        <f t="shared" si="12"/>
        <v>379.37</v>
      </c>
      <c r="I82" s="48">
        <f t="shared" si="13"/>
        <v>4.8113240074097521E-2</v>
      </c>
      <c r="K82" s="35">
        <v>7876</v>
      </c>
      <c r="L82" s="35">
        <v>22422</v>
      </c>
      <c r="M82" s="35">
        <v>30700</v>
      </c>
      <c r="N82" s="41">
        <f t="shared" si="17"/>
        <v>7.4227970413204503E-2</v>
      </c>
      <c r="O82" s="37">
        <f t="shared" si="10"/>
        <v>8.1722857710544217E-2</v>
      </c>
      <c r="P82" s="41">
        <f t="shared" si="18"/>
        <v>4.8113240074097521E-2</v>
      </c>
      <c r="Q82" s="38">
        <f t="shared" si="14"/>
        <v>22824</v>
      </c>
      <c r="R82" s="48">
        <f t="shared" si="16"/>
        <v>7.3672148609609273E-2</v>
      </c>
      <c r="S82" s="48">
        <f t="shared" si="15"/>
        <v>6.6132752286134841E-2</v>
      </c>
    </row>
    <row r="83" spans="1:19" x14ac:dyDescent="0.2">
      <c r="A83" s="50" t="s">
        <v>37</v>
      </c>
      <c r="B83" s="51">
        <v>54229</v>
      </c>
      <c r="C83" s="52">
        <v>4817</v>
      </c>
      <c r="D83" s="52">
        <v>97550</v>
      </c>
      <c r="E83" s="53">
        <v>0</v>
      </c>
      <c r="F83" s="54">
        <v>38217</v>
      </c>
      <c r="G83" s="33">
        <v>0</v>
      </c>
      <c r="H83" s="33">
        <f t="shared" si="12"/>
        <v>194.81299999999999</v>
      </c>
      <c r="I83" s="39"/>
      <c r="K83" s="35">
        <v>23228</v>
      </c>
      <c r="L83" s="35">
        <v>39836</v>
      </c>
      <c r="M83" s="35">
        <v>38217</v>
      </c>
      <c r="N83" s="41">
        <f t="shared" si="17"/>
        <v>2.6552828465208789E-2</v>
      </c>
      <c r="O83" s="37">
        <f t="shared" si="10"/>
        <v>-1.0319035448343894E-2</v>
      </c>
      <c r="P83" s="41">
        <f t="shared" si="18"/>
        <v>5.9893931462924592E-2</v>
      </c>
      <c r="Q83" s="38">
        <f t="shared" si="14"/>
        <v>14989</v>
      </c>
      <c r="R83" s="48"/>
      <c r="S83" s="48">
        <f t="shared" si="15"/>
        <v>4.3430766912761792E-2</v>
      </c>
    </row>
    <row r="84" spans="1:19" x14ac:dyDescent="0.2">
      <c r="A84" s="50" t="s">
        <v>38</v>
      </c>
      <c r="B84" s="51">
        <v>0</v>
      </c>
      <c r="C84" s="52">
        <v>4</v>
      </c>
      <c r="D84" s="52">
        <v>0</v>
      </c>
      <c r="E84" s="53">
        <v>0</v>
      </c>
      <c r="F84" s="54">
        <v>9926</v>
      </c>
      <c r="G84" s="33">
        <v>-9924</v>
      </c>
      <c r="H84" s="33">
        <f t="shared" si="12"/>
        <v>6.0000000000000001E-3</v>
      </c>
      <c r="I84" s="64"/>
      <c r="K84" s="35">
        <v>4504</v>
      </c>
      <c r="L84" s="35">
        <v>8410</v>
      </c>
      <c r="M84" s="35">
        <v>9926</v>
      </c>
      <c r="N84" s="41">
        <f t="shared" si="17"/>
        <v>4.2465974847815779E-2</v>
      </c>
      <c r="O84" s="37">
        <f t="shared" si="10"/>
        <v>4.2304394379373722E-2</v>
      </c>
      <c r="P84" s="41">
        <f t="shared" si="18"/>
        <v>1.5556091888452509E-2</v>
      </c>
      <c r="Q84" s="38">
        <f t="shared" si="14"/>
        <v>5422</v>
      </c>
      <c r="R84" s="48"/>
      <c r="S84" s="48">
        <f t="shared" si="15"/>
        <v>1.5710295430048329E-2</v>
      </c>
    </row>
    <row r="85" spans="1:19" x14ac:dyDescent="0.2">
      <c r="A85" s="50" t="s">
        <v>39</v>
      </c>
      <c r="B85" s="51">
        <v>41</v>
      </c>
      <c r="C85" s="52">
        <v>30</v>
      </c>
      <c r="D85" s="52">
        <v>4296</v>
      </c>
      <c r="E85" s="53">
        <v>0</v>
      </c>
      <c r="F85" s="54">
        <v>128336</v>
      </c>
      <c r="G85" s="33">
        <v>903</v>
      </c>
      <c r="H85" s="33">
        <f t="shared" si="12"/>
        <v>133.60599999999999</v>
      </c>
      <c r="I85" s="39"/>
      <c r="K85" s="35">
        <v>121624</v>
      </c>
      <c r="L85" s="35">
        <v>137329</v>
      </c>
      <c r="M85" s="35">
        <v>128336</v>
      </c>
      <c r="N85" s="41">
        <f t="shared" si="17"/>
        <v>2.831237569717926E-3</v>
      </c>
      <c r="O85" s="37">
        <f t="shared" si="10"/>
        <v>-1.6789381195781439E-2</v>
      </c>
      <c r="P85" s="41">
        <f t="shared" si="18"/>
        <v>0.20112901557489837</v>
      </c>
      <c r="Q85" s="38">
        <f t="shared" si="14"/>
        <v>6712</v>
      </c>
      <c r="R85" s="48"/>
      <c r="S85" s="48">
        <f t="shared" si="15"/>
        <v>1.9448082428344594E-2</v>
      </c>
    </row>
    <row r="86" spans="1:19" ht="13.5" thickBot="1" x14ac:dyDescent="0.25">
      <c r="A86" s="65" t="s">
        <v>40</v>
      </c>
      <c r="B86" s="66">
        <v>0</v>
      </c>
      <c r="C86" s="67">
        <v>103</v>
      </c>
      <c r="D86" s="67">
        <v>681</v>
      </c>
      <c r="E86" s="68">
        <v>27686</v>
      </c>
      <c r="F86" s="69">
        <v>39983</v>
      </c>
      <c r="G86" s="70">
        <v>1834</v>
      </c>
      <c r="H86" s="70">
        <f t="shared" si="12"/>
        <v>70.287000000000006</v>
      </c>
      <c r="I86" s="39"/>
      <c r="K86" s="35">
        <v>31787</v>
      </c>
      <c r="L86" s="35">
        <v>35230</v>
      </c>
      <c r="M86" s="35">
        <v>39983</v>
      </c>
      <c r="N86" s="41">
        <f t="shared" si="17"/>
        <v>1.2146703556469518E-2</v>
      </c>
      <c r="O86" s="37">
        <f t="shared" si="10"/>
        <v>3.2144929597472949E-2</v>
      </c>
      <c r="P86" s="41">
        <f t="shared" si="18"/>
        <v>6.2661618172073011E-2</v>
      </c>
      <c r="Q86" s="38">
        <f t="shared" si="14"/>
        <v>8196</v>
      </c>
      <c r="R86" s="48"/>
      <c r="S86" s="48">
        <f t="shared" si="15"/>
        <v>2.37479862310358E-2</v>
      </c>
    </row>
    <row r="87" spans="1:19" x14ac:dyDescent="0.2">
      <c r="A87" t="s">
        <v>41</v>
      </c>
      <c r="B87" s="71">
        <v>8118552</v>
      </c>
      <c r="C87" s="71">
        <v>1027328</v>
      </c>
      <c r="D87" s="71">
        <v>4301367</v>
      </c>
      <c r="E87" s="71">
        <v>2696765</v>
      </c>
      <c r="F87" s="71">
        <v>3911248</v>
      </c>
      <c r="G87" s="71" t="s">
        <v>42</v>
      </c>
      <c r="H87" s="71">
        <v>20055260</v>
      </c>
      <c r="Q87" s="39"/>
      <c r="R87" s="72">
        <f>+SUM(R56:R86)</f>
        <v>1.0000000000000002</v>
      </c>
      <c r="S87" s="72">
        <f>+SUM(S56:S86)</f>
        <v>1</v>
      </c>
    </row>
    <row r="88" spans="1:19" x14ac:dyDescent="0.2">
      <c r="A88" t="s">
        <v>43</v>
      </c>
      <c r="B88" s="71">
        <v>250089</v>
      </c>
      <c r="C88" s="71">
        <v>79217</v>
      </c>
      <c r="D88" s="71">
        <v>185582</v>
      </c>
      <c r="E88" s="71">
        <v>12806</v>
      </c>
      <c r="F88" s="71">
        <v>102002</v>
      </c>
      <c r="G88" s="71" t="s">
        <v>42</v>
      </c>
      <c r="H88" s="71">
        <v>629696</v>
      </c>
    </row>
    <row r="89" spans="1:19" x14ac:dyDescent="0.2">
      <c r="A89" t="s">
        <v>44</v>
      </c>
      <c r="B89" s="71">
        <v>376</v>
      </c>
      <c r="C89" s="71">
        <v>300692</v>
      </c>
      <c r="D89" s="71">
        <v>428579</v>
      </c>
      <c r="E89" s="71">
        <v>0</v>
      </c>
      <c r="F89" s="71">
        <v>13244</v>
      </c>
      <c r="G89" s="71" t="s">
        <v>42</v>
      </c>
      <c r="H89" s="71">
        <v>742891</v>
      </c>
      <c r="R89" s="73">
        <f>+R60+R64+R66</f>
        <v>0.54847081228514716</v>
      </c>
    </row>
    <row r="90" spans="1:19" x14ac:dyDescent="0.2">
      <c r="A90" t="s">
        <v>45</v>
      </c>
      <c r="B90" s="71">
        <v>2940525</v>
      </c>
      <c r="C90" s="71">
        <v>16630</v>
      </c>
      <c r="D90" s="71">
        <v>62005</v>
      </c>
      <c r="E90" s="71">
        <v>70134</v>
      </c>
      <c r="F90" s="71">
        <v>645366</v>
      </c>
      <c r="G90" s="71" t="s">
        <v>42</v>
      </c>
      <c r="H90" s="71">
        <v>3734660</v>
      </c>
    </row>
    <row r="91" spans="1:19" x14ac:dyDescent="0.2">
      <c r="A91" t="s">
        <v>46</v>
      </c>
      <c r="B91" s="71">
        <v>616584</v>
      </c>
      <c r="C91" s="71">
        <v>26099</v>
      </c>
      <c r="D91" s="71">
        <v>111206</v>
      </c>
      <c r="E91" s="71">
        <v>18636</v>
      </c>
      <c r="F91" s="71">
        <v>126864</v>
      </c>
      <c r="G91" s="71" t="s">
        <v>42</v>
      </c>
      <c r="H91" s="71">
        <v>899389</v>
      </c>
    </row>
    <row r="92" spans="1:19" x14ac:dyDescent="0.2">
      <c r="A92" t="s">
        <v>47</v>
      </c>
      <c r="B92" s="71">
        <v>164112</v>
      </c>
      <c r="C92" s="71">
        <v>16021</v>
      </c>
      <c r="D92" s="71">
        <v>469034</v>
      </c>
      <c r="E92" s="71">
        <v>163584</v>
      </c>
      <c r="F92" s="71">
        <v>177294</v>
      </c>
      <c r="G92" s="71" t="s">
        <v>42</v>
      </c>
      <c r="H92" s="71">
        <v>990045</v>
      </c>
    </row>
    <row r="93" spans="1:19" x14ac:dyDescent="0.2">
      <c r="A93" t="s">
        <v>48</v>
      </c>
      <c r="B93" s="71">
        <v>1892661</v>
      </c>
      <c r="C93" s="71">
        <v>50445</v>
      </c>
      <c r="D93" s="71">
        <v>949776</v>
      </c>
      <c r="E93" s="71">
        <v>830210</v>
      </c>
      <c r="F93" s="71">
        <v>442302</v>
      </c>
      <c r="G93" s="71" t="s">
        <v>42</v>
      </c>
      <c r="H93" s="71">
        <v>4165394</v>
      </c>
    </row>
  </sheetData>
  <mergeCells count="17">
    <mergeCell ref="R52:S52"/>
    <mergeCell ref="G4:G5"/>
    <mergeCell ref="H4:H5"/>
    <mergeCell ref="A50:A51"/>
    <mergeCell ref="B50:B51"/>
    <mergeCell ref="C50:C51"/>
    <mergeCell ref="D50:D51"/>
    <mergeCell ref="E50:E51"/>
    <mergeCell ref="F50:F51"/>
    <mergeCell ref="G50:G51"/>
    <mergeCell ref="H50:H51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 share electricity by fue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2012-03-01T12:49:36Z</dcterms:created>
  <dcterms:modified xsi:type="dcterms:W3CDTF">2012-03-01T12:49:54Z</dcterms:modified>
</cp:coreProperties>
</file>