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36" yWindow="480" windowWidth="19320" windowHeight="6975" activeTab="6"/>
  </bookViews>
  <sheets>
    <sheet name="QA_QC" sheetId="1" r:id="rId1"/>
    <sheet name="IEA" sheetId="2" r:id="rId2"/>
    <sheet name="WEO" sheetId="3" r:id="rId3"/>
    <sheet name="IMF" sheetId="4" r:id="rId4"/>
    <sheet name="GDP_UN+weo" sheetId="5" r:id="rId5"/>
    <sheet name="non-EU_Total energy intensity" sheetId="6" r:id="rId6"/>
    <sheet name="Total energy intensity"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GDP" localSheetId="6">'[5]New Cronos'!$A$56:$M$87</definedName>
    <definedName name="GDP">'[1]New Cronos'!$A$56:$M$87</definedName>
    <definedName name="GDP_95_constant_prices" localSheetId="6">#REF!</definedName>
    <definedName name="GDP_95_constant_prices">#REF!</definedName>
    <definedName name="GDP_current_prices" localSheetId="6">#REF!</definedName>
    <definedName name="GDP_current_prices">#REF!</definedName>
    <definedName name="GIEC" localSheetId="6">#REF!</definedName>
    <definedName name="GIEC">#REF!</definedName>
    <definedName name="ncd" localSheetId="6">#REF!</definedName>
    <definedName name="ncd">#REF!</definedName>
    <definedName name="population" localSheetId="6">'[6]New Cronos Data'!$A$244:$N$275</definedName>
    <definedName name="population">'[2]New Cronos Data'!$A$244:$N$275</definedName>
    <definedName name="_xlnm.Print_Area" localSheetId="6">'Total energy intensity'!$A$357:$T$398</definedName>
    <definedName name="Summer" localSheetId="6">#REF!</definedName>
    <definedName name="Summer">#REF!</definedName>
    <definedName name="Summer1" localSheetId="6">#REF!</definedName>
    <definedName name="Summer1">#REF!</definedName>
    <definedName name="TECbyCountry" localSheetId="6">'[8]New Cronos data'!$A$7:$M$32</definedName>
    <definedName name="TECbyCountry">'[4]New Cronos data'!$A$7:$M$32</definedName>
    <definedName name="TECbyFuel" localSheetId="6">'[8]Data for graphs'!$A$2:$L$9</definedName>
    <definedName name="TECbyFuel">'[4]Data for graphs'!$A$2:$L$9</definedName>
    <definedName name="TSeg" localSheetId="6">#REF!</definedName>
    <definedName name="TSeg">#REF!</definedName>
    <definedName name="TSEG1" localSheetId="6">#REF!</definedName>
    <definedName name="TSEG1">#REF!</definedName>
    <definedName name="TSEG2" localSheetId="6">#REF!</definedName>
    <definedName name="TSEG2">#REF!</definedName>
    <definedName name="TSEG3" localSheetId="6">#REF!</definedName>
    <definedName name="TSEG3">#REF!</definedName>
    <definedName name="TSEG4" localSheetId="6">#REF!</definedName>
    <definedName name="TSEG4">#REF!</definedName>
    <definedName name="TSEG5" localSheetId="6">#REF!</definedName>
    <definedName name="TSEG5">#REF!</definedName>
    <definedName name="Winter" localSheetId="6">#REF!</definedName>
    <definedName name="Winter">#REF!</definedName>
  </definedNames>
  <calcPr fullCalcOnLoad="1"/>
</workbook>
</file>

<file path=xl/comments5.xml><?xml version="1.0" encoding="utf-8"?>
<comments xmlns="http://schemas.openxmlformats.org/spreadsheetml/2006/main">
  <authors>
    <author>carlos_martinez</author>
  </authors>
  <commentList>
    <comment ref="S61" authorId="0">
      <text>
        <r>
          <rPr>
            <b/>
            <sz val="8"/>
            <rFont val="Tahoma"/>
            <family val="2"/>
          </rPr>
          <t>carlos_martinez:</t>
        </r>
        <r>
          <rPr>
            <sz val="8"/>
            <rFont val="Tahoma"/>
            <family val="2"/>
          </rPr>
          <t xml:space="preserve">
data rolled up</t>
        </r>
      </text>
    </comment>
    <comment ref="T61" authorId="0">
      <text>
        <r>
          <rPr>
            <b/>
            <sz val="8"/>
            <rFont val="Tahoma"/>
            <family val="2"/>
          </rPr>
          <t>carlos_martinez:</t>
        </r>
        <r>
          <rPr>
            <sz val="8"/>
            <rFont val="Tahoma"/>
            <family val="2"/>
          </rPr>
          <t xml:space="preserve">
data rolled up</t>
        </r>
      </text>
    </comment>
  </commentList>
</comments>
</file>

<file path=xl/comments7.xml><?xml version="1.0" encoding="utf-8"?>
<comments xmlns="http://schemas.openxmlformats.org/spreadsheetml/2006/main">
  <authors>
    <author>Ricardo</author>
  </authors>
  <commentList>
    <comment ref="M84" authorId="0">
      <text>
        <r>
          <rPr>
            <b/>
            <sz val="8"/>
            <rFont val="Tahoma"/>
            <family val="2"/>
          </rPr>
          <t>Ricardo:</t>
        </r>
        <r>
          <rPr>
            <sz val="8"/>
            <rFont val="Tahoma"/>
            <family val="2"/>
          </rPr>
          <t xml:space="preserve">
GDP in current prices in 2000 equals GDP in constant prices in 2000.</t>
        </r>
      </text>
    </comment>
    <comment ref="A101"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 ref="A121" authorId="0">
      <text>
        <r>
          <rPr>
            <b/>
            <sz val="8"/>
            <rFont val="Tahoma"/>
            <family val="2"/>
          </rPr>
          <t>Ricardo:</t>
        </r>
        <r>
          <rPr>
            <sz val="8"/>
            <rFont val="Tahoma"/>
            <family val="2"/>
          </rPr>
          <t xml:space="preserve">
The index should not be used for individual countries where at least 1 cell is marked in red.  </t>
        </r>
      </text>
    </comment>
    <comment ref="A140"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 ref="A160" authorId="0">
      <text>
        <r>
          <rPr>
            <b/>
            <sz val="8"/>
            <rFont val="Tahoma"/>
            <family val="2"/>
          </rPr>
          <t>Ricardo:</t>
        </r>
        <r>
          <rPr>
            <sz val="8"/>
            <rFont val="Tahoma"/>
            <family val="2"/>
          </rPr>
          <t xml:space="preserve">
The index should not be used for individual countries where at least 1 cell is marked in red.  </t>
        </r>
      </text>
    </comment>
    <comment ref="A179" authorId="0">
      <text>
        <r>
          <rPr>
            <b/>
            <sz val="8"/>
            <rFont val="Tahoma"/>
            <family val="2"/>
          </rPr>
          <t>Ricardo:</t>
        </r>
        <r>
          <rPr>
            <sz val="8"/>
            <rFont val="Tahoma"/>
            <family val="2"/>
          </rPr>
          <t xml:space="preserve">
Blank in Spring 2005,  2006, 2007 and 2008. Growth based on the previous Autumn 2004 Commission Forecasts and consistent with "Hungary in figures 2005" and "National Accounts Hungary 2003-2004".</t>
        </r>
      </text>
    </comment>
  </commentList>
</comments>
</file>

<file path=xl/sharedStrings.xml><?xml version="1.0" encoding="utf-8"?>
<sst xmlns="http://schemas.openxmlformats.org/spreadsheetml/2006/main" count="970" uniqueCount="308">
  <si>
    <t>time</t>
  </si>
  <si>
    <t>1990a00</t>
  </si>
  <si>
    <t>1991a00</t>
  </si>
  <si>
    <t>1992a00</t>
  </si>
  <si>
    <t>1993a00</t>
  </si>
  <si>
    <t>1994a00</t>
  </si>
  <si>
    <t>1995a00</t>
  </si>
  <si>
    <t>1996a00</t>
  </si>
  <si>
    <t>1997a00</t>
  </si>
  <si>
    <t>1998a00</t>
  </si>
  <si>
    <t>1999a00</t>
  </si>
  <si>
    <t>2000a00</t>
  </si>
  <si>
    <t>2001a00</t>
  </si>
  <si>
    <t>2002a00</t>
  </si>
  <si>
    <t>geo</t>
  </si>
  <si>
    <t>2003a00</t>
  </si>
  <si>
    <t>2004a00</t>
  </si>
  <si>
    <t>National currency; annual percentage change</t>
  </si>
  <si>
    <t>BE</t>
  </si>
  <si>
    <t>CZ</t>
  </si>
  <si>
    <t>DK</t>
  </si>
  <si>
    <t>DE</t>
  </si>
  <si>
    <t>EE</t>
  </si>
  <si>
    <t>EL</t>
  </si>
  <si>
    <t>ES</t>
  </si>
  <si>
    <t>FR</t>
  </si>
  <si>
    <t>IE</t>
  </si>
  <si>
    <t>IT</t>
  </si>
  <si>
    <t>CY</t>
  </si>
  <si>
    <t>LV</t>
  </si>
  <si>
    <t>LT</t>
  </si>
  <si>
    <t>LU</t>
  </si>
  <si>
    <t>HU</t>
  </si>
  <si>
    <t>MT</t>
  </si>
  <si>
    <t>NL</t>
  </si>
  <si>
    <t>AT</t>
  </si>
  <si>
    <t>PL</t>
  </si>
  <si>
    <t>PT</t>
  </si>
  <si>
    <t>SI</t>
  </si>
  <si>
    <t>SK</t>
  </si>
  <si>
    <t>FI</t>
  </si>
  <si>
    <t>SE</t>
  </si>
  <si>
    <t>UK</t>
  </si>
  <si>
    <t>BG</t>
  </si>
  <si>
    <t>RO</t>
  </si>
  <si>
    <t>TR</t>
  </si>
  <si>
    <t>NO</t>
  </si>
  <si>
    <t>IS</t>
  </si>
  <si>
    <t>EE (1990-92, constant)</t>
  </si>
  <si>
    <t>MT (1990 constant)</t>
  </si>
  <si>
    <t>FOR CHART</t>
  </si>
  <si>
    <t>FOR TABLE</t>
  </si>
  <si>
    <t>EEA</t>
  </si>
  <si>
    <t>Total energy consumption (1000 TOE)</t>
  </si>
  <si>
    <t>One table and one chart for indicator (see below)</t>
  </si>
  <si>
    <t>SK (1990-91 constant)</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</si>
  <si>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</si>
  <si>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</si>
  <si>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</si>
  <si>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</si>
  <si>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</si>
  <si>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</si>
  <si>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</si>
  <si>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</si>
  <si>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</si>
  <si>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</si>
  <si>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</si>
  <si>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</si>
  <si>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</si>
  <si>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</si>
  <si>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</si>
  <si>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</si>
  <si>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</si>
  <si>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</si>
  <si>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</si>
  <si>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</si>
  <si>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</si>
  <si>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</si>
  <si>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</si>
  <si>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</si>
  <si>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</si>
  <si>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</si>
  <si>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</si>
  <si>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</si>
  <si>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</si>
  <si>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</si>
  <si>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Energy consumption</t>
  </si>
  <si>
    <t>Gross domestic product at 2000 market prices</t>
  </si>
  <si>
    <t>Gross domestic product at current market prices</t>
  </si>
  <si>
    <t>Mrd EUR 1)</t>
  </si>
  <si>
    <t>EU-27</t>
  </si>
  <si>
    <t>&lt;&gt;</t>
  </si>
  <si>
    <t>2005a00</t>
  </si>
  <si>
    <t>EU-27 1990=100</t>
  </si>
  <si>
    <t>Gross domestic product at 2000 market prices (Mrd)</t>
  </si>
  <si>
    <t>1995=100</t>
  </si>
  <si>
    <t>2006a00</t>
  </si>
  <si>
    <t>Total energy intensity (1000 TOE per Mrd €)</t>
  </si>
  <si>
    <t>1000 TOE per Mrd €</t>
  </si>
  <si>
    <t>Source: EEA, Eurostat and Ameco database, European Commission.</t>
  </si>
  <si>
    <t>1990</t>
  </si>
  <si>
    <t>1995</t>
  </si>
  <si>
    <t>2000</t>
  </si>
  <si>
    <t>2001</t>
  </si>
  <si>
    <t>2002</t>
  </si>
  <si>
    <t>2003</t>
  </si>
  <si>
    <t>2004</t>
  </si>
  <si>
    <t>2005</t>
  </si>
  <si>
    <t>Russia</t>
  </si>
  <si>
    <t>United States</t>
  </si>
  <si>
    <t>World</t>
  </si>
  <si>
    <t>Algeria</t>
  </si>
  <si>
    <t>Bahrain</t>
  </si>
  <si>
    <t>Egypt</t>
  </si>
  <si>
    <t>Iraq</t>
  </si>
  <si>
    <t>Israel</t>
  </si>
  <si>
    <t>Jordan</t>
  </si>
  <si>
    <t>Kuwait</t>
  </si>
  <si>
    <t>Lebanon</t>
  </si>
  <si>
    <t>Morocco</t>
  </si>
  <si>
    <t>Oman</t>
  </si>
  <si>
    <t>Qatar</t>
  </si>
  <si>
    <t>Saudi Arabia</t>
  </si>
  <si>
    <t>Tunisia</t>
  </si>
  <si>
    <t>United Arab Emirates</t>
  </si>
  <si>
    <t>Djibouti</t>
  </si>
  <si>
    <t>Syrian Arab Republic</t>
  </si>
  <si>
    <t>China</t>
  </si>
  <si>
    <t>Energy intensity</t>
  </si>
  <si>
    <t>Source: EEA, Eurostat.</t>
  </si>
  <si>
    <t>1991</t>
  </si>
  <si>
    <t>1992</t>
  </si>
  <si>
    <t>1993</t>
  </si>
  <si>
    <t>1994</t>
  </si>
  <si>
    <t>1996</t>
  </si>
  <si>
    <t>1997</t>
  </si>
  <si>
    <t>1998</t>
  </si>
  <si>
    <t>1999</t>
  </si>
  <si>
    <t>Total</t>
  </si>
  <si>
    <t>2007a00</t>
  </si>
  <si>
    <t>CH</t>
  </si>
  <si>
    <t>BG (1990 constant)</t>
  </si>
  <si>
    <t>Switzerland</t>
  </si>
  <si>
    <t>Gross domestic product, constant prices</t>
  </si>
  <si>
    <t>Annual percent change</t>
  </si>
  <si>
    <t>Gross domestic product, current prices</t>
  </si>
  <si>
    <t>Data and statistics --&gt; Data --&gt; World Economic Outlook Database</t>
  </si>
  <si>
    <t>International Monetary Fund (voor de ontbreken landen (blauwe landen)</t>
  </si>
  <si>
    <t>GDP at market prices, constant 2000 US$ (WB estimates)</t>
  </si>
  <si>
    <t>Energy Balances</t>
  </si>
  <si>
    <t>TIME</t>
  </si>
  <si>
    <t>2006</t>
  </si>
  <si>
    <t>COUNTRY</t>
  </si>
  <si>
    <t>PRODUCT</t>
  </si>
  <si>
    <t>FLOW (ktoe)</t>
  </si>
  <si>
    <t>Total primary energy supply</t>
  </si>
  <si>
    <t>China (including Hong Kong)</t>
  </si>
  <si>
    <t>GDP</t>
  </si>
  <si>
    <t>DS-071171-table: demo_pjan - Population by sex and age on 1. January of each year</t>
  </si>
  <si>
    <t>DS-070992-table: nama_gdp_c - GDP and main components - Current prices</t>
  </si>
  <si>
    <t/>
  </si>
  <si>
    <t>Extracted on</t>
  </si>
  <si>
    <t>INDICATORS</t>
  </si>
  <si>
    <t>FLAG</t>
  </si>
  <si>
    <t>Age class</t>
  </si>
  <si>
    <t>TOTAL</t>
  </si>
  <si>
    <t>National accounts indicator (ESA95)</t>
  </si>
  <si>
    <t>B1GM</t>
  </si>
  <si>
    <t>Sex</t>
  </si>
  <si>
    <t>T</t>
  </si>
  <si>
    <t>Unit</t>
  </si>
  <si>
    <t>MIO_PPS</t>
  </si>
  <si>
    <t>geo/time</t>
  </si>
  <si>
    <t>GR</t>
  </si>
  <si>
    <t>EA-16  (1)</t>
  </si>
  <si>
    <t>EU-27  (2)</t>
  </si>
  <si>
    <t>1) Weighted in common currency; Euro area</t>
  </si>
  <si>
    <t>2) Weighted in common currency</t>
  </si>
  <si>
    <t>Estimate of GDP in Euro at 2000 market prices (Mrd)</t>
  </si>
  <si>
    <t>DE (linked)</t>
  </si>
  <si>
    <t>HU (1990 Autumn 2004 forecasts)</t>
  </si>
  <si>
    <t>Constant GDP (index 1990=100)</t>
  </si>
  <si>
    <t>Constant GDP (index 1995=100)</t>
  </si>
  <si>
    <t>DS-073180-table: nrg_100a - Supply, transformation, consumption - all products - annual data</t>
  </si>
  <si>
    <t>VALUE</t>
  </si>
  <si>
    <t>Energy indicator</t>
  </si>
  <si>
    <t>100900</t>
  </si>
  <si>
    <t>Products</t>
  </si>
  <si>
    <t>0000</t>
  </si>
  <si>
    <t>1000TOE</t>
  </si>
  <si>
    <t>Trends in total energy intensity 1995-2007 (1995=100)</t>
  </si>
  <si>
    <t>:</t>
  </si>
  <si>
    <t>Note: Some estimates have been necessary for computing the EU-27 GDP index in 1990. For few member states Eurostat data was not available: Czech Republic (1990-94), Bulgaria (1990), Romania (1990-98), Cyprus (1990-94), Hungary (1990), Poland (1990-94), Malta (1991-1998) and Germany (1990). The European Commission's annual macroeconomic database (AMECO) was used as an additional data source for filling the gaps, although this could not be done in all cases. With the purpose of estimating the EU-27 aggregate, few assumptions were made: GDP in Germany in 1990 has been estimated by applying the 1990-91 growth rate in West Germany to the 1991 GDP in Germany. The Commission 2004 Autumn forecasts is the source of GDP in 1990 in Hungary. For Estonia, GDP in 1990-92 is assumed constant (in real terms) and takes the value observed in 1993. For Slovakia, GDP in 1990-91 takes the value of 1992. For Malta and Bulgaria, GDP in 1990 is assumed to be equal to GDP in 1991. These assumptions do not distort the trend observed for the EU-27's GDP, since the latter four countries represent less than 1% of EU-27's GDP.</t>
  </si>
  <si>
    <t xml:space="preserve">Note: The year for the reference index value is 1995 because GDP was not available for all EU countries in 1990. The second last column shows the energy intensity measured in purchasing power standards relative to the EU-27. These are currency conversion rates that both convert to a common currency and equalise the purchasing power of different currencies. They eliminate the differences in price levels between countries, allowing meaningful volume comparisons of GDP. They are an optimal unit for benchmarking country performance in a particular year. The growth rate and intensities in Iceland are based on 2006 data.  </t>
  </si>
  <si>
    <t>overall</t>
  </si>
  <si>
    <t>annual</t>
  </si>
  <si>
    <t>growth/year</t>
  </si>
  <si>
    <t>Africa</t>
  </si>
  <si>
    <t>Middle East</t>
  </si>
  <si>
    <t>India</t>
  </si>
  <si>
    <t>Source: Key Global Indicators | United Nations Statistics Division</t>
  </si>
  <si>
    <t>Afrika</t>
  </si>
  <si>
    <t>Angola</t>
  </si>
  <si>
    <t>Benin</t>
  </si>
  <si>
    <t>Botswana</t>
  </si>
  <si>
    <t>Burkina Faso</t>
  </si>
  <si>
    <t>Burundi</t>
  </si>
  <si>
    <t>Cameroon</t>
  </si>
  <si>
    <t>Cape Verde</t>
  </si>
  <si>
    <t>Central African Republic</t>
  </si>
  <si>
    <t>Chad</t>
  </si>
  <si>
    <t>Comoros</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</si>
  <si>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</si>
  <si>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</si>
  <si>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</si>
  <si>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</si>
  <si>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</si>
  <si>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</si>
  <si>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</si>
  <si>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</si>
  <si>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</si>
  <si>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</si>
  <si>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</si>
  <si>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</si>
  <si>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</si>
  <si>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</si>
  <si>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</si>
  <si>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</si>
  <si>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</si>
  <si>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</si>
  <si>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</si>
  <si>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Occupied Palestinian Territory</t>
  </si>
  <si>
    <t>Rwanda</t>
  </si>
  <si>
    <t>Senegal</t>
  </si>
  <si>
    <t>Seychelles</t>
  </si>
  <si>
    <t>Sierra Leone</t>
  </si>
  <si>
    <t>South Africa</t>
  </si>
  <si>
    <t>Sudan</t>
  </si>
  <si>
    <t>Swaziland</t>
  </si>
  <si>
    <t>Togo</t>
  </si>
  <si>
    <t>Zambia</t>
  </si>
  <si>
    <t>Zimbabwe</t>
  </si>
  <si>
    <t>Eindtotaal</t>
  </si>
  <si>
    <t>U.S. dollars Billions</t>
  </si>
  <si>
    <t>GDP (mrd dollar)</t>
  </si>
  <si>
    <t>Primary energy</t>
  </si>
  <si>
    <t>Middle-East</t>
  </si>
  <si>
    <t>Estimates for GDP world and Qatar</t>
  </si>
  <si>
    <t>*</t>
  </si>
  <si>
    <t>2007</t>
  </si>
  <si>
    <t>FLOW</t>
  </si>
  <si>
    <t>Population (millions)</t>
  </si>
  <si>
    <t>n/a</t>
  </si>
  <si>
    <t>ENERGY INTENSITY</t>
  </si>
  <si>
    <t>ENERGY INTENSITY ( year 1995 = 100)</t>
  </si>
  <si>
    <t>energy consumption per capita</t>
  </si>
  <si>
    <t>International Monetary Fund</t>
  </si>
  <si>
    <t>Av.Ann.</t>
  </si>
  <si>
    <t>non-EU EEA</t>
  </si>
  <si>
    <t>EU27</t>
  </si>
  <si>
    <t>Based on 2010 Spring Forecasts, DG ECFIN, European Commission</t>
  </si>
  <si>
    <t>2008a00</t>
  </si>
  <si>
    <t>growth 1990-2008</t>
  </si>
  <si>
    <t>2007-2008</t>
  </si>
  <si>
    <t>Total energy intensity in the EU-27 during 1990-2008, 1990=100</t>
  </si>
  <si>
    <t>Per capita energy intensity in 2008 (TOE per inhabitant)</t>
  </si>
  <si>
    <t>Relative energy intensity in 2008 (GDP in PPS, EU-27=100)</t>
  </si>
  <si>
    <t>Annual average change 1995-2008</t>
  </si>
  <si>
    <t>2008</t>
  </si>
  <si>
    <t>2008A00</t>
  </si>
  <si>
    <t xml:space="preserve">annual change '95-'08 </t>
  </si>
  <si>
    <t>1990-2008</t>
  </si>
  <si>
    <t>International Monetary Fund, World Economic Outlook Database, April 2010</t>
  </si>
  <si>
    <t>20078A00</t>
  </si>
  <si>
    <t>Country</t>
  </si>
  <si>
    <t>Subject Descriptor</t>
  </si>
  <si>
    <t>Units</t>
  </si>
  <si>
    <t>Scale</t>
  </si>
  <si>
    <t>Country/Series-specific Notes</t>
  </si>
  <si>
    <t>Percent change</t>
  </si>
  <si>
    <t>Democratic Republic of Congo</t>
  </si>
  <si>
    <t>Republic of Congo</t>
  </si>
  <si>
    <t>Côte d'Ivoire</t>
  </si>
  <si>
    <t>The Gambia</t>
  </si>
  <si>
    <t>Islamic Republic of Iran</t>
  </si>
  <si>
    <t>Libya</t>
  </si>
  <si>
    <t>Tanzania</t>
  </si>
  <si>
    <t>Republic of Yemen</t>
  </si>
  <si>
    <t>       Shaded cells indicate IMF staff estimates</t>
  </si>
  <si>
    <t>Source: http://www.imf.org/external/pubs/ft/weo/2010/01/weodata/weorept.aspx?sy=1990&amp;ey=2015&amp;scsm=1&amp;ssd=1&amp;sort=country&amp;ds=.&amp;br=1&amp;c=446%2C612%2C666%2C614%2C668%2C672%2C674%2C676%2C419%2C678%2C682%2C684%2C638%2C686%2C616%2C688%2C728%2C748%2C618%2C622%2C692%2C694%2C624%2C626%2C449%2C628%2C924%2C632%2C636%2C634%2C662%2C922%2C714%2C611%2C722%2C469%2C718%2C724%2C642%2C643%2C644%2C199%2C646%2C648%2C732%2C652%2C734%2C656%2C463%2C654%2C738%2C742%2C534%2C744%2C429%2C433%2C436%2C466%2C111%2C439%2C664%2C474%2C443%2C754%2C698&amp;s=NGDP_RPCH&amp;grp=0&amp;a=&amp;pr.x=51&amp;pr.y=12</t>
  </si>
  <si>
    <t>growth 2007-2008</t>
  </si>
  <si>
    <t>QA_QC</t>
  </si>
  <si>
    <t>Version</t>
  </si>
  <si>
    <t>Text</t>
  </si>
  <si>
    <t>Comment</t>
  </si>
  <si>
    <t>v1 sent on the 11/10/10</t>
  </si>
  <si>
    <t>Correction</t>
  </si>
  <si>
    <t>As a result, total energy intensity in the EU fell at an annual average rate of 1.7 %.</t>
  </si>
  <si>
    <t>1.6% is the annual growth rate considering all the time series 1990-2008. 1.7 is the annual growth rate for the period 1995-2008</t>
  </si>
  <si>
    <t>Corrected to 1.6%</t>
  </si>
  <si>
    <t>v2 sent on the 12/10/10</t>
  </si>
  <si>
    <t>EEA 1990=100</t>
  </si>
  <si>
    <t>Total energy intensity in the EEA during 1990-2008, 1990=100</t>
  </si>
  <si>
    <t>Total energy intensity in EEA</t>
  </si>
  <si>
    <t>Total energy intensity in EU-27</t>
  </si>
  <si>
    <t>Total energy consumption in EU-27</t>
  </si>
  <si>
    <t>Total energy consumption in EEA</t>
  </si>
  <si>
    <t>Total energy intensity in the EEA and EU-27 during 1990-2008, 1990=100</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</si>
</sst>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0.0%"/>
    <numFmt numFmtId="175" formatCode="[$-413]dddd\ d\ mmmm\ yyyy"/>
    <numFmt numFmtId="176" formatCode="0.000000"/>
    <numFmt numFmtId="177" formatCode="0.00000"/>
    <numFmt numFmtId="178" formatCode="0.0000"/>
    <numFmt numFmtId="179" formatCode="0.000"/>
    <numFmt numFmtId="180" formatCode="_-* #,##0.0_-;_-* #,##0.0\-;_-* &quot;-&quot;??_-;_-@_-"/>
    <numFmt numFmtId="181" formatCode="_-* #,##0_-;_-* #,##0\-;_-* &quot;-&quot;??_-;_-@_-"/>
    <numFmt numFmtId="182" formatCode="&quot;Ja&quot;;&quot;Ja&quot;;&quot;Nee&quot;"/>
    <numFmt numFmtId="183" formatCode="&quot;Waar&quot;;&quot;Waar&quot;;&quot;Niet waar&quot;"/>
    <numFmt numFmtId="184" formatCode="&quot;Aan&quot;;&quot;Aan&quot;;&quot;Uit&quot;"/>
    <numFmt numFmtId="185" formatCode="[$€-2]\ #.##000_);[Red]\([$€-2]\ #.##000\)"/>
    <numFmt numFmtId="186" formatCode="#,##0.00_ ;\-#,##0.00\ "/>
    <numFmt numFmtId="187" formatCode="&quot;€&quot;\ #,##0.00_-"/>
    <numFmt numFmtId="188" formatCode="#,##0.0_ ;\-#,##0.0\ "/>
    <numFmt numFmtId="189" formatCode="#,##0_ ;\-#,##0\ "/>
    <numFmt numFmtId="190" formatCode="_-* #,##0.0_-;_-* #,##0.0\-;_-* &quot;-&quot;?_-;_-@_-"/>
    <numFmt numFmtId="191" formatCode="0.000%"/>
    <numFmt numFmtId="192" formatCode="0.00000000"/>
    <numFmt numFmtId="193" formatCode="0.0000000"/>
    <numFmt numFmtId="194" formatCode="&quot;Yes&quot;;&quot;Yes&quot;;&quot;No&quot;"/>
    <numFmt numFmtId="195" formatCode="&quot;True&quot;;&quot;True&quot;;&quot;False&quot;"/>
    <numFmt numFmtId="196" formatCode="&quot;On&quot;;&quot;On&quot;;&quot;Off&quot;"/>
    <numFmt numFmtId="197" formatCode="[$€-2]\ #,##0.00_);[Red]\([$€-2]\ #,##0.00\)"/>
    <numFmt numFmtId="198" formatCode="#,##0.000"/>
    <numFmt numFmtId="199" formatCode="0.0000%"/>
    <numFmt numFmtId="200" formatCode="0.00000%"/>
    <numFmt numFmtId="201" formatCode="#,##0.0000"/>
    <numFmt numFmtId="202" formatCode="#,##0.00000"/>
    <numFmt numFmtId="203" formatCode="yyyy/mm/dd\ hh:mm:ss"/>
  </numFmts>
  <fonts count="82">
    <font>
      <sz val="10"/>
      <name val="Arial"/>
      <family val="0"/>
    </font>
    <font>
      <u val="single"/>
      <sz val="10"/>
      <color indexed="36"/>
      <name val="Arial"/>
      <family val="2"/>
    </font>
    <font>
      <u val="single"/>
      <sz val="10"/>
      <color indexed="12"/>
      <name val="Arial"/>
      <family val="2"/>
    </font>
    <font>
      <sz val="9"/>
      <name val="Times New Roman"/>
      <family val="1"/>
    </font>
    <font>
      <b/>
      <sz val="12"/>
      <color indexed="12"/>
      <name val="Arial"/>
      <family val="2"/>
    </font>
    <font>
      <sz val="8"/>
      <name val="Arial"/>
      <family val="2"/>
    </font>
    <font>
      <b/>
      <sz val="10"/>
      <name val="Arial"/>
      <family val="2"/>
    </font>
    <font>
      <b/>
      <sz val="10"/>
      <color indexed="10"/>
      <name val="Arial"/>
      <family val="2"/>
    </font>
    <font>
      <sz val="10"/>
      <color indexed="12"/>
      <name val="Arial"/>
      <family val="2"/>
    </font>
    <font>
      <b/>
      <sz val="10"/>
      <color indexed="12"/>
      <name val="Arial"/>
      <family val="2"/>
    </font>
    <font>
      <b/>
      <i/>
      <sz val="8"/>
      <color indexed="8"/>
      <name val="Arial"/>
      <family val="2"/>
    </font>
    <font>
      <sz val="8"/>
      <color indexed="8"/>
      <name val="Arial"/>
      <family val="2"/>
    </font>
    <font>
      <sz val="8"/>
      <color indexed="12"/>
      <name val="Arial"/>
      <family val="2"/>
    </font>
    <font>
      <sz val="12"/>
      <color indexed="9"/>
      <name val="Arial"/>
      <family val="2"/>
    </font>
    <font>
      <b/>
      <sz val="8"/>
      <name val="Tahoma"/>
      <family val="2"/>
    </font>
    <font>
      <sz val="8"/>
      <name val="Tahoma"/>
      <family val="2"/>
    </font>
    <font>
      <b/>
      <sz val="26"/>
      <color indexed="12"/>
      <name val="Arial"/>
      <family val="2"/>
    </font>
    <font>
      <b/>
      <sz val="14"/>
      <color indexed="12"/>
      <name val="Arial"/>
      <family val="2"/>
    </font>
    <font>
      <b/>
      <sz val="8"/>
      <color indexed="8"/>
      <name val="Arial"/>
      <family val="2"/>
    </font>
    <font>
      <b/>
      <sz val="8"/>
      <color indexed="12"/>
      <name val="Arial"/>
      <family val="2"/>
    </font>
    <font>
      <i/>
      <sz val="10"/>
      <name val="Arial"/>
      <family val="2"/>
    </font>
    <font>
      <sz val="10"/>
      <name val="Trebuchet MS"/>
      <family val="2"/>
    </font>
    <font>
      <sz val="13"/>
      <name val="Verdana"/>
      <family val="2"/>
    </font>
    <font>
      <sz val="9"/>
      <name val="Trebuchet MS"/>
      <family val="2"/>
    </font>
    <font>
      <sz val="8"/>
      <name val="Verdana"/>
      <family val="2"/>
    </font>
    <font>
      <b/>
      <sz val="9"/>
      <name val="Trebuchet MS"/>
      <family val="2"/>
    </font>
    <font>
      <sz val="9"/>
      <color indexed="55"/>
      <name val="Trebuchet MS"/>
      <family val="2"/>
    </font>
    <font>
      <b/>
      <sz val="12"/>
      <name val="Trebuchet MS"/>
      <family val="2"/>
    </font>
    <font>
      <b/>
      <sz val="10"/>
      <name val="Trebuchet MS"/>
      <family val="2"/>
    </font>
    <font>
      <sz val="9"/>
      <color indexed="47"/>
      <name val="Trebuchet MS"/>
      <family val="2"/>
    </font>
    <font>
      <sz val="8"/>
      <name val="Trebuchet MS"/>
      <family val="2"/>
    </font>
    <font>
      <b/>
      <sz val="10"/>
      <color indexed="10"/>
      <name val="Trebuchet MS"/>
      <family val="2"/>
    </font>
    <font>
      <sz val="10"/>
      <color indexed="10"/>
      <name val="Arial"/>
      <family val="2"/>
    </font>
    <font>
      <sz val="11"/>
      <name val="Cambria"/>
      <family val="1"/>
    </font>
    <font>
      <sz val="11.5"/>
      <color indexed="8"/>
      <name val="Arial"/>
      <family val="0"/>
    </font>
    <font>
      <sz val="9"/>
      <color indexed="8"/>
      <name val="Arial"/>
      <family val="0"/>
    </font>
    <font>
      <sz val="1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9"/>
      <color indexed="63"/>
      <name val="Arial"/>
      <family val="2"/>
    </font>
    <font>
      <b/>
      <sz val="8.5"/>
      <color indexed="63"/>
      <name val="Arial"/>
      <family val="2"/>
    </font>
    <font>
      <sz val="10"/>
      <color indexed="30"/>
      <name val="Arial"/>
      <family val="2"/>
    </font>
    <font>
      <sz val="8"/>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9"/>
      <color rgb="FF505050"/>
      <name val="Arial"/>
      <family val="2"/>
    </font>
    <font>
      <b/>
      <sz val="8.5"/>
      <color rgb="FF505050"/>
      <name val="Arial"/>
      <family val="2"/>
    </font>
    <font>
      <sz val="10"/>
      <color rgb="FFFF0000"/>
      <name val="Arial"/>
      <family val="2"/>
    </font>
    <font>
      <sz val="10"/>
      <color rgb="FF0070C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6"/>
        <bgColor indexed="64"/>
      </patternFill>
    </fill>
    <fill>
      <patternFill patternType="solid">
        <fgColor indexed="15"/>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rgb="FFDDE7D6"/>
        <bgColor indexed="64"/>
      </patternFill>
    </fill>
    <fill>
      <patternFill patternType="solid">
        <fgColor rgb="FFCCDDDD"/>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style="thick">
        <color indexed="9"/>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ck">
        <color indexed="9"/>
      </right>
      <top style="thick">
        <color indexed="9"/>
      </top>
      <bottom>
        <color indexed="63"/>
      </bottom>
    </border>
    <border>
      <left>
        <color indexed="63"/>
      </left>
      <right style="thick">
        <color indexed="9"/>
      </right>
      <top>
        <color indexed="63"/>
      </top>
      <bottom>
        <color indexed="63"/>
      </bottom>
    </border>
    <border>
      <left>
        <color indexed="63"/>
      </left>
      <right style="thick">
        <color indexed="9"/>
      </right>
      <top>
        <color indexed="63"/>
      </top>
      <bottom style="thick">
        <color indexed="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9"/>
      </bottom>
    </border>
    <border>
      <left style="thick">
        <color indexed="9"/>
      </left>
      <right>
        <color indexed="63"/>
      </right>
      <top>
        <color indexed="63"/>
      </top>
      <bottom>
        <color indexed="63"/>
      </bottom>
    </border>
    <border>
      <left style="thick">
        <color indexed="9"/>
      </left>
      <right>
        <color indexed="63"/>
      </right>
      <top style="thick">
        <color indexed="31"/>
      </top>
      <bottom>
        <color indexed="63"/>
      </bottom>
    </border>
    <border>
      <left style="medium"/>
      <right style="medium"/>
      <top style="medium"/>
      <bottom>
        <color indexed="63"/>
      </bottom>
    </border>
    <border>
      <left>
        <color indexed="63"/>
      </left>
      <right>
        <color indexed="63"/>
      </right>
      <top>
        <color indexed="63"/>
      </top>
      <bottom style="medium">
        <color indexed="9"/>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rgb="FFDDDDDD"/>
      </left>
      <right style="medium">
        <color rgb="FFDDDDDD"/>
      </right>
      <top style="medium">
        <color rgb="FFDDDDDD"/>
      </top>
      <bottom style="medium">
        <color rgb="FFDDDDDD"/>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DDDDDD"/>
      </right>
      <top style="medium">
        <color rgb="FFDDDDDD"/>
      </top>
      <bottom style="medium">
        <color rgb="FFDDDDDD"/>
      </bottom>
    </border>
    <border>
      <left style="medium">
        <color rgb="FFDDDDDD"/>
      </left>
      <right style="medium">
        <color rgb="FF000000"/>
      </right>
      <top style="medium">
        <color rgb="FFDDDDDD"/>
      </top>
      <bottom style="medium">
        <color rgb="FFDDDDDD"/>
      </bottom>
    </border>
    <border>
      <left style="medium">
        <color rgb="FF000000"/>
      </left>
      <right style="medium">
        <color rgb="FFDDDDDD"/>
      </right>
      <top style="medium">
        <color rgb="FFDDDDDD"/>
      </top>
      <bottom style="medium">
        <color rgb="FF000000"/>
      </bottom>
    </border>
    <border>
      <left style="medium">
        <color rgb="FFDDDDDD"/>
      </left>
      <right style="medium">
        <color rgb="FFDDDDDD"/>
      </right>
      <top style="medium">
        <color rgb="FFDDDDDD"/>
      </top>
      <bottom style="medium">
        <color rgb="FF000000"/>
      </bottom>
    </border>
    <border>
      <left style="medium">
        <color rgb="FFDDDDDD"/>
      </left>
      <right style="medium">
        <color rgb="FF000000"/>
      </right>
      <top style="medium">
        <color rgb="FFDDDDDD"/>
      </top>
      <bottom style="medium">
        <color rgb="FF000000"/>
      </bottom>
    </border>
    <border>
      <left style="medium">
        <color rgb="FF000000"/>
      </left>
      <right style="medium">
        <color rgb="FFDDDDDD"/>
      </right>
      <top style="medium">
        <color rgb="FF000000"/>
      </top>
      <bottom style="medium">
        <color rgb="FF000000"/>
      </bottom>
    </border>
    <border>
      <left style="medium">
        <color rgb="FFDDDDDD"/>
      </left>
      <right style="medium">
        <color rgb="FFDDDDDD"/>
      </right>
      <top style="medium">
        <color rgb="FF000000"/>
      </top>
      <bottom style="medium">
        <color rgb="FF000000"/>
      </bottom>
    </border>
    <border>
      <left style="medium">
        <color rgb="FFDDDDDD"/>
      </left>
      <right style="medium">
        <color rgb="FF000000"/>
      </right>
      <top style="medium">
        <color rgb="FF000000"/>
      </top>
      <bottom style="medium">
        <color rgb="FF000000"/>
      </bottom>
    </border>
    <border>
      <left style="medium"/>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4" fontId="3" fillId="0" borderId="7" applyFill="0" applyBorder="0" applyProtection="0">
      <alignment horizontal="right" vertical="center"/>
    </xf>
    <xf numFmtId="0" fontId="33" fillId="0" borderId="0">
      <alignment/>
      <protection/>
    </xf>
    <xf numFmtId="0" fontId="0" fillId="32" borderId="8" applyNumberFormat="0" applyFont="0" applyAlignment="0" applyProtection="0"/>
    <xf numFmtId="0" fontId="72" fillId="27" borderId="9" applyNumberFormat="0" applyAlignment="0" applyProtection="0"/>
    <xf numFmtId="9" fontId="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246">
    <xf numFmtId="0" fontId="0" fillId="0" borderId="0" xfId="0" applyAlignment="1">
      <alignment/>
    </xf>
    <xf numFmtId="172" fontId="0" fillId="0" borderId="11" xfId="0" applyNumberFormat="1" applyBorder="1" applyAlignment="1">
      <alignment horizontal="center"/>
    </xf>
    <xf numFmtId="0" fontId="0" fillId="0" borderId="0" xfId="0" applyBorder="1" applyAlignment="1">
      <alignment/>
    </xf>
    <xf numFmtId="0" fontId="0" fillId="33" borderId="0" xfId="0" applyFill="1" applyBorder="1" applyAlignment="1">
      <alignment/>
    </xf>
    <xf numFmtId="0" fontId="0" fillId="0" borderId="0" xfId="0" applyFill="1" applyAlignment="1">
      <alignment/>
    </xf>
    <xf numFmtId="173" fontId="8" fillId="33" borderId="0" xfId="0" applyNumberFormat="1" applyFont="1" applyFill="1" applyBorder="1" applyAlignment="1">
      <alignment/>
    </xf>
    <xf numFmtId="0" fontId="0" fillId="33" borderId="12" xfId="0" applyFill="1" applyBorder="1" applyAlignment="1">
      <alignment/>
    </xf>
    <xf numFmtId="1" fontId="8" fillId="0" borderId="0" xfId="0" applyNumberFormat="1" applyFont="1" applyFill="1" applyAlignment="1">
      <alignment/>
    </xf>
    <xf numFmtId="0" fontId="13" fillId="34" borderId="0" xfId="0" applyFont="1" applyFill="1" applyAlignment="1">
      <alignment/>
    </xf>
    <xf numFmtId="0" fontId="0" fillId="34" borderId="0" xfId="0" applyFill="1" applyAlignment="1">
      <alignment/>
    </xf>
    <xf numFmtId="0" fontId="0" fillId="0" borderId="11" xfId="0" applyBorder="1" applyAlignment="1">
      <alignment/>
    </xf>
    <xf numFmtId="172" fontId="0" fillId="0" borderId="13" xfId="0" applyNumberFormat="1" applyBorder="1" applyAlignment="1">
      <alignment horizontal="center"/>
    </xf>
    <xf numFmtId="0" fontId="0" fillId="0" borderId="0" xfId="0" applyFont="1" applyAlignment="1">
      <alignment/>
    </xf>
    <xf numFmtId="0" fontId="8" fillId="0" borderId="0" xfId="0" applyNumberFormat="1" applyFont="1" applyFill="1" applyAlignment="1">
      <alignment horizontal="left" wrapText="1"/>
    </xf>
    <xf numFmtId="0" fontId="0" fillId="0" borderId="0" xfId="0" applyAlignment="1">
      <alignment wrapText="1"/>
    </xf>
    <xf numFmtId="0" fontId="8" fillId="33" borderId="0" xfId="0" applyFont="1" applyFill="1" applyBorder="1" applyAlignment="1">
      <alignment/>
    </xf>
    <xf numFmtId="0" fontId="0" fillId="0" borderId="0" xfId="0" applyFont="1" applyFill="1" applyBorder="1" applyAlignment="1">
      <alignment/>
    </xf>
    <xf numFmtId="173" fontId="8" fillId="0" borderId="0" xfId="0" applyNumberFormat="1" applyFont="1" applyFill="1" applyBorder="1" applyAlignment="1">
      <alignment/>
    </xf>
    <xf numFmtId="0" fontId="11" fillId="0" borderId="0" xfId="0" applyFont="1" applyFill="1" applyBorder="1" applyAlignment="1">
      <alignment horizontal="right"/>
    </xf>
    <xf numFmtId="0" fontId="8" fillId="33" borderId="0" xfId="0" applyFont="1" applyFill="1" applyBorder="1" applyAlignment="1">
      <alignment horizontal="left"/>
    </xf>
    <xf numFmtId="0" fontId="10" fillId="0" borderId="0" xfId="0" applyFont="1" applyFill="1" applyBorder="1" applyAlignment="1">
      <alignment horizontal="left" vertical="top" wrapText="1"/>
    </xf>
    <xf numFmtId="0" fontId="0" fillId="0" borderId="0" xfId="0" applyFill="1" applyBorder="1" applyAlignment="1">
      <alignment/>
    </xf>
    <xf numFmtId="0" fontId="0" fillId="0" borderId="14" xfId="0" applyBorder="1" applyAlignment="1">
      <alignment/>
    </xf>
    <xf numFmtId="0" fontId="0" fillId="0" borderId="15" xfId="0" applyBorder="1" applyAlignment="1">
      <alignment/>
    </xf>
    <xf numFmtId="0" fontId="9" fillId="35" borderId="0" xfId="0" applyFont="1" applyFill="1" applyBorder="1" applyAlignment="1">
      <alignment horizontal="right" vertical="top" wrapText="1"/>
    </xf>
    <xf numFmtId="0" fontId="0" fillId="36" borderId="0" xfId="0" applyFill="1" applyBorder="1" applyAlignment="1">
      <alignment/>
    </xf>
    <xf numFmtId="0" fontId="9" fillId="0" borderId="0" xfId="0" applyFont="1" applyFill="1" applyBorder="1" applyAlignment="1">
      <alignment horizontal="right" vertical="top" wrapText="1"/>
    </xf>
    <xf numFmtId="0" fontId="0" fillId="0" borderId="14" xfId="0" applyFill="1" applyBorder="1" applyAlignment="1">
      <alignment/>
    </xf>
    <xf numFmtId="0" fontId="6" fillId="0" borderId="0" xfId="0" applyFont="1" applyAlignment="1">
      <alignment/>
    </xf>
    <xf numFmtId="3" fontId="0" fillId="0" borderId="0" xfId="0" applyNumberFormat="1" applyAlignment="1">
      <alignment/>
    </xf>
    <xf numFmtId="1" fontId="0" fillId="36" borderId="0" xfId="0" applyNumberFormat="1" applyFont="1" applyFill="1" applyBorder="1" applyAlignment="1">
      <alignment/>
    </xf>
    <xf numFmtId="0" fontId="6" fillId="36" borderId="0" xfId="0" applyFont="1" applyFill="1" applyBorder="1" applyAlignment="1">
      <alignment/>
    </xf>
    <xf numFmtId="1" fontId="6" fillId="36" borderId="0" xfId="0" applyNumberFormat="1" applyFont="1" applyFill="1" applyBorder="1" applyAlignment="1">
      <alignment/>
    </xf>
    <xf numFmtId="0" fontId="9" fillId="0" borderId="0" xfId="0" applyFont="1" applyAlignment="1">
      <alignment/>
    </xf>
    <xf numFmtId="0" fontId="16" fillId="0" borderId="0" xfId="0" applyFont="1" applyAlignment="1">
      <alignment/>
    </xf>
    <xf numFmtId="0" fontId="17" fillId="0" borderId="0" xfId="0" applyNumberFormat="1" applyFont="1" applyFill="1" applyBorder="1" applyAlignment="1">
      <alignment/>
    </xf>
    <xf numFmtId="0" fontId="0" fillId="0" borderId="0" xfId="0" applyNumberFormat="1" applyFont="1" applyFill="1" applyBorder="1" applyAlignment="1">
      <alignment/>
    </xf>
    <xf numFmtId="0" fontId="0" fillId="33" borderId="16" xfId="0" applyFill="1" applyBorder="1" applyAlignment="1">
      <alignment/>
    </xf>
    <xf numFmtId="0" fontId="0" fillId="37" borderId="0" xfId="0" applyFill="1" applyAlignment="1">
      <alignment/>
    </xf>
    <xf numFmtId="0" fontId="0" fillId="33" borderId="17" xfId="0" applyFill="1" applyBorder="1" applyAlignment="1">
      <alignment/>
    </xf>
    <xf numFmtId="203" fontId="0" fillId="0" borderId="0" xfId="0" applyNumberFormat="1" applyFont="1" applyFill="1" applyBorder="1" applyAlignment="1">
      <alignment horizontal="left"/>
    </xf>
    <xf numFmtId="0" fontId="0" fillId="33" borderId="18"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Border="1" applyAlignment="1">
      <alignment wrapText="1"/>
    </xf>
    <xf numFmtId="0" fontId="18" fillId="35" borderId="0" xfId="0" applyFont="1" applyFill="1" applyAlignment="1">
      <alignment horizontal="center" vertical="top" wrapText="1"/>
    </xf>
    <xf numFmtId="0" fontId="18" fillId="0" borderId="0" xfId="0" applyFont="1" applyFill="1" applyBorder="1" applyAlignment="1">
      <alignment horizontal="center" vertical="top" wrapText="1"/>
    </xf>
    <xf numFmtId="0" fontId="9" fillId="38" borderId="0" xfId="0" applyFont="1" applyFill="1" applyBorder="1" applyAlignment="1">
      <alignment horizontal="left" vertical="top" wrapText="1"/>
    </xf>
    <xf numFmtId="0" fontId="11" fillId="33" borderId="0" xfId="0" applyFont="1" applyFill="1" applyAlignment="1">
      <alignment horizontal="right"/>
    </xf>
    <xf numFmtId="0" fontId="11" fillId="33" borderId="17" xfId="0" applyFont="1" applyFill="1" applyBorder="1" applyAlignment="1">
      <alignment horizontal="right"/>
    </xf>
    <xf numFmtId="0" fontId="0" fillId="39" borderId="19" xfId="0" applyNumberFormat="1" applyFont="1" applyFill="1" applyBorder="1" applyAlignment="1">
      <alignment horizontal="left" shrinkToFit="1"/>
    </xf>
    <xf numFmtId="0" fontId="0" fillId="39" borderId="20" xfId="0" applyNumberFormat="1" applyFont="1" applyFill="1" applyBorder="1" applyAlignment="1">
      <alignment horizontal="left" shrinkToFit="1"/>
    </xf>
    <xf numFmtId="3" fontId="0" fillId="0" borderId="20" xfId="0" applyNumberFormat="1" applyFont="1" applyFill="1" applyBorder="1" applyAlignment="1">
      <alignment/>
    </xf>
    <xf numFmtId="0" fontId="0" fillId="39" borderId="19" xfId="0" applyNumberFormat="1" applyFill="1" applyBorder="1" applyAlignment="1">
      <alignment horizontal="left" shrinkToFit="1"/>
    </xf>
    <xf numFmtId="0" fontId="19" fillId="33" borderId="0" xfId="0" applyFont="1" applyFill="1" applyAlignment="1">
      <alignment horizontal="left"/>
    </xf>
    <xf numFmtId="3" fontId="8" fillId="33" borderId="0" xfId="0" applyNumberFormat="1" applyFont="1" applyFill="1" applyAlignment="1">
      <alignment horizontal="right"/>
    </xf>
    <xf numFmtId="0" fontId="4" fillId="0" borderId="0" xfId="0" applyFont="1" applyAlignment="1">
      <alignment/>
    </xf>
    <xf numFmtId="3" fontId="0" fillId="0" borderId="0" xfId="0" applyNumberFormat="1" applyFill="1" applyAlignment="1">
      <alignment/>
    </xf>
    <xf numFmtId="3" fontId="0" fillId="37" borderId="0" xfId="0" applyNumberFormat="1" applyFill="1" applyAlignment="1">
      <alignment/>
    </xf>
    <xf numFmtId="173" fontId="0" fillId="0" borderId="0" xfId="0" applyNumberFormat="1" applyFill="1" applyAlignment="1">
      <alignment/>
    </xf>
    <xf numFmtId="3" fontId="7" fillId="0" borderId="0" xfId="0" applyNumberFormat="1" applyFont="1" applyFill="1" applyAlignment="1">
      <alignment/>
    </xf>
    <xf numFmtId="0" fontId="9" fillId="33" borderId="0" xfId="0" applyFont="1" applyFill="1" applyAlignment="1">
      <alignment horizontal="left"/>
    </xf>
    <xf numFmtId="3" fontId="12" fillId="33" borderId="0" xfId="0" applyNumberFormat="1" applyFont="1" applyFill="1" applyAlignment="1">
      <alignment horizontal="right"/>
    </xf>
    <xf numFmtId="173" fontId="0" fillId="40" borderId="0" xfId="0" applyNumberFormat="1" applyFill="1" applyBorder="1" applyAlignment="1">
      <alignment/>
    </xf>
    <xf numFmtId="173" fontId="0" fillId="33" borderId="0" xfId="0" applyNumberFormat="1" applyFill="1" applyBorder="1" applyAlignment="1">
      <alignment/>
    </xf>
    <xf numFmtId="173" fontId="0" fillId="41" borderId="0" xfId="0" applyNumberFormat="1" applyFill="1" applyBorder="1" applyAlignment="1">
      <alignment/>
    </xf>
    <xf numFmtId="173" fontId="8" fillId="40" borderId="0" xfId="0" applyNumberFormat="1" applyFont="1" applyFill="1" applyBorder="1" applyAlignment="1">
      <alignment/>
    </xf>
    <xf numFmtId="0" fontId="9" fillId="0" borderId="0" xfId="0" applyFont="1" applyFill="1" applyAlignment="1">
      <alignment horizontal="left"/>
    </xf>
    <xf numFmtId="0" fontId="8" fillId="0" borderId="0" xfId="0" applyFont="1" applyFill="1" applyBorder="1" applyAlignment="1">
      <alignment/>
    </xf>
    <xf numFmtId="3" fontId="12" fillId="0" borderId="0" xfId="0" applyNumberFormat="1" applyFont="1" applyFill="1" applyAlignment="1">
      <alignment horizontal="right"/>
    </xf>
    <xf numFmtId="0" fontId="0" fillId="40" borderId="0" xfId="0" applyFill="1" applyAlignment="1">
      <alignment/>
    </xf>
    <xf numFmtId="173" fontId="0" fillId="0" borderId="0" xfId="0" applyNumberFormat="1" applyFill="1" applyBorder="1" applyAlignment="1">
      <alignment/>
    </xf>
    <xf numFmtId="0" fontId="0" fillId="33" borderId="0" xfId="0" applyFill="1" applyAlignment="1">
      <alignment/>
    </xf>
    <xf numFmtId="0" fontId="0" fillId="33" borderId="21" xfId="0" applyFill="1" applyBorder="1" applyAlignment="1">
      <alignment/>
    </xf>
    <xf numFmtId="0" fontId="10" fillId="33" borderId="12" xfId="0" applyFont="1" applyFill="1" applyBorder="1" applyAlignment="1">
      <alignment horizontal="left"/>
    </xf>
    <xf numFmtId="0" fontId="10" fillId="33" borderId="0" xfId="0" applyFont="1" applyFill="1" applyAlignment="1">
      <alignment horizontal="left"/>
    </xf>
    <xf numFmtId="0" fontId="0" fillId="33" borderId="0" xfId="0" applyFill="1" applyAlignment="1">
      <alignment/>
    </xf>
    <xf numFmtId="0" fontId="9" fillId="35" borderId="22" xfId="0" applyFont="1" applyFill="1" applyBorder="1" applyAlignment="1">
      <alignment horizontal="right" vertical="top" wrapText="1"/>
    </xf>
    <xf numFmtId="0" fontId="9" fillId="35" borderId="0" xfId="0" applyFont="1" applyFill="1" applyAlignment="1">
      <alignment horizontal="right" vertical="top" wrapText="1"/>
    </xf>
    <xf numFmtId="0" fontId="9" fillId="38" borderId="22" xfId="0" applyFont="1" applyFill="1" applyBorder="1" applyAlignment="1">
      <alignment horizontal="left" vertical="top" wrapText="1"/>
    </xf>
    <xf numFmtId="0" fontId="0" fillId="33" borderId="0" xfId="0" applyFill="1" applyAlignment="1">
      <alignment wrapText="1"/>
    </xf>
    <xf numFmtId="0" fontId="11" fillId="38" borderId="23" xfId="0" applyFont="1" applyFill="1" applyBorder="1" applyAlignment="1">
      <alignment horizontal="left" vertical="top" wrapText="1"/>
    </xf>
    <xf numFmtId="0" fontId="11" fillId="33" borderId="0" xfId="0" applyFont="1" applyFill="1" applyAlignment="1">
      <alignment horizontal="left"/>
    </xf>
    <xf numFmtId="0" fontId="8" fillId="0" borderId="0" xfId="0" applyFont="1" applyAlignment="1">
      <alignment/>
    </xf>
    <xf numFmtId="3" fontId="8" fillId="0" borderId="0" xfId="0" applyNumberFormat="1" applyFont="1" applyAlignment="1">
      <alignment/>
    </xf>
    <xf numFmtId="173" fontId="8" fillId="0" borderId="0" xfId="0" applyNumberFormat="1" applyFont="1" applyAlignment="1">
      <alignment/>
    </xf>
    <xf numFmtId="1" fontId="8" fillId="0" borderId="0" xfId="0" applyNumberFormat="1" applyFont="1" applyAlignment="1">
      <alignment/>
    </xf>
    <xf numFmtId="0" fontId="9" fillId="36" borderId="0" xfId="0" applyFont="1" applyFill="1" applyAlignment="1">
      <alignment/>
    </xf>
    <xf numFmtId="0" fontId="0" fillId="36" borderId="0" xfId="0" applyFill="1" applyAlignment="1">
      <alignment/>
    </xf>
    <xf numFmtId="0" fontId="2" fillId="36" borderId="0" xfId="0" applyFont="1" applyFill="1" applyAlignment="1">
      <alignment/>
    </xf>
    <xf numFmtId="0" fontId="8" fillId="36" borderId="0" xfId="0" applyFont="1" applyFill="1" applyAlignment="1">
      <alignment/>
    </xf>
    <xf numFmtId="172" fontId="8" fillId="36" borderId="0" xfId="0" applyNumberFormat="1" applyFont="1" applyFill="1" applyAlignment="1">
      <alignment/>
    </xf>
    <xf numFmtId="172" fontId="2" fillId="0" borderId="0" xfId="0" applyNumberFormat="1" applyFont="1" applyFill="1" applyAlignment="1">
      <alignment/>
    </xf>
    <xf numFmtId="172" fontId="8" fillId="0" borderId="0" xfId="0" applyNumberFormat="1" applyFont="1" applyFill="1" applyAlignment="1">
      <alignment/>
    </xf>
    <xf numFmtId="0" fontId="2" fillId="0" borderId="0" xfId="0" applyFont="1" applyFill="1" applyAlignment="1">
      <alignment/>
    </xf>
    <xf numFmtId="0" fontId="9" fillId="0" borderId="0" xfId="0" applyFont="1" applyFill="1" applyAlignment="1">
      <alignment horizontal="right" vertical="top" wrapText="1"/>
    </xf>
    <xf numFmtId="0" fontId="12" fillId="0" borderId="0" xfId="0" applyFont="1" applyFill="1" applyAlignment="1">
      <alignment horizontal="center" vertical="top" wrapText="1"/>
    </xf>
    <xf numFmtId="0" fontId="0" fillId="0" borderId="24" xfId="0" applyBorder="1" applyAlignment="1">
      <alignment/>
    </xf>
    <xf numFmtId="174" fontId="0" fillId="0" borderId="11" xfId="61" applyNumberFormat="1" applyFont="1" applyBorder="1" applyAlignment="1">
      <alignment horizontal="center"/>
    </xf>
    <xf numFmtId="172" fontId="0" fillId="0" borderId="11" xfId="0" applyNumberFormat="1" applyFont="1" applyBorder="1" applyAlignment="1">
      <alignment horizontal="center"/>
    </xf>
    <xf numFmtId="174" fontId="0" fillId="0" borderId="13" xfId="61" applyNumberFormat="1" applyFont="1" applyBorder="1" applyAlignment="1">
      <alignment horizontal="center"/>
    </xf>
    <xf numFmtId="172" fontId="0" fillId="0" borderId="13" xfId="0" applyNumberFormat="1" applyFont="1" applyBorder="1" applyAlignment="1">
      <alignment horizontal="center"/>
    </xf>
    <xf numFmtId="174" fontId="8" fillId="36" borderId="0" xfId="61" applyNumberFormat="1" applyFont="1" applyFill="1" applyAlignment="1">
      <alignment/>
    </xf>
    <xf numFmtId="0" fontId="0" fillId="42" borderId="0" xfId="0" applyFill="1" applyAlignment="1">
      <alignment/>
    </xf>
    <xf numFmtId="0" fontId="0" fillId="42" borderId="7" xfId="0" applyFill="1" applyBorder="1" applyAlignment="1">
      <alignment/>
    </xf>
    <xf numFmtId="10" fontId="19" fillId="42" borderId="7" xfId="61" applyNumberFormat="1" applyFont="1" applyFill="1" applyBorder="1" applyAlignment="1">
      <alignment horizontal="left"/>
    </xf>
    <xf numFmtId="10" fontId="0" fillId="0" borderId="0" xfId="0" applyNumberFormat="1" applyFill="1" applyBorder="1" applyAlignment="1">
      <alignment/>
    </xf>
    <xf numFmtId="10" fontId="0" fillId="42" borderId="0" xfId="61" applyNumberFormat="1" applyFont="1" applyFill="1" applyAlignment="1">
      <alignment/>
    </xf>
    <xf numFmtId="0" fontId="5" fillId="0" borderId="0" xfId="63" applyFont="1">
      <alignment/>
      <protection/>
    </xf>
    <xf numFmtId="0" fontId="5" fillId="0" borderId="0" xfId="63" applyFont="1" applyAlignment="1">
      <alignment horizontal="left"/>
      <protection/>
    </xf>
    <xf numFmtId="0" fontId="21" fillId="0" borderId="0" xfId="63">
      <alignment/>
      <protection/>
    </xf>
    <xf numFmtId="0" fontId="22" fillId="0" borderId="25" xfId="64" applyFont="1" applyBorder="1">
      <alignment/>
      <protection/>
    </xf>
    <xf numFmtId="0" fontId="23" fillId="0" borderId="0" xfId="66" applyFont="1">
      <alignment/>
      <protection/>
    </xf>
    <xf numFmtId="0" fontId="24" fillId="0" borderId="0" xfId="64" applyFont="1">
      <alignment/>
      <protection/>
    </xf>
    <xf numFmtId="0" fontId="25" fillId="0" borderId="26" xfId="66" applyFont="1" applyBorder="1">
      <alignment/>
      <protection/>
    </xf>
    <xf numFmtId="0" fontId="25" fillId="0" borderId="0" xfId="66" applyFont="1">
      <alignment/>
      <protection/>
    </xf>
    <xf numFmtId="0" fontId="26" fillId="0" borderId="27" xfId="66" applyFont="1" applyBorder="1">
      <alignment/>
      <protection/>
    </xf>
    <xf numFmtId="0" fontId="26" fillId="0" borderId="28" xfId="66" applyFont="1" applyBorder="1">
      <alignment/>
      <protection/>
    </xf>
    <xf numFmtId="0" fontId="26" fillId="0" borderId="0" xfId="66" applyFont="1">
      <alignment/>
      <protection/>
    </xf>
    <xf numFmtId="0" fontId="26" fillId="0" borderId="29" xfId="66" applyFont="1" applyBorder="1">
      <alignment/>
      <protection/>
    </xf>
    <xf numFmtId="0" fontId="26" fillId="0" borderId="0" xfId="66" applyFont="1" applyBorder="1">
      <alignment/>
      <protection/>
    </xf>
    <xf numFmtId="0" fontId="26" fillId="0" borderId="30" xfId="66" applyFont="1" applyBorder="1">
      <alignment/>
      <protection/>
    </xf>
    <xf numFmtId="0" fontId="26" fillId="0" borderId="31" xfId="66" applyFont="1" applyBorder="1">
      <alignment/>
      <protection/>
    </xf>
    <xf numFmtId="0" fontId="21" fillId="0" borderId="0" xfId="64" applyFont="1" applyFill="1" applyBorder="1">
      <alignment/>
      <protection/>
    </xf>
    <xf numFmtId="0" fontId="23" fillId="0" borderId="0" xfId="64" applyFont="1" applyFill="1" applyBorder="1" applyAlignment="1">
      <alignment horizontal="center"/>
      <protection/>
    </xf>
    <xf numFmtId="0" fontId="23" fillId="0" borderId="0" xfId="64" applyFont="1" applyFill="1" applyBorder="1">
      <alignment/>
      <protection/>
    </xf>
    <xf numFmtId="0" fontId="21" fillId="0" borderId="0" xfId="64" applyFont="1" applyFill="1" applyBorder="1" applyAlignment="1">
      <alignment horizontal="left"/>
      <protection/>
    </xf>
    <xf numFmtId="0" fontId="27" fillId="0" borderId="0" xfId="64" applyFont="1" applyFill="1" applyBorder="1" applyAlignment="1">
      <alignment horizontal="left"/>
      <protection/>
    </xf>
    <xf numFmtId="0" fontId="28" fillId="0" borderId="0" xfId="64" applyFont="1" applyFill="1" applyBorder="1">
      <alignment/>
      <protection/>
    </xf>
    <xf numFmtId="0" fontId="21" fillId="0" borderId="0" xfId="66" applyFont="1" applyFill="1" applyBorder="1">
      <alignment/>
      <protection/>
    </xf>
    <xf numFmtId="0" fontId="23" fillId="0" borderId="0" xfId="66" applyFont="1" applyFill="1" applyBorder="1">
      <alignment/>
      <protection/>
    </xf>
    <xf numFmtId="0" fontId="25" fillId="0" borderId="0" xfId="66" applyFont="1" applyBorder="1">
      <alignment/>
      <protection/>
    </xf>
    <xf numFmtId="0" fontId="25" fillId="0" borderId="0" xfId="64" applyFont="1" applyFill="1" applyBorder="1">
      <alignment/>
      <protection/>
    </xf>
    <xf numFmtId="0" fontId="23" fillId="0" borderId="0" xfId="64" applyFont="1" applyFill="1" applyBorder="1" applyAlignment="1">
      <alignment horizontal="right"/>
      <protection/>
    </xf>
    <xf numFmtId="0" fontId="26" fillId="0" borderId="0" xfId="66" applyFont="1" applyFill="1" applyBorder="1">
      <alignment/>
      <protection/>
    </xf>
    <xf numFmtId="0" fontId="26" fillId="0" borderId="0" xfId="64" applyFont="1" applyFill="1" applyBorder="1" applyAlignment="1">
      <alignment horizontal="right"/>
      <protection/>
    </xf>
    <xf numFmtId="0" fontId="23" fillId="0" borderId="0" xfId="66" applyFont="1" applyBorder="1">
      <alignment/>
      <protection/>
    </xf>
    <xf numFmtId="0" fontId="21" fillId="0" borderId="0" xfId="62">
      <alignment/>
      <protection/>
    </xf>
    <xf numFmtId="0" fontId="29" fillId="0" borderId="0" xfId="66" applyFont="1" applyBorder="1">
      <alignment/>
      <protection/>
    </xf>
    <xf numFmtId="172" fontId="21" fillId="0" borderId="0" xfId="62" applyNumberFormat="1">
      <alignment/>
      <protection/>
    </xf>
    <xf numFmtId="3" fontId="0" fillId="0" borderId="0" xfId="0" applyNumberFormat="1" applyFont="1" applyBorder="1" applyAlignment="1">
      <alignment horizontal="right"/>
    </xf>
    <xf numFmtId="0" fontId="28" fillId="0" borderId="0" xfId="62" applyFont="1">
      <alignment/>
      <protection/>
    </xf>
    <xf numFmtId="0" fontId="23" fillId="0" borderId="0" xfId="66" applyFont="1" applyAlignment="1">
      <alignment horizontal="right"/>
      <protection/>
    </xf>
    <xf numFmtId="172" fontId="0" fillId="0" borderId="24" xfId="0" applyNumberFormat="1" applyBorder="1" applyAlignment="1">
      <alignment horizontal="center"/>
    </xf>
    <xf numFmtId="174" fontId="0" fillId="0" borderId="24" xfId="61" applyNumberFormat="1" applyFont="1" applyBorder="1" applyAlignment="1">
      <alignment horizontal="center"/>
    </xf>
    <xf numFmtId="172" fontId="0" fillId="0" borderId="24" xfId="0" applyNumberFormat="1" applyFont="1" applyBorder="1" applyAlignment="1">
      <alignment horizontal="center"/>
    </xf>
    <xf numFmtId="198" fontId="0" fillId="0" borderId="0" xfId="0" applyNumberFormat="1" applyAlignment="1">
      <alignment/>
    </xf>
    <xf numFmtId="198" fontId="0" fillId="0" borderId="0" xfId="0" applyNumberFormat="1" applyAlignment="1">
      <alignment horizontal="right"/>
    </xf>
    <xf numFmtId="2" fontId="23" fillId="0" borderId="0" xfId="66" applyNumberFormat="1" applyFont="1">
      <alignment/>
      <protection/>
    </xf>
    <xf numFmtId="9" fontId="23" fillId="0" borderId="0" xfId="61" applyFont="1" applyAlignment="1">
      <alignment/>
    </xf>
    <xf numFmtId="0" fontId="21" fillId="0" borderId="0" xfId="62" applyFont="1">
      <alignment/>
      <protection/>
    </xf>
    <xf numFmtId="0" fontId="5" fillId="0" borderId="0" xfId="65" applyFont="1">
      <alignment/>
      <protection/>
    </xf>
    <xf numFmtId="0" fontId="30" fillId="0" borderId="0" xfId="0" applyFont="1" applyAlignment="1">
      <alignment/>
    </xf>
    <xf numFmtId="0" fontId="31" fillId="0" borderId="0" xfId="62" applyFont="1">
      <alignment/>
      <protection/>
    </xf>
    <xf numFmtId="10" fontId="31" fillId="0" borderId="0" xfId="61" applyNumberFormat="1" applyFont="1" applyAlignment="1">
      <alignment/>
    </xf>
    <xf numFmtId="2" fontId="31" fillId="0" borderId="0" xfId="62" applyNumberFormat="1" applyFont="1">
      <alignment/>
      <protection/>
    </xf>
    <xf numFmtId="0" fontId="0" fillId="0" borderId="32" xfId="0" applyBorder="1" applyAlignment="1">
      <alignment/>
    </xf>
    <xf numFmtId="0" fontId="20" fillId="0" borderId="15" xfId="0" applyFont="1" applyBorder="1" applyAlignment="1">
      <alignment/>
    </xf>
    <xf numFmtId="172" fontId="0" fillId="0" borderId="33" xfId="0" applyNumberFormat="1" applyBorder="1" applyAlignment="1">
      <alignment horizontal="center"/>
    </xf>
    <xf numFmtId="172" fontId="0" fillId="0" borderId="34" xfId="0" applyNumberFormat="1" applyBorder="1" applyAlignment="1">
      <alignment horizontal="center"/>
    </xf>
    <xf numFmtId="172" fontId="0" fillId="0" borderId="35" xfId="0" applyNumberFormat="1" applyBorder="1" applyAlignment="1">
      <alignment horizontal="center"/>
    </xf>
    <xf numFmtId="0" fontId="23" fillId="0" borderId="32" xfId="64" applyFont="1" applyFill="1" applyBorder="1">
      <alignment/>
      <protection/>
    </xf>
    <xf numFmtId="0" fontId="23" fillId="0" borderId="14" xfId="66" applyFont="1" applyBorder="1">
      <alignment/>
      <protection/>
    </xf>
    <xf numFmtId="0" fontId="23" fillId="0" borderId="15" xfId="66" applyFont="1" applyBorder="1">
      <alignment/>
      <protection/>
    </xf>
    <xf numFmtId="172" fontId="0" fillId="0" borderId="24" xfId="0" applyNumberFormat="1" applyBorder="1" applyAlignment="1">
      <alignment/>
    </xf>
    <xf numFmtId="172" fontId="0" fillId="0" borderId="13" xfId="0" applyNumberFormat="1" applyBorder="1" applyAlignment="1">
      <alignment/>
    </xf>
    <xf numFmtId="172" fontId="0" fillId="0" borderId="11" xfId="0" applyNumberFormat="1" applyBorder="1" applyAlignment="1">
      <alignment/>
    </xf>
    <xf numFmtId="174" fontId="8" fillId="0" borderId="0" xfId="61" applyNumberFormat="1" applyFont="1" applyAlignment="1">
      <alignment/>
    </xf>
    <xf numFmtId="174" fontId="0" fillId="0" borderId="0" xfId="61" applyNumberFormat="1" applyFont="1" applyAlignment="1">
      <alignment/>
    </xf>
    <xf numFmtId="2" fontId="0" fillId="0" borderId="0" xfId="0" applyNumberFormat="1" applyAlignment="1">
      <alignment/>
    </xf>
    <xf numFmtId="174" fontId="12" fillId="33" borderId="0" xfId="61" applyNumberFormat="1" applyFont="1" applyFill="1" applyAlignment="1">
      <alignment horizontal="right"/>
    </xf>
    <xf numFmtId="174" fontId="32" fillId="36" borderId="0" xfId="61" applyNumberFormat="1" applyFont="1" applyFill="1" applyAlignment="1">
      <alignment/>
    </xf>
    <xf numFmtId="0" fontId="18" fillId="0" borderId="0" xfId="0" applyFont="1" applyFill="1" applyBorder="1" applyAlignment="1">
      <alignment horizontal="left" vertical="top" wrapText="1"/>
    </xf>
    <xf numFmtId="3" fontId="11" fillId="0" borderId="0" xfId="0" applyNumberFormat="1" applyFont="1" applyFill="1" applyBorder="1" applyAlignment="1">
      <alignment horizontal="right"/>
    </xf>
    <xf numFmtId="174" fontId="0" fillId="0" borderId="0" xfId="61" applyNumberFormat="1" applyFont="1" applyFill="1" applyBorder="1" applyAlignment="1">
      <alignment/>
    </xf>
    <xf numFmtId="0" fontId="6" fillId="0" borderId="27" xfId="0" applyFont="1" applyBorder="1" applyAlignment="1">
      <alignment/>
    </xf>
    <xf numFmtId="0" fontId="6" fillId="0" borderId="28" xfId="0" applyFont="1" applyBorder="1" applyAlignment="1">
      <alignment/>
    </xf>
    <xf numFmtId="0" fontId="6" fillId="0" borderId="36" xfId="0" applyFont="1" applyBorder="1" applyAlignment="1">
      <alignment/>
    </xf>
    <xf numFmtId="174" fontId="0" fillId="0" borderId="29" xfId="61" applyNumberFormat="1" applyFont="1" applyFill="1" applyBorder="1" applyAlignment="1">
      <alignment/>
    </xf>
    <xf numFmtId="174" fontId="0" fillId="0" borderId="37" xfId="61" applyNumberFormat="1" applyFont="1" applyFill="1" applyBorder="1" applyAlignment="1">
      <alignment/>
    </xf>
    <xf numFmtId="174" fontId="0" fillId="0" borderId="30" xfId="61" applyNumberFormat="1" applyFont="1" applyFill="1" applyBorder="1" applyAlignment="1">
      <alignment/>
    </xf>
    <xf numFmtId="174" fontId="0" fillId="0" borderId="31" xfId="61" applyNumberFormat="1" applyFont="1" applyFill="1" applyBorder="1" applyAlignment="1">
      <alignment/>
    </xf>
    <xf numFmtId="174" fontId="0" fillId="0" borderId="38" xfId="61" applyNumberFormat="1" applyFont="1" applyFill="1" applyBorder="1" applyAlignment="1">
      <alignment/>
    </xf>
    <xf numFmtId="0" fontId="33" fillId="0" borderId="0" xfId="58">
      <alignment/>
      <protection/>
    </xf>
    <xf numFmtId="0" fontId="76" fillId="0" borderId="0" xfId="0" applyFont="1" applyFill="1" applyBorder="1" applyAlignment="1">
      <alignment horizontal="right"/>
    </xf>
    <xf numFmtId="172" fontId="0" fillId="0" borderId="24" xfId="61" applyNumberFormat="1" applyFont="1" applyBorder="1" applyAlignment="1">
      <alignment horizontal="center"/>
    </xf>
    <xf numFmtId="172" fontId="0" fillId="0" borderId="11" xfId="61" applyNumberFormat="1" applyFont="1" applyBorder="1" applyAlignment="1">
      <alignment horizontal="center"/>
    </xf>
    <xf numFmtId="172" fontId="0" fillId="0" borderId="13" xfId="61" applyNumberFormat="1" applyFont="1" applyBorder="1" applyAlignment="1">
      <alignment horizontal="center"/>
    </xf>
    <xf numFmtId="0" fontId="0" fillId="39" borderId="20" xfId="0" applyNumberFormat="1" applyFill="1" applyBorder="1" applyAlignment="1">
      <alignment horizontal="center" shrinkToFit="1"/>
    </xf>
    <xf numFmtId="0" fontId="0" fillId="42" borderId="0" xfId="0" applyFont="1" applyFill="1" applyAlignment="1">
      <alignment/>
    </xf>
    <xf numFmtId="174" fontId="8" fillId="0" borderId="0" xfId="0" applyNumberFormat="1" applyFont="1" applyAlignment="1">
      <alignment/>
    </xf>
    <xf numFmtId="198" fontId="0" fillId="0" borderId="0" xfId="0" applyNumberFormat="1" applyFill="1" applyAlignment="1">
      <alignment/>
    </xf>
    <xf numFmtId="0" fontId="21" fillId="0" borderId="0" xfId="64" applyFont="1" applyFill="1" applyBorder="1" applyAlignment="1">
      <alignment horizontal="left"/>
      <protection/>
    </xf>
    <xf numFmtId="10" fontId="23" fillId="0" borderId="0" xfId="61" applyNumberFormat="1" applyFont="1" applyAlignment="1">
      <alignment/>
    </xf>
    <xf numFmtId="0" fontId="77" fillId="0" borderId="39" xfId="0" applyFont="1" applyBorder="1" applyAlignment="1">
      <alignment/>
    </xf>
    <xf numFmtId="0" fontId="77" fillId="0" borderId="0" xfId="0" applyFont="1" applyAlignment="1">
      <alignment/>
    </xf>
    <xf numFmtId="0" fontId="77" fillId="0" borderId="39" xfId="0" applyFont="1" applyBorder="1" applyAlignment="1">
      <alignment horizontal="center"/>
    </xf>
    <xf numFmtId="0" fontId="77" fillId="0" borderId="39" xfId="0" applyFont="1" applyBorder="1" applyAlignment="1">
      <alignment horizontal="right"/>
    </xf>
    <xf numFmtId="0" fontId="77" fillId="43" borderId="39" xfId="0" applyFont="1" applyFill="1" applyBorder="1" applyAlignment="1">
      <alignment horizontal="right"/>
    </xf>
    <xf numFmtId="0" fontId="78" fillId="44" borderId="40" xfId="0" applyFont="1" applyFill="1" applyBorder="1" applyAlignment="1">
      <alignment horizontal="center" vertical="center" wrapText="1"/>
    </xf>
    <xf numFmtId="0" fontId="78" fillId="44" borderId="41" xfId="0" applyFont="1" applyFill="1" applyBorder="1" applyAlignment="1">
      <alignment horizontal="center" vertical="center" wrapText="1"/>
    </xf>
    <xf numFmtId="0" fontId="78" fillId="44" borderId="41" xfId="0" applyFont="1" applyFill="1" applyBorder="1" applyAlignment="1">
      <alignment horizontal="right" vertical="center" wrapText="1"/>
    </xf>
    <xf numFmtId="0" fontId="78" fillId="44" borderId="42" xfId="0" applyFont="1" applyFill="1" applyBorder="1" applyAlignment="1">
      <alignment horizontal="right" vertical="center" wrapText="1"/>
    </xf>
    <xf numFmtId="0" fontId="77" fillId="0" borderId="43" xfId="0" applyFont="1" applyBorder="1" applyAlignment="1">
      <alignment/>
    </xf>
    <xf numFmtId="0" fontId="77" fillId="43" borderId="44" xfId="0" applyFont="1" applyFill="1" applyBorder="1" applyAlignment="1">
      <alignment horizontal="right"/>
    </xf>
    <xf numFmtId="0" fontId="77" fillId="0" borderId="45" xfId="0" applyFont="1" applyBorder="1" applyAlignment="1">
      <alignment/>
    </xf>
    <xf numFmtId="0" fontId="77" fillId="0" borderId="46" xfId="0" applyFont="1" applyBorder="1" applyAlignment="1">
      <alignment/>
    </xf>
    <xf numFmtId="0" fontId="77" fillId="0" borderId="46" xfId="0" applyFont="1" applyBorder="1" applyAlignment="1">
      <alignment horizontal="center"/>
    </xf>
    <xf numFmtId="0" fontId="77" fillId="0" borderId="46" xfId="0" applyFont="1" applyBorder="1" applyAlignment="1">
      <alignment horizontal="right"/>
    </xf>
    <xf numFmtId="0" fontId="77" fillId="43" borderId="46" xfId="0" applyFont="1" applyFill="1" applyBorder="1" applyAlignment="1">
      <alignment horizontal="right"/>
    </xf>
    <xf numFmtId="0" fontId="77" fillId="43" borderId="47" xfId="0" applyFont="1" applyFill="1" applyBorder="1" applyAlignment="1">
      <alignment horizontal="right"/>
    </xf>
    <xf numFmtId="0" fontId="0" fillId="0" borderId="0" xfId="0" applyNumberFormat="1" applyFont="1" applyAlignment="1">
      <alignment/>
    </xf>
    <xf numFmtId="1" fontId="26" fillId="0" borderId="28" xfId="66" applyNumberFormat="1" applyFont="1" applyBorder="1">
      <alignment/>
      <protection/>
    </xf>
    <xf numFmtId="1" fontId="26" fillId="0" borderId="0" xfId="66" applyNumberFormat="1" applyFont="1" applyBorder="1">
      <alignment/>
      <protection/>
    </xf>
    <xf numFmtId="0" fontId="77" fillId="0" borderId="48" xfId="0" applyFont="1" applyBorder="1" applyAlignment="1">
      <alignment/>
    </xf>
    <xf numFmtId="0" fontId="77" fillId="0" borderId="49" xfId="0" applyFont="1" applyBorder="1" applyAlignment="1">
      <alignment/>
    </xf>
    <xf numFmtId="0" fontId="77" fillId="0" borderId="49" xfId="0" applyFont="1" applyBorder="1" applyAlignment="1">
      <alignment horizontal="center"/>
    </xf>
    <xf numFmtId="0" fontId="77" fillId="0" borderId="49" xfId="0" applyFont="1" applyBorder="1" applyAlignment="1">
      <alignment horizontal="right"/>
    </xf>
    <xf numFmtId="0" fontId="77" fillId="43" borderId="49" xfId="0" applyFont="1" applyFill="1" applyBorder="1" applyAlignment="1">
      <alignment horizontal="right"/>
    </xf>
    <xf numFmtId="0" fontId="77" fillId="43" borderId="50" xfId="0" applyFont="1" applyFill="1" applyBorder="1" applyAlignment="1">
      <alignment horizontal="right"/>
    </xf>
    <xf numFmtId="172" fontId="8" fillId="0" borderId="0" xfId="0" applyNumberFormat="1" applyFont="1" applyAlignment="1">
      <alignment/>
    </xf>
    <xf numFmtId="0" fontId="0" fillId="0" borderId="0" xfId="0" applyFont="1" applyAlignment="1">
      <alignment/>
    </xf>
    <xf numFmtId="0" fontId="79" fillId="0" borderId="0" xfId="0" applyFont="1" applyAlignment="1">
      <alignment/>
    </xf>
    <xf numFmtId="0" fontId="80" fillId="0" borderId="0" xfId="0" applyFont="1" applyAlignment="1">
      <alignment/>
    </xf>
    <xf numFmtId="0" fontId="2" fillId="36" borderId="0" xfId="0" applyFont="1" applyFill="1" applyAlignment="1">
      <alignment/>
    </xf>
    <xf numFmtId="0" fontId="8" fillId="36" borderId="0" xfId="0" applyFont="1" applyFill="1" applyAlignment="1">
      <alignment/>
    </xf>
    <xf numFmtId="0" fontId="31" fillId="0" borderId="0" xfId="62" applyFont="1" applyAlignment="1">
      <alignment wrapText="1"/>
      <protection/>
    </xf>
    <xf numFmtId="0" fontId="0" fillId="0" borderId="0" xfId="0" applyAlignment="1">
      <alignment wrapText="1"/>
    </xf>
    <xf numFmtId="0" fontId="18" fillId="0" borderId="0" xfId="0" applyFont="1" applyFill="1" applyBorder="1" applyAlignment="1">
      <alignment horizontal="center" vertical="top" wrapText="1"/>
    </xf>
    <xf numFmtId="0" fontId="8" fillId="0" borderId="0" xfId="0" applyNumberFormat="1" applyFont="1" applyFill="1" applyAlignment="1">
      <alignment horizontal="left" wrapText="1"/>
    </xf>
    <xf numFmtId="0" fontId="4" fillId="0" borderId="0" xfId="0" applyFont="1" applyBorder="1" applyAlignment="1">
      <alignment horizontal="left" vertical="center" wrapText="1"/>
    </xf>
    <xf numFmtId="0" fontId="0" fillId="33" borderId="22" xfId="0" applyFill="1" applyBorder="1" applyAlignment="1">
      <alignment wrapText="1"/>
    </xf>
    <xf numFmtId="0" fontId="0" fillId="33" borderId="0" xfId="0" applyFill="1" applyBorder="1" applyAlignment="1">
      <alignment wrapText="1"/>
    </xf>
    <xf numFmtId="0" fontId="0" fillId="0" borderId="0" xfId="0" applyFont="1" applyAlignment="1">
      <alignment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0" xfId="0" applyFont="1" applyBorder="1" applyAlignment="1">
      <alignment vertical="center" wrapText="1"/>
    </xf>
    <xf numFmtId="0" fontId="0" fillId="33" borderId="17" xfId="0" applyFill="1" applyBorder="1" applyAlignment="1">
      <alignment wrapText="1"/>
    </xf>
    <xf numFmtId="0" fontId="18" fillId="35" borderId="0" xfId="0" applyFont="1" applyFill="1" applyAlignment="1">
      <alignment horizontal="center" vertical="top" wrapText="1"/>
    </xf>
    <xf numFmtId="0" fontId="18" fillId="35" borderId="17" xfId="0" applyFont="1" applyFill="1" applyBorder="1" applyAlignment="1">
      <alignment horizontal="center" vertical="top" wrapText="1"/>
    </xf>
    <xf numFmtId="0" fontId="11" fillId="33" borderId="0" xfId="0" applyFont="1" applyFill="1" applyAlignment="1">
      <alignment horizontal="right"/>
    </xf>
    <xf numFmtId="0" fontId="11" fillId="33" borderId="17" xfId="0" applyFont="1" applyFill="1" applyBorder="1" applyAlignment="1">
      <alignment horizontal="right"/>
    </xf>
    <xf numFmtId="0" fontId="0" fillId="0" borderId="0" xfId="0" applyFill="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GHG Numbers (0.00)" xfId="57"/>
    <cellStyle name="Normal_Book1" xfId="58"/>
    <cellStyle name="Note" xfId="59"/>
    <cellStyle name="Output" xfId="60"/>
    <cellStyle name="Percent" xfId="61"/>
    <cellStyle name="Standaard_blad" xfId="62"/>
    <cellStyle name="Standaard_EN_17_Eurostat_IEA" xfId="63"/>
    <cellStyle name="Standaard_EN_17_Eurostat_IEA_UN_WEO" xfId="64"/>
    <cellStyle name="Standaard_IEA" xfId="65"/>
    <cellStyle name="Standaard_UN_data"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3"/>
          <c:w val="0.868"/>
          <c:h val="0.8935"/>
        </c:manualLayout>
      </c:layout>
      <c:lineChart>
        <c:grouping val="standard"/>
        <c:varyColors val="0"/>
        <c:ser>
          <c:idx val="0"/>
          <c:order val="0"/>
          <c:tx>
            <c:strRef>
              <c:f>'Total energy intensity'!$A$261</c:f>
              <c:strCache>
                <c:ptCount val="1"/>
                <c:pt idx="0">
                  <c:v>Total energy consumption in EU-27</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intensity'!$C$260:$W$260</c:f>
              <c:numCache/>
            </c:numRef>
          </c:cat>
          <c:val>
            <c:numRef>
              <c:f>'Total energy intensity'!$C$261:$U$261</c:f>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intensity'!$C$260:$W$260</c:f>
              <c:numCache/>
            </c:numRef>
          </c:cat>
          <c:val>
            <c:numRef>
              <c:f>'Total energy intensity'!$C$262:$W$262</c:f>
              <c:numCache/>
            </c:numRef>
          </c:val>
          <c:smooth val="0"/>
        </c:ser>
        <c:ser>
          <c:idx val="2"/>
          <c:order val="2"/>
          <c:tx>
            <c:strRef>
              <c:f>'Total energy intensity'!$A$263</c:f>
              <c:strCache>
                <c:ptCount val="1"/>
                <c:pt idx="0">
                  <c:v>Total energy intensity in EU-27</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intensity'!$C$260:$W$260</c:f>
              <c:numCache/>
            </c:numRef>
          </c:cat>
          <c:val>
            <c:numRef>
              <c:f>'Total energy intensity'!$C$263:$U$263</c:f>
              <c:numCache/>
            </c:numRef>
          </c:val>
          <c:smooth val="0"/>
        </c:ser>
        <c:marker val="1"/>
        <c:axId val="14437967"/>
        <c:axId val="62832840"/>
      </c:lineChart>
      <c:catAx>
        <c:axId val="1443796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2832840"/>
        <c:crosses val="autoZero"/>
        <c:auto val="1"/>
        <c:lblOffset val="100"/>
        <c:tickLblSkip val="1"/>
        <c:noMultiLvlLbl val="0"/>
      </c:catAx>
      <c:valAx>
        <c:axId val="62832840"/>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5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437967"/>
        <c:crossesAt val="1"/>
        <c:crossBetween val="midCat"/>
        <c:dispUnits/>
        <c:majorUnit val="5"/>
        <c:minorUnit val="5"/>
      </c:valAx>
      <c:spPr>
        <a:noFill/>
        <a:ln>
          <a:noFill/>
        </a:ln>
      </c:spPr>
    </c:plotArea>
    <c:legend>
      <c:legendPos val="r"/>
      <c:layout>
        <c:manualLayout>
          <c:xMode val="edge"/>
          <c:yMode val="edge"/>
          <c:x val="0.15"/>
          <c:y val="0.095"/>
          <c:w val="0.35275"/>
          <c:h val="0.248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275"/>
          <c:w val="0.86575"/>
          <c:h val="0.89"/>
        </c:manualLayout>
      </c:layout>
      <c:lineChart>
        <c:grouping val="standard"/>
        <c:varyColors val="0"/>
        <c:ser>
          <c:idx val="0"/>
          <c:order val="0"/>
          <c:tx>
            <c:strRef>
              <c:f>'Total energy intensity'!$A$274</c:f>
              <c:strCache>
                <c:ptCount val="1"/>
                <c:pt idx="0">
                  <c:v>Total energy consumption in EEA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FF"/>
                </a:solidFill>
              </a:ln>
            </c:spPr>
          </c:marker>
          <c:cat>
            <c:numRef>
              <c:f>'Total energy intensity'!$C$273:$W$273</c:f>
              <c:numCache/>
            </c:numRef>
          </c:cat>
          <c:val>
            <c:numRef>
              <c:f>'Total energy intensity'!$C$274:$U$274</c:f>
              <c:numCache/>
            </c:numRef>
          </c:val>
          <c:smooth val="0"/>
        </c:ser>
        <c:ser>
          <c:idx val="1"/>
          <c:order val="1"/>
          <c:tx>
            <c:v>Real GDP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00"/>
                </a:solidFill>
              </a:ln>
            </c:spPr>
          </c:marker>
          <c:cat>
            <c:numRef>
              <c:f>'Total energy intensity'!$C$273:$W$273</c:f>
              <c:numCache/>
            </c:numRef>
          </c:cat>
          <c:val>
            <c:numRef>
              <c:f>'Total energy intensity'!$C$275:$W$275</c:f>
              <c:numCache/>
            </c:numRef>
          </c:val>
          <c:smooth val="0"/>
        </c:ser>
        <c:ser>
          <c:idx val="2"/>
          <c:order val="2"/>
          <c:tx>
            <c:strRef>
              <c:f>'Total energy intensity'!$A$276</c:f>
              <c:strCache>
                <c:ptCount val="1"/>
                <c:pt idx="0">
                  <c:v>Total energy intensity in EEA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intensity'!$C$273:$W$273</c:f>
              <c:numCache/>
            </c:numRef>
          </c:cat>
          <c:val>
            <c:numRef>
              <c:f>'Total energy intensity'!$C$276:$U$276</c:f>
              <c:numCache/>
            </c:numRef>
          </c:val>
          <c:smooth val="0"/>
        </c:ser>
        <c:marker val="1"/>
        <c:axId val="28624649"/>
        <c:axId val="56295250"/>
      </c:lineChart>
      <c:catAx>
        <c:axId val="286246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6295250"/>
        <c:crosses val="autoZero"/>
        <c:auto val="1"/>
        <c:lblOffset val="100"/>
        <c:tickLblSkip val="1"/>
        <c:noMultiLvlLbl val="0"/>
      </c:catAx>
      <c:valAx>
        <c:axId val="56295250"/>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6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624649"/>
        <c:crossesAt val="1"/>
        <c:crossBetween val="midCat"/>
        <c:dispUnits/>
        <c:majorUnit val="5"/>
        <c:minorUnit val="5"/>
      </c:valAx>
      <c:spPr>
        <a:noFill/>
        <a:ln>
          <a:noFill/>
        </a:ln>
      </c:spPr>
    </c:plotArea>
    <c:legend>
      <c:legendPos val="r"/>
      <c:layout>
        <c:manualLayout>
          <c:xMode val="edge"/>
          <c:yMode val="edge"/>
          <c:x val="0.15025"/>
          <c:y val="0.09475"/>
          <c:w val="0.35175"/>
          <c:h val="0.247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8175"/>
          <c:w val="0.86575"/>
          <c:h val="0.89"/>
        </c:manualLayout>
      </c:layout>
      <c:lineChart>
        <c:grouping val="standard"/>
        <c:varyColors val="0"/>
        <c:ser>
          <c:idx val="2"/>
          <c:order val="0"/>
          <c:tx>
            <c:strRef>
              <c:f>'Total energy intensity'!$A$276</c:f>
              <c:strCache>
                <c:ptCount val="1"/>
                <c:pt idx="0">
                  <c:v>Total energy intensity in EEA</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8000"/>
                </a:solidFill>
              </a:ln>
            </c:spPr>
          </c:marker>
          <c:cat>
            <c:numRef>
              <c:f>'Total energy intensity'!$C$273:$W$273</c:f>
              <c:numCache/>
            </c:numRef>
          </c:cat>
          <c:val>
            <c:numRef>
              <c:f>'Total energy intensity'!$C$276:$U$276</c:f>
              <c:numCache/>
            </c:numRef>
          </c:val>
          <c:smooth val="0"/>
        </c:ser>
        <c:ser>
          <c:idx val="0"/>
          <c:order val="1"/>
          <c:tx>
            <c:strRef>
              <c:f>'Total energy intensity'!$A$263</c:f>
              <c:strCache>
                <c:ptCount val="1"/>
                <c:pt idx="0">
                  <c:v>Total energy intensity in EU-27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'Total energy intensity'!$C$263:$U$263</c:f>
              <c:numCache/>
            </c:numRef>
          </c:val>
          <c:smooth val="0"/>
        </c:ser>
        <c:ser>
          <c:idx val="1"/>
          <c:order val="2"/>
          <c:tx>
            <c:strRef>
              <c:f>'Total energy intensity'!$A$274</c:f>
              <c:strCache>
                <c:ptCount val="1"/>
                <c:pt idx="0">
                  <c:v>Total energy consumption in EEA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'Total energy intensity'!$C$274:$U$274</c:f>
              <c:numCache/>
            </c:numRef>
          </c:val>
          <c:smooth val="0"/>
        </c:ser>
        <c:ser>
          <c:idx val="3"/>
          <c:order val="3"/>
          <c:tx>
            <c:strRef>
              <c:f>'Total energy intensity'!$A$261</c:f>
              <c:strCache>
                <c:ptCount val="1"/>
                <c:pt idx="0">
                  <c:v>Total energy consumption in EU-27</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'Total energy intensity'!$C$261:$U$261</c:f>
              <c:numCache/>
            </c:numRef>
          </c:val>
          <c:smooth val="0"/>
        </c:ser>
        <c:ser>
          <c:idx val="4"/>
          <c:order val="4"/>
          <c:tx>
            <c:v>Real GDP EEA</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val>
            <c:numRef>
              <c:f>'Total energy intensity'!$C$275:$W$275</c:f>
              <c:numCache/>
            </c:numRef>
          </c:val>
          <c:smooth val="0"/>
        </c:ser>
        <c:ser>
          <c:idx val="5"/>
          <c:order val="5"/>
          <c:tx>
            <c:v>Real GDP EU-27</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'Total energy intensity'!$C$262:$W$262</c:f>
              <c:numCache/>
            </c:numRef>
          </c:val>
          <c:smooth val="0"/>
        </c:ser>
        <c:marker val="1"/>
        <c:axId val="36895203"/>
        <c:axId val="63621372"/>
      </c:lineChart>
      <c:catAx>
        <c:axId val="368952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3621372"/>
        <c:crosses val="autoZero"/>
        <c:auto val="1"/>
        <c:lblOffset val="100"/>
        <c:tickLblSkip val="1"/>
        <c:noMultiLvlLbl val="0"/>
      </c:catAx>
      <c:valAx>
        <c:axId val="63621372"/>
        <c:scaling>
          <c:orientation val="minMax"/>
          <c:max val="150"/>
          <c:min val="70"/>
        </c:scaling>
        <c:axPos val="l"/>
        <c:title>
          <c:tx>
            <c:rich>
              <a:bodyPr vert="horz" rot="-5400000" anchor="ctr"/>
              <a:lstStyle/>
              <a:p>
                <a:pPr algn="ctr">
                  <a:defRPr/>
                </a:pPr>
                <a:r>
                  <a:rPr lang="en-US" cap="none" sz="900" b="0" i="0" u="none" baseline="0">
                    <a:solidFill>
                      <a:srgbClr val="000000"/>
                    </a:solidFill>
                    <a:latin typeface="Arial"/>
                    <a:ea typeface="Arial"/>
                    <a:cs typeface="Arial"/>
                  </a:rPr>
                  <a:t>Index 1990=100</a:t>
                </a:r>
              </a:p>
            </c:rich>
          </c:tx>
          <c:layout>
            <c:manualLayout>
              <c:xMode val="factor"/>
              <c:yMode val="factor"/>
              <c:x val="-0.0075"/>
              <c:y val="-0.006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895203"/>
        <c:crossesAt val="1"/>
        <c:crossBetween val="midCat"/>
        <c:dispUnits/>
        <c:majorUnit val="5"/>
        <c:minorUnit val="5"/>
      </c:valAx>
      <c:spPr>
        <a:noFill/>
        <a:ln>
          <a:noFill/>
        </a:ln>
      </c:spPr>
    </c:plotArea>
    <c:legend>
      <c:legendPos val="r"/>
      <c:layout>
        <c:manualLayout>
          <c:xMode val="edge"/>
          <c:yMode val="edge"/>
          <c:x val="0.16325"/>
          <c:y val="0.0085"/>
          <c:w val="0.38875"/>
          <c:h val="0.4387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s1" TargetMode="External" /><Relationship Id="rId3" Type="http://schemas.openxmlformats.org/officeDocument/2006/relationships/hyperlink" Target="cs1" TargetMode="External" /><Relationship Id="rId4" Type="http://schemas.openxmlformats.org/officeDocument/2006/relationships/hyperlink" Target="cs2" TargetMode="External" /><Relationship Id="rId5" Type="http://schemas.openxmlformats.org/officeDocument/2006/relationships/hyperlink" Target="cs2" TargetMode="External" /><Relationship Id="rId6" Type="http://schemas.openxmlformats.org/officeDocument/2006/relationships/hyperlink" Target="cs3" TargetMode="External" /><Relationship Id="rId7" Type="http://schemas.openxmlformats.org/officeDocument/2006/relationships/hyperlink" Target="cs3" TargetMode="External" /><Relationship Id="rId8" Type="http://schemas.openxmlformats.org/officeDocument/2006/relationships/hyperlink" Target="cs4" TargetMode="External" /><Relationship Id="rId9" Type="http://schemas.openxmlformats.org/officeDocument/2006/relationships/hyperlink" Target="cs4" TargetMode="External" /><Relationship Id="rId10" Type="http://schemas.openxmlformats.org/officeDocument/2006/relationships/hyperlink" Target="cs5" TargetMode="External" /><Relationship Id="rId11" Type="http://schemas.openxmlformats.org/officeDocument/2006/relationships/hyperlink" Target="cs5" TargetMode="External" /><Relationship Id="rId12" Type="http://schemas.openxmlformats.org/officeDocument/2006/relationships/hyperlink" Target="cs6" TargetMode="External" /><Relationship Id="rId13" Type="http://schemas.openxmlformats.org/officeDocument/2006/relationships/hyperlink" Target="cs6" TargetMode="External" /><Relationship Id="rId14" Type="http://schemas.openxmlformats.org/officeDocument/2006/relationships/hyperlink" Target="cs7" TargetMode="External" /><Relationship Id="rId15" Type="http://schemas.openxmlformats.org/officeDocument/2006/relationships/hyperlink" Target="cs7" TargetMode="External" /><Relationship Id="rId16" Type="http://schemas.openxmlformats.org/officeDocument/2006/relationships/hyperlink" Target="cs8" TargetMode="External" /><Relationship Id="rId17" Type="http://schemas.openxmlformats.org/officeDocument/2006/relationships/hyperlink" Target="cs8" TargetMode="External" /><Relationship Id="rId18" Type="http://schemas.openxmlformats.org/officeDocument/2006/relationships/hyperlink" Target="cs9" TargetMode="External" /><Relationship Id="rId19" Type="http://schemas.openxmlformats.org/officeDocument/2006/relationships/hyperlink" Target="cs9" TargetMode="External" /><Relationship Id="rId20" Type="http://schemas.openxmlformats.org/officeDocument/2006/relationships/hyperlink" Target="cs10" TargetMode="External" /><Relationship Id="rId21" Type="http://schemas.openxmlformats.org/officeDocument/2006/relationships/hyperlink" Target="cs10" TargetMode="External" /><Relationship Id="rId22" Type="http://schemas.openxmlformats.org/officeDocument/2006/relationships/hyperlink" Target="cs11" TargetMode="External" /><Relationship Id="rId23" Type="http://schemas.openxmlformats.org/officeDocument/2006/relationships/hyperlink" Target="cs11" TargetMode="External" /><Relationship Id="rId24" Type="http://schemas.openxmlformats.org/officeDocument/2006/relationships/hyperlink" Target="cs12" TargetMode="External" /><Relationship Id="rId25" Type="http://schemas.openxmlformats.org/officeDocument/2006/relationships/hyperlink" Target="cs12" TargetMode="External" /><Relationship Id="rId26" Type="http://schemas.openxmlformats.org/officeDocument/2006/relationships/hyperlink" Target="cs13" TargetMode="External" /><Relationship Id="rId27" Type="http://schemas.openxmlformats.org/officeDocument/2006/relationships/hyperlink" Target="cs13" TargetMode="External" /><Relationship Id="rId28" Type="http://schemas.openxmlformats.org/officeDocument/2006/relationships/hyperlink" Target="cs14" TargetMode="External" /><Relationship Id="rId29" Type="http://schemas.openxmlformats.org/officeDocument/2006/relationships/hyperlink" Target="cs14" TargetMode="External" /><Relationship Id="rId30" Type="http://schemas.openxmlformats.org/officeDocument/2006/relationships/hyperlink" Target="cs15" TargetMode="External" /><Relationship Id="rId31" Type="http://schemas.openxmlformats.org/officeDocument/2006/relationships/hyperlink" Target="cs15" TargetMode="External" /><Relationship Id="rId32" Type="http://schemas.openxmlformats.org/officeDocument/2006/relationships/hyperlink" Target="cs16" TargetMode="External" /><Relationship Id="rId33" Type="http://schemas.openxmlformats.org/officeDocument/2006/relationships/hyperlink" Target="cs16" TargetMode="External" /><Relationship Id="rId34" Type="http://schemas.openxmlformats.org/officeDocument/2006/relationships/hyperlink" Target="cs17" TargetMode="External" /><Relationship Id="rId35" Type="http://schemas.openxmlformats.org/officeDocument/2006/relationships/hyperlink" Target="cs17" TargetMode="External" /><Relationship Id="rId36" Type="http://schemas.openxmlformats.org/officeDocument/2006/relationships/hyperlink" Target="cs18" TargetMode="External" /><Relationship Id="rId37" Type="http://schemas.openxmlformats.org/officeDocument/2006/relationships/hyperlink" Target="cs18" TargetMode="External" /><Relationship Id="rId38" Type="http://schemas.openxmlformats.org/officeDocument/2006/relationships/hyperlink" Target="cs19" TargetMode="External" /><Relationship Id="rId39" Type="http://schemas.openxmlformats.org/officeDocument/2006/relationships/hyperlink" Target="cs19" TargetMode="External" /><Relationship Id="rId40" Type="http://schemas.openxmlformats.org/officeDocument/2006/relationships/hyperlink" Target="cs20" TargetMode="External" /><Relationship Id="rId41" Type="http://schemas.openxmlformats.org/officeDocument/2006/relationships/hyperlink" Target="cs20" TargetMode="External" /><Relationship Id="rId42" Type="http://schemas.openxmlformats.org/officeDocument/2006/relationships/hyperlink" Target="cs21" TargetMode="External" /><Relationship Id="rId43" Type="http://schemas.openxmlformats.org/officeDocument/2006/relationships/hyperlink" Target="cs21" TargetMode="External" /><Relationship Id="rId44" Type="http://schemas.openxmlformats.org/officeDocument/2006/relationships/hyperlink" Target="cs22" TargetMode="External" /><Relationship Id="rId45" Type="http://schemas.openxmlformats.org/officeDocument/2006/relationships/hyperlink" Target="cs22" TargetMode="External" /><Relationship Id="rId46" Type="http://schemas.openxmlformats.org/officeDocument/2006/relationships/hyperlink" Target="cs23" TargetMode="External" /><Relationship Id="rId47" Type="http://schemas.openxmlformats.org/officeDocument/2006/relationships/hyperlink" Target="cs23" TargetMode="External" /><Relationship Id="rId48" Type="http://schemas.openxmlformats.org/officeDocument/2006/relationships/hyperlink" Target="cs24" TargetMode="External" /><Relationship Id="rId49" Type="http://schemas.openxmlformats.org/officeDocument/2006/relationships/hyperlink" Target="cs24" TargetMode="External" /><Relationship Id="rId50" Type="http://schemas.openxmlformats.org/officeDocument/2006/relationships/hyperlink" Target="cs25" TargetMode="External" /><Relationship Id="rId51" Type="http://schemas.openxmlformats.org/officeDocument/2006/relationships/hyperlink" Target="cs25" TargetMode="External" /><Relationship Id="rId52" Type="http://schemas.openxmlformats.org/officeDocument/2006/relationships/hyperlink" Target="cs26" TargetMode="External" /><Relationship Id="rId53" Type="http://schemas.openxmlformats.org/officeDocument/2006/relationships/hyperlink" Target="cs26" TargetMode="External" /><Relationship Id="rId54" Type="http://schemas.openxmlformats.org/officeDocument/2006/relationships/hyperlink" Target="cs27" TargetMode="External" /><Relationship Id="rId55" Type="http://schemas.openxmlformats.org/officeDocument/2006/relationships/hyperlink" Target="cs27" TargetMode="External" /><Relationship Id="rId56" Type="http://schemas.openxmlformats.org/officeDocument/2006/relationships/hyperlink" Target="cs28" TargetMode="External" /><Relationship Id="rId57" Type="http://schemas.openxmlformats.org/officeDocument/2006/relationships/hyperlink" Target="cs28" TargetMode="External" /><Relationship Id="rId58" Type="http://schemas.openxmlformats.org/officeDocument/2006/relationships/hyperlink" Target="cs29" TargetMode="External" /><Relationship Id="rId59" Type="http://schemas.openxmlformats.org/officeDocument/2006/relationships/hyperlink" Target="cs29" TargetMode="External" /><Relationship Id="rId60" Type="http://schemas.openxmlformats.org/officeDocument/2006/relationships/hyperlink" Target="cs30" TargetMode="External" /><Relationship Id="rId61" Type="http://schemas.openxmlformats.org/officeDocument/2006/relationships/hyperlink" Target="cs30" TargetMode="External" /><Relationship Id="rId62" Type="http://schemas.openxmlformats.org/officeDocument/2006/relationships/hyperlink" Target="cs31" TargetMode="External" /><Relationship Id="rId63" Type="http://schemas.openxmlformats.org/officeDocument/2006/relationships/hyperlink" Target="cs31" TargetMode="External" /><Relationship Id="rId64" Type="http://schemas.openxmlformats.org/officeDocument/2006/relationships/hyperlink" Target="cs32" TargetMode="External" /><Relationship Id="rId65" Type="http://schemas.openxmlformats.org/officeDocument/2006/relationships/hyperlink" Target="cs32" TargetMode="External" /><Relationship Id="rId66" Type="http://schemas.openxmlformats.org/officeDocument/2006/relationships/hyperlink" Target="cs33" TargetMode="External" /><Relationship Id="rId67" Type="http://schemas.openxmlformats.org/officeDocument/2006/relationships/hyperlink" Target="cs33" TargetMode="External" /><Relationship Id="rId68" Type="http://schemas.openxmlformats.org/officeDocument/2006/relationships/hyperlink" Target="cs34" TargetMode="External" /><Relationship Id="rId69" Type="http://schemas.openxmlformats.org/officeDocument/2006/relationships/hyperlink" Target="cs34" TargetMode="External" /><Relationship Id="rId70" Type="http://schemas.openxmlformats.org/officeDocument/2006/relationships/hyperlink" Target="cs35" TargetMode="External" /><Relationship Id="rId71" Type="http://schemas.openxmlformats.org/officeDocument/2006/relationships/hyperlink" Target="cs35" TargetMode="External" /><Relationship Id="rId72" Type="http://schemas.openxmlformats.org/officeDocument/2006/relationships/hyperlink" Target="cs36" TargetMode="External" /><Relationship Id="rId73" Type="http://schemas.openxmlformats.org/officeDocument/2006/relationships/hyperlink" Target="cs36" TargetMode="External" /><Relationship Id="rId74" Type="http://schemas.openxmlformats.org/officeDocument/2006/relationships/hyperlink" Target="cs37" TargetMode="External" /><Relationship Id="rId75" Type="http://schemas.openxmlformats.org/officeDocument/2006/relationships/hyperlink" Target="cs37" TargetMode="External" /><Relationship Id="rId76" Type="http://schemas.openxmlformats.org/officeDocument/2006/relationships/hyperlink" Target="cs38" TargetMode="External" /><Relationship Id="rId77" Type="http://schemas.openxmlformats.org/officeDocument/2006/relationships/hyperlink" Target="cs38" TargetMode="External" /><Relationship Id="rId78" Type="http://schemas.openxmlformats.org/officeDocument/2006/relationships/hyperlink" Target="cs39" TargetMode="External" /><Relationship Id="rId79" Type="http://schemas.openxmlformats.org/officeDocument/2006/relationships/hyperlink" Target="cs39" TargetMode="External" /><Relationship Id="rId80" Type="http://schemas.openxmlformats.org/officeDocument/2006/relationships/hyperlink" Target="cs40" TargetMode="External" /><Relationship Id="rId81" Type="http://schemas.openxmlformats.org/officeDocument/2006/relationships/hyperlink" Target="cs40" TargetMode="External" /><Relationship Id="rId82" Type="http://schemas.openxmlformats.org/officeDocument/2006/relationships/hyperlink" Target="cs41" TargetMode="External" /><Relationship Id="rId83" Type="http://schemas.openxmlformats.org/officeDocument/2006/relationships/hyperlink" Target="cs41" TargetMode="External" /><Relationship Id="rId84" Type="http://schemas.openxmlformats.org/officeDocument/2006/relationships/hyperlink" Target="cs42" TargetMode="External" /><Relationship Id="rId85" Type="http://schemas.openxmlformats.org/officeDocument/2006/relationships/hyperlink" Target="cs42" TargetMode="External" /><Relationship Id="rId86" Type="http://schemas.openxmlformats.org/officeDocument/2006/relationships/hyperlink" Target="cs43" TargetMode="External" /><Relationship Id="rId87" Type="http://schemas.openxmlformats.org/officeDocument/2006/relationships/hyperlink" Target="cs43" TargetMode="External" /><Relationship Id="rId88" Type="http://schemas.openxmlformats.org/officeDocument/2006/relationships/hyperlink" Target="cs44" TargetMode="External" /><Relationship Id="rId89" Type="http://schemas.openxmlformats.org/officeDocument/2006/relationships/hyperlink" Target="cs44" TargetMode="External" /><Relationship Id="rId90" Type="http://schemas.openxmlformats.org/officeDocument/2006/relationships/hyperlink" Target="cs45" TargetMode="External" /><Relationship Id="rId91" Type="http://schemas.openxmlformats.org/officeDocument/2006/relationships/hyperlink" Target="cs45" TargetMode="External" /><Relationship Id="rId92" Type="http://schemas.openxmlformats.org/officeDocument/2006/relationships/hyperlink" Target="cs46" TargetMode="External" /><Relationship Id="rId93" Type="http://schemas.openxmlformats.org/officeDocument/2006/relationships/hyperlink" Target="cs46" TargetMode="External" /><Relationship Id="rId94" Type="http://schemas.openxmlformats.org/officeDocument/2006/relationships/hyperlink" Target="cs47" TargetMode="External" /><Relationship Id="rId95" Type="http://schemas.openxmlformats.org/officeDocument/2006/relationships/hyperlink" Target="cs47" TargetMode="External" /><Relationship Id="rId96" Type="http://schemas.openxmlformats.org/officeDocument/2006/relationships/hyperlink" Target="cs48" TargetMode="External" /><Relationship Id="rId97" Type="http://schemas.openxmlformats.org/officeDocument/2006/relationships/hyperlink" Target="cs48" TargetMode="External" /><Relationship Id="rId98" Type="http://schemas.openxmlformats.org/officeDocument/2006/relationships/hyperlink" Target="cs49" TargetMode="External" /><Relationship Id="rId99" Type="http://schemas.openxmlformats.org/officeDocument/2006/relationships/hyperlink" Target="cs49" TargetMode="External" /><Relationship Id="rId100" Type="http://schemas.openxmlformats.org/officeDocument/2006/relationships/hyperlink" Target="cs50" TargetMode="External" /><Relationship Id="rId101" Type="http://schemas.openxmlformats.org/officeDocument/2006/relationships/hyperlink" Target="cs50" TargetMode="External" /><Relationship Id="rId102" Type="http://schemas.openxmlformats.org/officeDocument/2006/relationships/hyperlink" Target="cs51" TargetMode="External" /><Relationship Id="rId103" Type="http://schemas.openxmlformats.org/officeDocument/2006/relationships/hyperlink" Target="cs51" TargetMode="External" /><Relationship Id="rId104" Type="http://schemas.openxmlformats.org/officeDocument/2006/relationships/hyperlink" Target="cs52" TargetMode="External" /><Relationship Id="rId105" Type="http://schemas.openxmlformats.org/officeDocument/2006/relationships/hyperlink" Target="cs52" TargetMode="External" /><Relationship Id="rId106" Type="http://schemas.openxmlformats.org/officeDocument/2006/relationships/hyperlink" Target="cs53" TargetMode="External" /><Relationship Id="rId107" Type="http://schemas.openxmlformats.org/officeDocument/2006/relationships/hyperlink" Target="cs53" TargetMode="External" /><Relationship Id="rId108" Type="http://schemas.openxmlformats.org/officeDocument/2006/relationships/hyperlink" Target="cs54" TargetMode="External" /><Relationship Id="rId109" Type="http://schemas.openxmlformats.org/officeDocument/2006/relationships/hyperlink" Target="cs54" TargetMode="External" /><Relationship Id="rId110" Type="http://schemas.openxmlformats.org/officeDocument/2006/relationships/hyperlink" Target="cs55" TargetMode="External" /><Relationship Id="rId111" Type="http://schemas.openxmlformats.org/officeDocument/2006/relationships/hyperlink" Target="cs55" TargetMode="External" /><Relationship Id="rId112" Type="http://schemas.openxmlformats.org/officeDocument/2006/relationships/hyperlink" Target="cs56" TargetMode="External" /><Relationship Id="rId113" Type="http://schemas.openxmlformats.org/officeDocument/2006/relationships/hyperlink" Target="cs56" TargetMode="External" /><Relationship Id="rId114" Type="http://schemas.openxmlformats.org/officeDocument/2006/relationships/hyperlink" Target="cs57" TargetMode="External" /><Relationship Id="rId115" Type="http://schemas.openxmlformats.org/officeDocument/2006/relationships/hyperlink" Target="cs57" TargetMode="External" /><Relationship Id="rId116" Type="http://schemas.openxmlformats.org/officeDocument/2006/relationships/hyperlink" Target="cs58" TargetMode="External" /><Relationship Id="rId117" Type="http://schemas.openxmlformats.org/officeDocument/2006/relationships/hyperlink" Target="cs58" TargetMode="External" /><Relationship Id="rId118" Type="http://schemas.openxmlformats.org/officeDocument/2006/relationships/hyperlink" Target="cs59" TargetMode="External" /><Relationship Id="rId119" Type="http://schemas.openxmlformats.org/officeDocument/2006/relationships/hyperlink" Target="cs59" TargetMode="External" /><Relationship Id="rId120" Type="http://schemas.openxmlformats.org/officeDocument/2006/relationships/hyperlink" Target="cs60" TargetMode="External" /><Relationship Id="rId121" Type="http://schemas.openxmlformats.org/officeDocument/2006/relationships/hyperlink" Target="cs60" TargetMode="External" /><Relationship Id="rId122" Type="http://schemas.openxmlformats.org/officeDocument/2006/relationships/hyperlink" Target="cs61" TargetMode="External" /><Relationship Id="rId123" Type="http://schemas.openxmlformats.org/officeDocument/2006/relationships/hyperlink" Target="cs61" TargetMode="External" /><Relationship Id="rId124" Type="http://schemas.openxmlformats.org/officeDocument/2006/relationships/hyperlink" Target="cs62" TargetMode="External" /><Relationship Id="rId125" Type="http://schemas.openxmlformats.org/officeDocument/2006/relationships/hyperlink" Target="cs62" TargetMode="External" /><Relationship Id="rId126" Type="http://schemas.openxmlformats.org/officeDocument/2006/relationships/hyperlink" Target="cs63" TargetMode="External" /><Relationship Id="rId127" Type="http://schemas.openxmlformats.org/officeDocument/2006/relationships/hyperlink" Target="cs63" TargetMode="External" /><Relationship Id="rId128" Type="http://schemas.openxmlformats.org/officeDocument/2006/relationships/hyperlink" Target="cs64" TargetMode="External" /><Relationship Id="rId129" Type="http://schemas.openxmlformats.org/officeDocument/2006/relationships/hyperlink" Target="cs64" TargetMode="External" /><Relationship Id="rId130" Type="http://schemas.openxmlformats.org/officeDocument/2006/relationships/hyperlink" Target="cs65" TargetMode="External" /><Relationship Id="rId131" Type="http://schemas.openxmlformats.org/officeDocument/2006/relationships/hyperlink" Target="cs65" TargetMode="External" /><Relationship Id="rId132" Type="http://schemas.openxmlformats.org/officeDocument/2006/relationships/hyperlink" Target="cs1" TargetMode="External" /><Relationship Id="rId133" Type="http://schemas.openxmlformats.org/officeDocument/2006/relationships/hyperlink" Target="cs1"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4</xdr:col>
      <xdr:colOff>95250</xdr:colOff>
      <xdr:row>1</xdr:row>
      <xdr:rowOff>104775</xdr:rowOff>
    </xdr:to>
    <xdr:pic>
      <xdr:nvPicPr>
        <xdr:cNvPr id="1" name="Picture 1" descr="See notes for: &#13;&#10;Gross domestic product, constant prices (National currency).">
          <a:hlinkClick r:id="rId3"/>
        </xdr:cNvPr>
        <xdr:cNvPicPr preferRelativeResize="1">
          <a:picLocks noChangeAspect="1"/>
        </xdr:cNvPicPr>
      </xdr:nvPicPr>
      <xdr:blipFill>
        <a:blip r:embed="rId1"/>
        <a:stretch>
          <a:fillRect/>
        </a:stretch>
      </xdr:blipFill>
      <xdr:spPr>
        <a:xfrm>
          <a:off x="3143250" y="581025"/>
          <a:ext cx="95250" cy="104775"/>
        </a:xfrm>
        <a:prstGeom prst="rect">
          <a:avLst/>
        </a:prstGeom>
        <a:noFill/>
        <a:ln w="9525" cmpd="sng">
          <a:noFill/>
        </a:ln>
      </xdr:spPr>
    </xdr:pic>
    <xdr:clientData/>
  </xdr:twoCellAnchor>
  <xdr:twoCellAnchor editAs="oneCell">
    <xdr:from>
      <xdr:col>4</xdr:col>
      <xdr:colOff>0</xdr:colOff>
      <xdr:row>2</xdr:row>
      <xdr:rowOff>0</xdr:rowOff>
    </xdr:from>
    <xdr:to>
      <xdr:col>4</xdr:col>
      <xdr:colOff>95250</xdr:colOff>
      <xdr:row>2</xdr:row>
      <xdr:rowOff>104775</xdr:rowOff>
    </xdr:to>
    <xdr:pic>
      <xdr:nvPicPr>
        <xdr:cNvPr id="2" name="Picture 2" descr="See notes for: &#13;&#10;Gross domestic product, constant prices (National currency).">
          <a:hlinkClick r:id="rId5"/>
        </xdr:cNvPr>
        <xdr:cNvPicPr preferRelativeResize="1">
          <a:picLocks noChangeAspect="1"/>
        </xdr:cNvPicPr>
      </xdr:nvPicPr>
      <xdr:blipFill>
        <a:blip r:embed="rId1"/>
        <a:stretch>
          <a:fillRect/>
        </a:stretch>
      </xdr:blipFill>
      <xdr:spPr>
        <a:xfrm>
          <a:off x="3143250" y="752475"/>
          <a:ext cx="95250" cy="104775"/>
        </a:xfrm>
        <a:prstGeom prst="rect">
          <a:avLst/>
        </a:prstGeom>
        <a:noFill/>
        <a:ln w="9525" cmpd="sng">
          <a:noFill/>
        </a:ln>
      </xdr:spPr>
    </xdr:pic>
    <xdr:clientData/>
  </xdr:twoCellAnchor>
  <xdr:twoCellAnchor editAs="oneCell">
    <xdr:from>
      <xdr:col>4</xdr:col>
      <xdr:colOff>0</xdr:colOff>
      <xdr:row>3</xdr:row>
      <xdr:rowOff>0</xdr:rowOff>
    </xdr:from>
    <xdr:to>
      <xdr:col>4</xdr:col>
      <xdr:colOff>95250</xdr:colOff>
      <xdr:row>3</xdr:row>
      <xdr:rowOff>104775</xdr:rowOff>
    </xdr:to>
    <xdr:pic>
      <xdr:nvPicPr>
        <xdr:cNvPr id="3" name="Picture 3" descr="See notes for: &#13;&#10;Gross domestic product, constant prices (National currency).">
          <a:hlinkClick r:id="rId7"/>
        </xdr:cNvPr>
        <xdr:cNvPicPr preferRelativeResize="1">
          <a:picLocks noChangeAspect="1"/>
        </xdr:cNvPicPr>
      </xdr:nvPicPr>
      <xdr:blipFill>
        <a:blip r:embed="rId1"/>
        <a:stretch>
          <a:fillRect/>
        </a:stretch>
      </xdr:blipFill>
      <xdr:spPr>
        <a:xfrm>
          <a:off x="3143250" y="923925"/>
          <a:ext cx="95250" cy="104775"/>
        </a:xfrm>
        <a:prstGeom prst="rect">
          <a:avLst/>
        </a:prstGeom>
        <a:noFill/>
        <a:ln w="9525" cmpd="sng">
          <a:noFill/>
        </a:ln>
      </xdr:spPr>
    </xdr:pic>
    <xdr:clientData/>
  </xdr:twoCellAnchor>
  <xdr:twoCellAnchor editAs="oneCell">
    <xdr:from>
      <xdr:col>4</xdr:col>
      <xdr:colOff>0</xdr:colOff>
      <xdr:row>4</xdr:row>
      <xdr:rowOff>0</xdr:rowOff>
    </xdr:from>
    <xdr:to>
      <xdr:col>4</xdr:col>
      <xdr:colOff>95250</xdr:colOff>
      <xdr:row>4</xdr:row>
      <xdr:rowOff>104775</xdr:rowOff>
    </xdr:to>
    <xdr:pic>
      <xdr:nvPicPr>
        <xdr:cNvPr id="4" name="Picture 4" descr="See notes for: &#13;&#10;Gross domestic product, constant prices (National currency).">
          <a:hlinkClick r:id="rId9"/>
        </xdr:cNvPr>
        <xdr:cNvPicPr preferRelativeResize="1">
          <a:picLocks noChangeAspect="1"/>
        </xdr:cNvPicPr>
      </xdr:nvPicPr>
      <xdr:blipFill>
        <a:blip r:embed="rId1"/>
        <a:stretch>
          <a:fillRect/>
        </a:stretch>
      </xdr:blipFill>
      <xdr:spPr>
        <a:xfrm>
          <a:off x="3143250" y="1095375"/>
          <a:ext cx="95250" cy="104775"/>
        </a:xfrm>
        <a:prstGeom prst="rect">
          <a:avLst/>
        </a:prstGeom>
        <a:noFill/>
        <a:ln w="9525" cmpd="sng">
          <a:noFill/>
        </a:ln>
      </xdr:spPr>
    </xdr:pic>
    <xdr:clientData/>
  </xdr:twoCellAnchor>
  <xdr:twoCellAnchor editAs="oneCell">
    <xdr:from>
      <xdr:col>4</xdr:col>
      <xdr:colOff>0</xdr:colOff>
      <xdr:row>5</xdr:row>
      <xdr:rowOff>0</xdr:rowOff>
    </xdr:from>
    <xdr:to>
      <xdr:col>4</xdr:col>
      <xdr:colOff>95250</xdr:colOff>
      <xdr:row>5</xdr:row>
      <xdr:rowOff>104775</xdr:rowOff>
    </xdr:to>
    <xdr:pic>
      <xdr:nvPicPr>
        <xdr:cNvPr id="5" name="Picture 5" descr="See notes for: &#13;&#10;Gross domestic product, constant prices (National currency).">
          <a:hlinkClick r:id="rId11"/>
        </xdr:cNvPr>
        <xdr:cNvPicPr preferRelativeResize="1">
          <a:picLocks noChangeAspect="1"/>
        </xdr:cNvPicPr>
      </xdr:nvPicPr>
      <xdr:blipFill>
        <a:blip r:embed="rId1"/>
        <a:stretch>
          <a:fillRect/>
        </a:stretch>
      </xdr:blipFill>
      <xdr:spPr>
        <a:xfrm>
          <a:off x="3143250" y="1266825"/>
          <a:ext cx="95250" cy="104775"/>
        </a:xfrm>
        <a:prstGeom prst="rect">
          <a:avLst/>
        </a:prstGeom>
        <a:noFill/>
        <a:ln w="9525" cmpd="sng">
          <a:noFill/>
        </a:ln>
      </xdr:spPr>
    </xdr:pic>
    <xdr:clientData/>
  </xdr:twoCellAnchor>
  <xdr:twoCellAnchor editAs="oneCell">
    <xdr:from>
      <xdr:col>4</xdr:col>
      <xdr:colOff>0</xdr:colOff>
      <xdr:row>6</xdr:row>
      <xdr:rowOff>0</xdr:rowOff>
    </xdr:from>
    <xdr:to>
      <xdr:col>4</xdr:col>
      <xdr:colOff>95250</xdr:colOff>
      <xdr:row>6</xdr:row>
      <xdr:rowOff>104775</xdr:rowOff>
    </xdr:to>
    <xdr:pic>
      <xdr:nvPicPr>
        <xdr:cNvPr id="6" name="Picture 6" descr="See notes for: &#13;&#10;Gross domestic product, constant prices (National currency).">
          <a:hlinkClick r:id="rId13"/>
        </xdr:cNvPr>
        <xdr:cNvPicPr preferRelativeResize="1">
          <a:picLocks noChangeAspect="1"/>
        </xdr:cNvPicPr>
      </xdr:nvPicPr>
      <xdr:blipFill>
        <a:blip r:embed="rId1"/>
        <a:stretch>
          <a:fillRect/>
        </a:stretch>
      </xdr:blipFill>
      <xdr:spPr>
        <a:xfrm>
          <a:off x="3143250" y="1438275"/>
          <a:ext cx="95250" cy="104775"/>
        </a:xfrm>
        <a:prstGeom prst="rect">
          <a:avLst/>
        </a:prstGeom>
        <a:noFill/>
        <a:ln w="9525" cmpd="sng">
          <a:noFill/>
        </a:ln>
      </xdr:spPr>
    </xdr:pic>
    <xdr:clientData/>
  </xdr:twoCellAnchor>
  <xdr:twoCellAnchor editAs="oneCell">
    <xdr:from>
      <xdr:col>4</xdr:col>
      <xdr:colOff>0</xdr:colOff>
      <xdr:row>7</xdr:row>
      <xdr:rowOff>0</xdr:rowOff>
    </xdr:from>
    <xdr:to>
      <xdr:col>4</xdr:col>
      <xdr:colOff>95250</xdr:colOff>
      <xdr:row>7</xdr:row>
      <xdr:rowOff>104775</xdr:rowOff>
    </xdr:to>
    <xdr:pic>
      <xdr:nvPicPr>
        <xdr:cNvPr id="7" name="Picture 7" descr="See notes for: &#13;&#10;Gross domestic product, constant prices (National currency).">
          <a:hlinkClick r:id="rId15"/>
        </xdr:cNvPr>
        <xdr:cNvPicPr preferRelativeResize="1">
          <a:picLocks noChangeAspect="1"/>
        </xdr:cNvPicPr>
      </xdr:nvPicPr>
      <xdr:blipFill>
        <a:blip r:embed="rId1"/>
        <a:stretch>
          <a:fillRect/>
        </a:stretch>
      </xdr:blipFill>
      <xdr:spPr>
        <a:xfrm>
          <a:off x="3143250" y="1609725"/>
          <a:ext cx="95250" cy="104775"/>
        </a:xfrm>
        <a:prstGeom prst="rect">
          <a:avLst/>
        </a:prstGeom>
        <a:noFill/>
        <a:ln w="9525" cmpd="sng">
          <a:noFill/>
        </a:ln>
      </xdr:spPr>
    </xdr:pic>
    <xdr:clientData/>
  </xdr:twoCellAnchor>
  <xdr:twoCellAnchor editAs="oneCell">
    <xdr:from>
      <xdr:col>4</xdr:col>
      <xdr:colOff>0</xdr:colOff>
      <xdr:row>8</xdr:row>
      <xdr:rowOff>0</xdr:rowOff>
    </xdr:from>
    <xdr:to>
      <xdr:col>4</xdr:col>
      <xdr:colOff>95250</xdr:colOff>
      <xdr:row>8</xdr:row>
      <xdr:rowOff>104775</xdr:rowOff>
    </xdr:to>
    <xdr:pic>
      <xdr:nvPicPr>
        <xdr:cNvPr id="8" name="Picture 8" descr="See notes for: &#13;&#10;Gross domestic product, constant prices (National currency).">
          <a:hlinkClick r:id="rId17"/>
        </xdr:cNvPr>
        <xdr:cNvPicPr preferRelativeResize="1">
          <a:picLocks noChangeAspect="1"/>
        </xdr:cNvPicPr>
      </xdr:nvPicPr>
      <xdr:blipFill>
        <a:blip r:embed="rId1"/>
        <a:stretch>
          <a:fillRect/>
        </a:stretch>
      </xdr:blipFill>
      <xdr:spPr>
        <a:xfrm>
          <a:off x="3143250" y="1781175"/>
          <a:ext cx="95250" cy="104775"/>
        </a:xfrm>
        <a:prstGeom prst="rect">
          <a:avLst/>
        </a:prstGeom>
        <a:noFill/>
        <a:ln w="9525" cmpd="sng">
          <a:noFill/>
        </a:ln>
      </xdr:spPr>
    </xdr:pic>
    <xdr:clientData/>
  </xdr:twoCellAnchor>
  <xdr:twoCellAnchor editAs="oneCell">
    <xdr:from>
      <xdr:col>4</xdr:col>
      <xdr:colOff>0</xdr:colOff>
      <xdr:row>9</xdr:row>
      <xdr:rowOff>0</xdr:rowOff>
    </xdr:from>
    <xdr:to>
      <xdr:col>4</xdr:col>
      <xdr:colOff>95250</xdr:colOff>
      <xdr:row>9</xdr:row>
      <xdr:rowOff>104775</xdr:rowOff>
    </xdr:to>
    <xdr:pic>
      <xdr:nvPicPr>
        <xdr:cNvPr id="9" name="Picture 9" descr="See notes for: &#13;&#10;Gross domestic product, constant prices (National currency).">
          <a:hlinkClick r:id="rId19"/>
        </xdr:cNvPr>
        <xdr:cNvPicPr preferRelativeResize="1">
          <a:picLocks noChangeAspect="1"/>
        </xdr:cNvPicPr>
      </xdr:nvPicPr>
      <xdr:blipFill>
        <a:blip r:embed="rId1"/>
        <a:stretch>
          <a:fillRect/>
        </a:stretch>
      </xdr:blipFill>
      <xdr:spPr>
        <a:xfrm>
          <a:off x="3143250" y="1952625"/>
          <a:ext cx="95250" cy="104775"/>
        </a:xfrm>
        <a:prstGeom prst="rect">
          <a:avLst/>
        </a:prstGeom>
        <a:noFill/>
        <a:ln w="9525" cmpd="sng">
          <a:noFill/>
        </a:ln>
      </xdr:spPr>
    </xdr:pic>
    <xdr:clientData/>
  </xdr:twoCellAnchor>
  <xdr:twoCellAnchor editAs="oneCell">
    <xdr:from>
      <xdr:col>4</xdr:col>
      <xdr:colOff>0</xdr:colOff>
      <xdr:row>10</xdr:row>
      <xdr:rowOff>0</xdr:rowOff>
    </xdr:from>
    <xdr:to>
      <xdr:col>4</xdr:col>
      <xdr:colOff>95250</xdr:colOff>
      <xdr:row>10</xdr:row>
      <xdr:rowOff>104775</xdr:rowOff>
    </xdr:to>
    <xdr:pic>
      <xdr:nvPicPr>
        <xdr:cNvPr id="10" name="Picture 10" descr="See notes for: &#13;&#10;Gross domestic product, constant prices (National currency).">
          <a:hlinkClick r:id="rId21"/>
        </xdr:cNvPr>
        <xdr:cNvPicPr preferRelativeResize="1">
          <a:picLocks noChangeAspect="1"/>
        </xdr:cNvPicPr>
      </xdr:nvPicPr>
      <xdr:blipFill>
        <a:blip r:embed="rId1"/>
        <a:stretch>
          <a:fillRect/>
        </a:stretch>
      </xdr:blipFill>
      <xdr:spPr>
        <a:xfrm>
          <a:off x="3143250" y="2124075"/>
          <a:ext cx="95250" cy="104775"/>
        </a:xfrm>
        <a:prstGeom prst="rect">
          <a:avLst/>
        </a:prstGeom>
        <a:noFill/>
        <a:ln w="9525" cmpd="sng">
          <a:noFill/>
        </a:ln>
      </xdr:spPr>
    </xdr:pic>
    <xdr:clientData/>
  </xdr:twoCellAnchor>
  <xdr:twoCellAnchor editAs="oneCell">
    <xdr:from>
      <xdr:col>4</xdr:col>
      <xdr:colOff>0</xdr:colOff>
      <xdr:row>11</xdr:row>
      <xdr:rowOff>0</xdr:rowOff>
    </xdr:from>
    <xdr:to>
      <xdr:col>4</xdr:col>
      <xdr:colOff>95250</xdr:colOff>
      <xdr:row>11</xdr:row>
      <xdr:rowOff>104775</xdr:rowOff>
    </xdr:to>
    <xdr:pic>
      <xdr:nvPicPr>
        <xdr:cNvPr id="11" name="Picture 11" descr="See notes for: &#13;&#10;Gross domestic product, constant prices (National currency).">
          <a:hlinkClick r:id="rId23"/>
        </xdr:cNvPr>
        <xdr:cNvPicPr preferRelativeResize="1">
          <a:picLocks noChangeAspect="1"/>
        </xdr:cNvPicPr>
      </xdr:nvPicPr>
      <xdr:blipFill>
        <a:blip r:embed="rId1"/>
        <a:stretch>
          <a:fillRect/>
        </a:stretch>
      </xdr:blipFill>
      <xdr:spPr>
        <a:xfrm>
          <a:off x="3143250" y="2295525"/>
          <a:ext cx="95250" cy="104775"/>
        </a:xfrm>
        <a:prstGeom prst="rect">
          <a:avLst/>
        </a:prstGeom>
        <a:noFill/>
        <a:ln w="9525" cmpd="sng">
          <a:noFill/>
        </a:ln>
      </xdr:spPr>
    </xdr:pic>
    <xdr:clientData/>
  </xdr:twoCellAnchor>
  <xdr:twoCellAnchor editAs="oneCell">
    <xdr:from>
      <xdr:col>4</xdr:col>
      <xdr:colOff>0</xdr:colOff>
      <xdr:row>12</xdr:row>
      <xdr:rowOff>0</xdr:rowOff>
    </xdr:from>
    <xdr:to>
      <xdr:col>4</xdr:col>
      <xdr:colOff>95250</xdr:colOff>
      <xdr:row>12</xdr:row>
      <xdr:rowOff>104775</xdr:rowOff>
    </xdr:to>
    <xdr:pic>
      <xdr:nvPicPr>
        <xdr:cNvPr id="12" name="Picture 12" descr="See notes for: &#13;&#10;Gross domestic product, constant prices (National currency).">
          <a:hlinkClick r:id="rId25"/>
        </xdr:cNvPr>
        <xdr:cNvPicPr preferRelativeResize="1">
          <a:picLocks noChangeAspect="1"/>
        </xdr:cNvPicPr>
      </xdr:nvPicPr>
      <xdr:blipFill>
        <a:blip r:embed="rId1"/>
        <a:stretch>
          <a:fillRect/>
        </a:stretch>
      </xdr:blipFill>
      <xdr:spPr>
        <a:xfrm>
          <a:off x="3143250" y="2466975"/>
          <a:ext cx="95250" cy="104775"/>
        </a:xfrm>
        <a:prstGeom prst="rect">
          <a:avLst/>
        </a:prstGeom>
        <a:noFill/>
        <a:ln w="9525" cmpd="sng">
          <a:noFill/>
        </a:ln>
      </xdr:spPr>
    </xdr:pic>
    <xdr:clientData/>
  </xdr:twoCellAnchor>
  <xdr:twoCellAnchor editAs="oneCell">
    <xdr:from>
      <xdr:col>4</xdr:col>
      <xdr:colOff>0</xdr:colOff>
      <xdr:row>13</xdr:row>
      <xdr:rowOff>0</xdr:rowOff>
    </xdr:from>
    <xdr:to>
      <xdr:col>4</xdr:col>
      <xdr:colOff>95250</xdr:colOff>
      <xdr:row>13</xdr:row>
      <xdr:rowOff>104775</xdr:rowOff>
    </xdr:to>
    <xdr:pic>
      <xdr:nvPicPr>
        <xdr:cNvPr id="13" name="Picture 13" descr="See notes for: &#13;&#10;Gross domestic product, constant prices (National currency).">
          <a:hlinkClick r:id="rId27"/>
        </xdr:cNvPr>
        <xdr:cNvPicPr preferRelativeResize="1">
          <a:picLocks noChangeAspect="1"/>
        </xdr:cNvPicPr>
      </xdr:nvPicPr>
      <xdr:blipFill>
        <a:blip r:embed="rId1"/>
        <a:stretch>
          <a:fillRect/>
        </a:stretch>
      </xdr:blipFill>
      <xdr:spPr>
        <a:xfrm>
          <a:off x="3143250" y="2638425"/>
          <a:ext cx="95250" cy="104775"/>
        </a:xfrm>
        <a:prstGeom prst="rect">
          <a:avLst/>
        </a:prstGeom>
        <a:noFill/>
        <a:ln w="9525" cmpd="sng">
          <a:noFill/>
        </a:ln>
      </xdr:spPr>
    </xdr:pic>
    <xdr:clientData/>
  </xdr:twoCellAnchor>
  <xdr:twoCellAnchor editAs="oneCell">
    <xdr:from>
      <xdr:col>4</xdr:col>
      <xdr:colOff>0</xdr:colOff>
      <xdr:row>14</xdr:row>
      <xdr:rowOff>0</xdr:rowOff>
    </xdr:from>
    <xdr:to>
      <xdr:col>4</xdr:col>
      <xdr:colOff>95250</xdr:colOff>
      <xdr:row>14</xdr:row>
      <xdr:rowOff>104775</xdr:rowOff>
    </xdr:to>
    <xdr:pic>
      <xdr:nvPicPr>
        <xdr:cNvPr id="14" name="Picture 14" descr="See notes for: &#13;&#10;Gross domestic product, constant prices (National currency).">
          <a:hlinkClick r:id="rId29"/>
        </xdr:cNvPr>
        <xdr:cNvPicPr preferRelativeResize="1">
          <a:picLocks noChangeAspect="1"/>
        </xdr:cNvPicPr>
      </xdr:nvPicPr>
      <xdr:blipFill>
        <a:blip r:embed="rId1"/>
        <a:stretch>
          <a:fillRect/>
        </a:stretch>
      </xdr:blipFill>
      <xdr:spPr>
        <a:xfrm>
          <a:off x="3143250" y="2809875"/>
          <a:ext cx="95250" cy="104775"/>
        </a:xfrm>
        <a:prstGeom prst="rect">
          <a:avLst/>
        </a:prstGeom>
        <a:noFill/>
        <a:ln w="9525" cmpd="sng">
          <a:noFill/>
        </a:ln>
      </xdr:spPr>
    </xdr:pic>
    <xdr:clientData/>
  </xdr:twoCellAnchor>
  <xdr:twoCellAnchor editAs="oneCell">
    <xdr:from>
      <xdr:col>4</xdr:col>
      <xdr:colOff>0</xdr:colOff>
      <xdr:row>15</xdr:row>
      <xdr:rowOff>0</xdr:rowOff>
    </xdr:from>
    <xdr:to>
      <xdr:col>4</xdr:col>
      <xdr:colOff>95250</xdr:colOff>
      <xdr:row>15</xdr:row>
      <xdr:rowOff>104775</xdr:rowOff>
    </xdr:to>
    <xdr:pic>
      <xdr:nvPicPr>
        <xdr:cNvPr id="15" name="Picture 15" descr="See notes for: &#13;&#10;Gross domestic product, constant prices (National currency).">
          <a:hlinkClick r:id="rId31"/>
        </xdr:cNvPr>
        <xdr:cNvPicPr preferRelativeResize="1">
          <a:picLocks noChangeAspect="1"/>
        </xdr:cNvPicPr>
      </xdr:nvPicPr>
      <xdr:blipFill>
        <a:blip r:embed="rId1"/>
        <a:stretch>
          <a:fillRect/>
        </a:stretch>
      </xdr:blipFill>
      <xdr:spPr>
        <a:xfrm>
          <a:off x="3143250" y="2981325"/>
          <a:ext cx="95250" cy="104775"/>
        </a:xfrm>
        <a:prstGeom prst="rect">
          <a:avLst/>
        </a:prstGeom>
        <a:noFill/>
        <a:ln w="9525" cmpd="sng">
          <a:noFill/>
        </a:ln>
      </xdr:spPr>
    </xdr:pic>
    <xdr:clientData/>
  </xdr:twoCellAnchor>
  <xdr:twoCellAnchor editAs="oneCell">
    <xdr:from>
      <xdr:col>4</xdr:col>
      <xdr:colOff>0</xdr:colOff>
      <xdr:row>16</xdr:row>
      <xdr:rowOff>0</xdr:rowOff>
    </xdr:from>
    <xdr:to>
      <xdr:col>4</xdr:col>
      <xdr:colOff>95250</xdr:colOff>
      <xdr:row>16</xdr:row>
      <xdr:rowOff>104775</xdr:rowOff>
    </xdr:to>
    <xdr:pic>
      <xdr:nvPicPr>
        <xdr:cNvPr id="16" name="Picture 16" descr="See notes for: &#13;&#10;Gross domestic product, constant prices (National currency).">
          <a:hlinkClick r:id="rId33"/>
        </xdr:cNvPr>
        <xdr:cNvPicPr preferRelativeResize="1">
          <a:picLocks noChangeAspect="1"/>
        </xdr:cNvPicPr>
      </xdr:nvPicPr>
      <xdr:blipFill>
        <a:blip r:embed="rId1"/>
        <a:stretch>
          <a:fillRect/>
        </a:stretch>
      </xdr:blipFill>
      <xdr:spPr>
        <a:xfrm>
          <a:off x="3143250" y="3152775"/>
          <a:ext cx="95250" cy="104775"/>
        </a:xfrm>
        <a:prstGeom prst="rect">
          <a:avLst/>
        </a:prstGeom>
        <a:noFill/>
        <a:ln w="9525" cmpd="sng">
          <a:noFill/>
        </a:ln>
      </xdr:spPr>
    </xdr:pic>
    <xdr:clientData/>
  </xdr:twoCellAnchor>
  <xdr:twoCellAnchor editAs="oneCell">
    <xdr:from>
      <xdr:col>4</xdr:col>
      <xdr:colOff>0</xdr:colOff>
      <xdr:row>17</xdr:row>
      <xdr:rowOff>0</xdr:rowOff>
    </xdr:from>
    <xdr:to>
      <xdr:col>4</xdr:col>
      <xdr:colOff>95250</xdr:colOff>
      <xdr:row>17</xdr:row>
      <xdr:rowOff>104775</xdr:rowOff>
    </xdr:to>
    <xdr:pic>
      <xdr:nvPicPr>
        <xdr:cNvPr id="17" name="Picture 17" descr="See notes for: &#13;&#10;Gross domestic product, constant prices (National currency).">
          <a:hlinkClick r:id="rId35"/>
        </xdr:cNvPr>
        <xdr:cNvPicPr preferRelativeResize="1">
          <a:picLocks noChangeAspect="1"/>
        </xdr:cNvPicPr>
      </xdr:nvPicPr>
      <xdr:blipFill>
        <a:blip r:embed="rId1"/>
        <a:stretch>
          <a:fillRect/>
        </a:stretch>
      </xdr:blipFill>
      <xdr:spPr>
        <a:xfrm>
          <a:off x="3143250" y="3324225"/>
          <a:ext cx="95250" cy="104775"/>
        </a:xfrm>
        <a:prstGeom prst="rect">
          <a:avLst/>
        </a:prstGeom>
        <a:noFill/>
        <a:ln w="9525" cmpd="sng">
          <a:noFill/>
        </a:ln>
      </xdr:spPr>
    </xdr:pic>
    <xdr:clientData/>
  </xdr:twoCellAnchor>
  <xdr:twoCellAnchor editAs="oneCell">
    <xdr:from>
      <xdr:col>4</xdr:col>
      <xdr:colOff>0</xdr:colOff>
      <xdr:row>18</xdr:row>
      <xdr:rowOff>0</xdr:rowOff>
    </xdr:from>
    <xdr:to>
      <xdr:col>4</xdr:col>
      <xdr:colOff>95250</xdr:colOff>
      <xdr:row>18</xdr:row>
      <xdr:rowOff>104775</xdr:rowOff>
    </xdr:to>
    <xdr:pic>
      <xdr:nvPicPr>
        <xdr:cNvPr id="18" name="Picture 18" descr="See notes for: &#13;&#10;Gross domestic product, constant prices (National currency).">
          <a:hlinkClick r:id="rId37"/>
        </xdr:cNvPr>
        <xdr:cNvPicPr preferRelativeResize="1">
          <a:picLocks noChangeAspect="1"/>
        </xdr:cNvPicPr>
      </xdr:nvPicPr>
      <xdr:blipFill>
        <a:blip r:embed="rId1"/>
        <a:stretch>
          <a:fillRect/>
        </a:stretch>
      </xdr:blipFill>
      <xdr:spPr>
        <a:xfrm>
          <a:off x="3143250" y="3495675"/>
          <a:ext cx="95250" cy="104775"/>
        </a:xfrm>
        <a:prstGeom prst="rect">
          <a:avLst/>
        </a:prstGeom>
        <a:noFill/>
        <a:ln w="9525" cmpd="sng">
          <a:noFill/>
        </a:ln>
      </xdr:spPr>
    </xdr:pic>
    <xdr:clientData/>
  </xdr:twoCellAnchor>
  <xdr:twoCellAnchor editAs="oneCell">
    <xdr:from>
      <xdr:col>4</xdr:col>
      <xdr:colOff>0</xdr:colOff>
      <xdr:row>19</xdr:row>
      <xdr:rowOff>0</xdr:rowOff>
    </xdr:from>
    <xdr:to>
      <xdr:col>4</xdr:col>
      <xdr:colOff>95250</xdr:colOff>
      <xdr:row>19</xdr:row>
      <xdr:rowOff>104775</xdr:rowOff>
    </xdr:to>
    <xdr:pic>
      <xdr:nvPicPr>
        <xdr:cNvPr id="19" name="Picture 19" descr="See notes for: &#13;&#10;Gross domestic product, constant prices (National currency).">
          <a:hlinkClick r:id="rId39"/>
        </xdr:cNvPr>
        <xdr:cNvPicPr preferRelativeResize="1">
          <a:picLocks noChangeAspect="1"/>
        </xdr:cNvPicPr>
      </xdr:nvPicPr>
      <xdr:blipFill>
        <a:blip r:embed="rId1"/>
        <a:stretch>
          <a:fillRect/>
        </a:stretch>
      </xdr:blipFill>
      <xdr:spPr>
        <a:xfrm>
          <a:off x="3143250" y="3667125"/>
          <a:ext cx="95250" cy="104775"/>
        </a:xfrm>
        <a:prstGeom prst="rect">
          <a:avLst/>
        </a:prstGeom>
        <a:noFill/>
        <a:ln w="9525" cmpd="sng">
          <a:noFill/>
        </a:ln>
      </xdr:spPr>
    </xdr:pic>
    <xdr:clientData/>
  </xdr:twoCellAnchor>
  <xdr:twoCellAnchor editAs="oneCell">
    <xdr:from>
      <xdr:col>4</xdr:col>
      <xdr:colOff>0</xdr:colOff>
      <xdr:row>20</xdr:row>
      <xdr:rowOff>0</xdr:rowOff>
    </xdr:from>
    <xdr:to>
      <xdr:col>4</xdr:col>
      <xdr:colOff>95250</xdr:colOff>
      <xdr:row>20</xdr:row>
      <xdr:rowOff>104775</xdr:rowOff>
    </xdr:to>
    <xdr:pic>
      <xdr:nvPicPr>
        <xdr:cNvPr id="20" name="Picture 20" descr="See notes for: &#13;&#10;Gross domestic product, constant prices (National currency).">
          <a:hlinkClick r:id="rId41"/>
        </xdr:cNvPr>
        <xdr:cNvPicPr preferRelativeResize="1">
          <a:picLocks noChangeAspect="1"/>
        </xdr:cNvPicPr>
      </xdr:nvPicPr>
      <xdr:blipFill>
        <a:blip r:embed="rId1"/>
        <a:stretch>
          <a:fillRect/>
        </a:stretch>
      </xdr:blipFill>
      <xdr:spPr>
        <a:xfrm>
          <a:off x="3143250" y="3838575"/>
          <a:ext cx="95250" cy="104775"/>
        </a:xfrm>
        <a:prstGeom prst="rect">
          <a:avLst/>
        </a:prstGeom>
        <a:noFill/>
        <a:ln w="9525" cmpd="sng">
          <a:noFill/>
        </a:ln>
      </xdr:spPr>
    </xdr:pic>
    <xdr:clientData/>
  </xdr:twoCellAnchor>
  <xdr:twoCellAnchor editAs="oneCell">
    <xdr:from>
      <xdr:col>4</xdr:col>
      <xdr:colOff>0</xdr:colOff>
      <xdr:row>21</xdr:row>
      <xdr:rowOff>0</xdr:rowOff>
    </xdr:from>
    <xdr:to>
      <xdr:col>4</xdr:col>
      <xdr:colOff>95250</xdr:colOff>
      <xdr:row>21</xdr:row>
      <xdr:rowOff>104775</xdr:rowOff>
    </xdr:to>
    <xdr:pic>
      <xdr:nvPicPr>
        <xdr:cNvPr id="21" name="Picture 21" descr="See notes for: &#13;&#10;Gross domestic product, constant prices (National currency).">
          <a:hlinkClick r:id="rId43"/>
        </xdr:cNvPr>
        <xdr:cNvPicPr preferRelativeResize="1">
          <a:picLocks noChangeAspect="1"/>
        </xdr:cNvPicPr>
      </xdr:nvPicPr>
      <xdr:blipFill>
        <a:blip r:embed="rId1"/>
        <a:stretch>
          <a:fillRect/>
        </a:stretch>
      </xdr:blipFill>
      <xdr:spPr>
        <a:xfrm>
          <a:off x="3143250" y="4010025"/>
          <a:ext cx="95250" cy="104775"/>
        </a:xfrm>
        <a:prstGeom prst="rect">
          <a:avLst/>
        </a:prstGeom>
        <a:noFill/>
        <a:ln w="9525" cmpd="sng">
          <a:noFill/>
        </a:ln>
      </xdr:spPr>
    </xdr:pic>
    <xdr:clientData/>
  </xdr:twoCellAnchor>
  <xdr:twoCellAnchor editAs="oneCell">
    <xdr:from>
      <xdr:col>4</xdr:col>
      <xdr:colOff>0</xdr:colOff>
      <xdr:row>22</xdr:row>
      <xdr:rowOff>0</xdr:rowOff>
    </xdr:from>
    <xdr:to>
      <xdr:col>4</xdr:col>
      <xdr:colOff>95250</xdr:colOff>
      <xdr:row>22</xdr:row>
      <xdr:rowOff>104775</xdr:rowOff>
    </xdr:to>
    <xdr:pic>
      <xdr:nvPicPr>
        <xdr:cNvPr id="22" name="Picture 22" descr="See notes for: &#13;&#10;Gross domestic product, constant prices (National currency).">
          <a:hlinkClick r:id="rId45"/>
        </xdr:cNvPr>
        <xdr:cNvPicPr preferRelativeResize="1">
          <a:picLocks noChangeAspect="1"/>
        </xdr:cNvPicPr>
      </xdr:nvPicPr>
      <xdr:blipFill>
        <a:blip r:embed="rId1"/>
        <a:stretch>
          <a:fillRect/>
        </a:stretch>
      </xdr:blipFill>
      <xdr:spPr>
        <a:xfrm>
          <a:off x="3143250" y="4181475"/>
          <a:ext cx="95250" cy="104775"/>
        </a:xfrm>
        <a:prstGeom prst="rect">
          <a:avLst/>
        </a:prstGeom>
        <a:noFill/>
        <a:ln w="9525" cmpd="sng">
          <a:noFill/>
        </a:ln>
      </xdr:spPr>
    </xdr:pic>
    <xdr:clientData/>
  </xdr:twoCellAnchor>
  <xdr:twoCellAnchor editAs="oneCell">
    <xdr:from>
      <xdr:col>4</xdr:col>
      <xdr:colOff>0</xdr:colOff>
      <xdr:row>23</xdr:row>
      <xdr:rowOff>0</xdr:rowOff>
    </xdr:from>
    <xdr:to>
      <xdr:col>4</xdr:col>
      <xdr:colOff>95250</xdr:colOff>
      <xdr:row>23</xdr:row>
      <xdr:rowOff>104775</xdr:rowOff>
    </xdr:to>
    <xdr:pic>
      <xdr:nvPicPr>
        <xdr:cNvPr id="23" name="Picture 23" descr="See notes for: &#13;&#10;Gross domestic product, constant prices (National currency).">
          <a:hlinkClick r:id="rId47"/>
        </xdr:cNvPr>
        <xdr:cNvPicPr preferRelativeResize="1">
          <a:picLocks noChangeAspect="1"/>
        </xdr:cNvPicPr>
      </xdr:nvPicPr>
      <xdr:blipFill>
        <a:blip r:embed="rId1"/>
        <a:stretch>
          <a:fillRect/>
        </a:stretch>
      </xdr:blipFill>
      <xdr:spPr>
        <a:xfrm>
          <a:off x="3143250" y="4352925"/>
          <a:ext cx="95250" cy="104775"/>
        </a:xfrm>
        <a:prstGeom prst="rect">
          <a:avLst/>
        </a:prstGeom>
        <a:noFill/>
        <a:ln w="9525" cmpd="sng">
          <a:noFill/>
        </a:ln>
      </xdr:spPr>
    </xdr:pic>
    <xdr:clientData/>
  </xdr:twoCellAnchor>
  <xdr:twoCellAnchor editAs="oneCell">
    <xdr:from>
      <xdr:col>4</xdr:col>
      <xdr:colOff>0</xdr:colOff>
      <xdr:row>24</xdr:row>
      <xdr:rowOff>0</xdr:rowOff>
    </xdr:from>
    <xdr:to>
      <xdr:col>4</xdr:col>
      <xdr:colOff>95250</xdr:colOff>
      <xdr:row>24</xdr:row>
      <xdr:rowOff>104775</xdr:rowOff>
    </xdr:to>
    <xdr:pic>
      <xdr:nvPicPr>
        <xdr:cNvPr id="24" name="Picture 24" descr="See notes for: &#13;&#10;Gross domestic product, constant prices (National currency).">
          <a:hlinkClick r:id="rId49"/>
        </xdr:cNvPr>
        <xdr:cNvPicPr preferRelativeResize="1">
          <a:picLocks noChangeAspect="1"/>
        </xdr:cNvPicPr>
      </xdr:nvPicPr>
      <xdr:blipFill>
        <a:blip r:embed="rId1"/>
        <a:stretch>
          <a:fillRect/>
        </a:stretch>
      </xdr:blipFill>
      <xdr:spPr>
        <a:xfrm>
          <a:off x="3143250" y="4524375"/>
          <a:ext cx="95250" cy="104775"/>
        </a:xfrm>
        <a:prstGeom prst="rect">
          <a:avLst/>
        </a:prstGeom>
        <a:noFill/>
        <a:ln w="9525" cmpd="sng">
          <a:noFill/>
        </a:ln>
      </xdr:spPr>
    </xdr:pic>
    <xdr:clientData/>
  </xdr:twoCellAnchor>
  <xdr:twoCellAnchor editAs="oneCell">
    <xdr:from>
      <xdr:col>4</xdr:col>
      <xdr:colOff>0</xdr:colOff>
      <xdr:row>25</xdr:row>
      <xdr:rowOff>0</xdr:rowOff>
    </xdr:from>
    <xdr:to>
      <xdr:col>4</xdr:col>
      <xdr:colOff>95250</xdr:colOff>
      <xdr:row>25</xdr:row>
      <xdr:rowOff>104775</xdr:rowOff>
    </xdr:to>
    <xdr:pic>
      <xdr:nvPicPr>
        <xdr:cNvPr id="25" name="Picture 25" descr="See notes for: &#13;&#10;Gross domestic product, constant prices (National currency).">
          <a:hlinkClick r:id="rId51"/>
        </xdr:cNvPr>
        <xdr:cNvPicPr preferRelativeResize="1">
          <a:picLocks noChangeAspect="1"/>
        </xdr:cNvPicPr>
      </xdr:nvPicPr>
      <xdr:blipFill>
        <a:blip r:embed="rId1"/>
        <a:stretch>
          <a:fillRect/>
        </a:stretch>
      </xdr:blipFill>
      <xdr:spPr>
        <a:xfrm>
          <a:off x="3143250" y="4695825"/>
          <a:ext cx="95250" cy="104775"/>
        </a:xfrm>
        <a:prstGeom prst="rect">
          <a:avLst/>
        </a:prstGeom>
        <a:noFill/>
        <a:ln w="9525" cmpd="sng">
          <a:noFill/>
        </a:ln>
      </xdr:spPr>
    </xdr:pic>
    <xdr:clientData/>
  </xdr:twoCellAnchor>
  <xdr:twoCellAnchor editAs="oneCell">
    <xdr:from>
      <xdr:col>4</xdr:col>
      <xdr:colOff>0</xdr:colOff>
      <xdr:row>26</xdr:row>
      <xdr:rowOff>0</xdr:rowOff>
    </xdr:from>
    <xdr:to>
      <xdr:col>4</xdr:col>
      <xdr:colOff>95250</xdr:colOff>
      <xdr:row>26</xdr:row>
      <xdr:rowOff>104775</xdr:rowOff>
    </xdr:to>
    <xdr:pic>
      <xdr:nvPicPr>
        <xdr:cNvPr id="26" name="Picture 26" descr="See notes for: &#13;&#10;Gross domestic product, constant prices (National currency).">
          <a:hlinkClick r:id="rId53"/>
        </xdr:cNvPr>
        <xdr:cNvPicPr preferRelativeResize="1">
          <a:picLocks noChangeAspect="1"/>
        </xdr:cNvPicPr>
      </xdr:nvPicPr>
      <xdr:blipFill>
        <a:blip r:embed="rId1"/>
        <a:stretch>
          <a:fillRect/>
        </a:stretch>
      </xdr:blipFill>
      <xdr:spPr>
        <a:xfrm>
          <a:off x="3143250" y="4867275"/>
          <a:ext cx="95250" cy="104775"/>
        </a:xfrm>
        <a:prstGeom prst="rect">
          <a:avLst/>
        </a:prstGeom>
        <a:noFill/>
        <a:ln w="9525" cmpd="sng">
          <a:noFill/>
        </a:ln>
      </xdr:spPr>
    </xdr:pic>
    <xdr:clientData/>
  </xdr:twoCellAnchor>
  <xdr:twoCellAnchor editAs="oneCell">
    <xdr:from>
      <xdr:col>4</xdr:col>
      <xdr:colOff>0</xdr:colOff>
      <xdr:row>27</xdr:row>
      <xdr:rowOff>0</xdr:rowOff>
    </xdr:from>
    <xdr:to>
      <xdr:col>4</xdr:col>
      <xdr:colOff>95250</xdr:colOff>
      <xdr:row>27</xdr:row>
      <xdr:rowOff>104775</xdr:rowOff>
    </xdr:to>
    <xdr:pic>
      <xdr:nvPicPr>
        <xdr:cNvPr id="27" name="Picture 27" descr="See notes for: &#13;&#10;Gross domestic product, constant prices (National currency).">
          <a:hlinkClick r:id="rId55"/>
        </xdr:cNvPr>
        <xdr:cNvPicPr preferRelativeResize="1">
          <a:picLocks noChangeAspect="1"/>
        </xdr:cNvPicPr>
      </xdr:nvPicPr>
      <xdr:blipFill>
        <a:blip r:embed="rId1"/>
        <a:stretch>
          <a:fillRect/>
        </a:stretch>
      </xdr:blipFill>
      <xdr:spPr>
        <a:xfrm>
          <a:off x="3143250" y="5038725"/>
          <a:ext cx="95250" cy="104775"/>
        </a:xfrm>
        <a:prstGeom prst="rect">
          <a:avLst/>
        </a:prstGeom>
        <a:noFill/>
        <a:ln w="9525" cmpd="sng">
          <a:noFill/>
        </a:ln>
      </xdr:spPr>
    </xdr:pic>
    <xdr:clientData/>
  </xdr:twoCellAnchor>
  <xdr:twoCellAnchor editAs="oneCell">
    <xdr:from>
      <xdr:col>4</xdr:col>
      <xdr:colOff>0</xdr:colOff>
      <xdr:row>28</xdr:row>
      <xdr:rowOff>0</xdr:rowOff>
    </xdr:from>
    <xdr:to>
      <xdr:col>4</xdr:col>
      <xdr:colOff>95250</xdr:colOff>
      <xdr:row>28</xdr:row>
      <xdr:rowOff>104775</xdr:rowOff>
    </xdr:to>
    <xdr:pic>
      <xdr:nvPicPr>
        <xdr:cNvPr id="28" name="Picture 28" descr="See notes for: &#13;&#10;Gross domestic product, constant prices (National currency).">
          <a:hlinkClick r:id="rId57"/>
        </xdr:cNvPr>
        <xdr:cNvPicPr preferRelativeResize="1">
          <a:picLocks noChangeAspect="1"/>
        </xdr:cNvPicPr>
      </xdr:nvPicPr>
      <xdr:blipFill>
        <a:blip r:embed="rId1"/>
        <a:stretch>
          <a:fillRect/>
        </a:stretch>
      </xdr:blipFill>
      <xdr:spPr>
        <a:xfrm>
          <a:off x="3143250" y="5210175"/>
          <a:ext cx="95250" cy="104775"/>
        </a:xfrm>
        <a:prstGeom prst="rect">
          <a:avLst/>
        </a:prstGeom>
        <a:noFill/>
        <a:ln w="9525" cmpd="sng">
          <a:noFill/>
        </a:ln>
      </xdr:spPr>
    </xdr:pic>
    <xdr:clientData/>
  </xdr:twoCellAnchor>
  <xdr:twoCellAnchor editAs="oneCell">
    <xdr:from>
      <xdr:col>4</xdr:col>
      <xdr:colOff>0</xdr:colOff>
      <xdr:row>29</xdr:row>
      <xdr:rowOff>0</xdr:rowOff>
    </xdr:from>
    <xdr:to>
      <xdr:col>4</xdr:col>
      <xdr:colOff>95250</xdr:colOff>
      <xdr:row>29</xdr:row>
      <xdr:rowOff>104775</xdr:rowOff>
    </xdr:to>
    <xdr:pic>
      <xdr:nvPicPr>
        <xdr:cNvPr id="29" name="Picture 29" descr="See notes for: &#13;&#10;Gross domestic product, constant prices (National currency).">
          <a:hlinkClick r:id="rId59"/>
        </xdr:cNvPr>
        <xdr:cNvPicPr preferRelativeResize="1">
          <a:picLocks noChangeAspect="1"/>
        </xdr:cNvPicPr>
      </xdr:nvPicPr>
      <xdr:blipFill>
        <a:blip r:embed="rId1"/>
        <a:stretch>
          <a:fillRect/>
        </a:stretch>
      </xdr:blipFill>
      <xdr:spPr>
        <a:xfrm>
          <a:off x="3143250" y="5381625"/>
          <a:ext cx="95250" cy="104775"/>
        </a:xfrm>
        <a:prstGeom prst="rect">
          <a:avLst/>
        </a:prstGeom>
        <a:noFill/>
        <a:ln w="9525" cmpd="sng">
          <a:noFill/>
        </a:ln>
      </xdr:spPr>
    </xdr:pic>
    <xdr:clientData/>
  </xdr:twoCellAnchor>
  <xdr:twoCellAnchor editAs="oneCell">
    <xdr:from>
      <xdr:col>4</xdr:col>
      <xdr:colOff>0</xdr:colOff>
      <xdr:row>30</xdr:row>
      <xdr:rowOff>0</xdr:rowOff>
    </xdr:from>
    <xdr:to>
      <xdr:col>4</xdr:col>
      <xdr:colOff>95250</xdr:colOff>
      <xdr:row>30</xdr:row>
      <xdr:rowOff>104775</xdr:rowOff>
    </xdr:to>
    <xdr:pic>
      <xdr:nvPicPr>
        <xdr:cNvPr id="30" name="Picture 30" descr="See notes for: &#13;&#10;Gross domestic product, constant prices (National currency).">
          <a:hlinkClick r:id="rId61"/>
        </xdr:cNvPr>
        <xdr:cNvPicPr preferRelativeResize="1">
          <a:picLocks noChangeAspect="1"/>
        </xdr:cNvPicPr>
      </xdr:nvPicPr>
      <xdr:blipFill>
        <a:blip r:embed="rId1"/>
        <a:stretch>
          <a:fillRect/>
        </a:stretch>
      </xdr:blipFill>
      <xdr:spPr>
        <a:xfrm>
          <a:off x="3143250" y="5553075"/>
          <a:ext cx="95250" cy="104775"/>
        </a:xfrm>
        <a:prstGeom prst="rect">
          <a:avLst/>
        </a:prstGeom>
        <a:noFill/>
        <a:ln w="9525" cmpd="sng">
          <a:noFill/>
        </a:ln>
      </xdr:spPr>
    </xdr:pic>
    <xdr:clientData/>
  </xdr:twoCellAnchor>
  <xdr:twoCellAnchor editAs="oneCell">
    <xdr:from>
      <xdr:col>4</xdr:col>
      <xdr:colOff>0</xdr:colOff>
      <xdr:row>31</xdr:row>
      <xdr:rowOff>0</xdr:rowOff>
    </xdr:from>
    <xdr:to>
      <xdr:col>4</xdr:col>
      <xdr:colOff>95250</xdr:colOff>
      <xdr:row>31</xdr:row>
      <xdr:rowOff>104775</xdr:rowOff>
    </xdr:to>
    <xdr:pic>
      <xdr:nvPicPr>
        <xdr:cNvPr id="31" name="Picture 31" descr="See notes for: &#13;&#10;Gross domestic product, constant prices (National currency).">
          <a:hlinkClick r:id="rId63"/>
        </xdr:cNvPr>
        <xdr:cNvPicPr preferRelativeResize="1">
          <a:picLocks noChangeAspect="1"/>
        </xdr:cNvPicPr>
      </xdr:nvPicPr>
      <xdr:blipFill>
        <a:blip r:embed="rId1"/>
        <a:stretch>
          <a:fillRect/>
        </a:stretch>
      </xdr:blipFill>
      <xdr:spPr>
        <a:xfrm>
          <a:off x="3143250" y="5724525"/>
          <a:ext cx="95250" cy="104775"/>
        </a:xfrm>
        <a:prstGeom prst="rect">
          <a:avLst/>
        </a:prstGeom>
        <a:noFill/>
        <a:ln w="9525" cmpd="sng">
          <a:noFill/>
        </a:ln>
      </xdr:spPr>
    </xdr:pic>
    <xdr:clientData/>
  </xdr:twoCellAnchor>
  <xdr:twoCellAnchor editAs="oneCell">
    <xdr:from>
      <xdr:col>4</xdr:col>
      <xdr:colOff>0</xdr:colOff>
      <xdr:row>32</xdr:row>
      <xdr:rowOff>0</xdr:rowOff>
    </xdr:from>
    <xdr:to>
      <xdr:col>4</xdr:col>
      <xdr:colOff>95250</xdr:colOff>
      <xdr:row>32</xdr:row>
      <xdr:rowOff>104775</xdr:rowOff>
    </xdr:to>
    <xdr:pic>
      <xdr:nvPicPr>
        <xdr:cNvPr id="32" name="Picture 32" descr="See notes for: &#13;&#10;Gross domestic product, constant prices (National currency).">
          <a:hlinkClick r:id="rId65"/>
        </xdr:cNvPr>
        <xdr:cNvPicPr preferRelativeResize="1">
          <a:picLocks noChangeAspect="1"/>
        </xdr:cNvPicPr>
      </xdr:nvPicPr>
      <xdr:blipFill>
        <a:blip r:embed="rId1"/>
        <a:stretch>
          <a:fillRect/>
        </a:stretch>
      </xdr:blipFill>
      <xdr:spPr>
        <a:xfrm>
          <a:off x="3143250" y="5895975"/>
          <a:ext cx="95250" cy="104775"/>
        </a:xfrm>
        <a:prstGeom prst="rect">
          <a:avLst/>
        </a:prstGeom>
        <a:noFill/>
        <a:ln w="9525" cmpd="sng">
          <a:noFill/>
        </a:ln>
      </xdr:spPr>
    </xdr:pic>
    <xdr:clientData/>
  </xdr:twoCellAnchor>
  <xdr:twoCellAnchor editAs="oneCell">
    <xdr:from>
      <xdr:col>4</xdr:col>
      <xdr:colOff>0</xdr:colOff>
      <xdr:row>33</xdr:row>
      <xdr:rowOff>0</xdr:rowOff>
    </xdr:from>
    <xdr:to>
      <xdr:col>4</xdr:col>
      <xdr:colOff>95250</xdr:colOff>
      <xdr:row>33</xdr:row>
      <xdr:rowOff>104775</xdr:rowOff>
    </xdr:to>
    <xdr:pic>
      <xdr:nvPicPr>
        <xdr:cNvPr id="33" name="Picture 33" descr="See notes for: &#13;&#10;Gross domestic product, constant prices (National currency).">
          <a:hlinkClick r:id="rId67"/>
        </xdr:cNvPr>
        <xdr:cNvPicPr preferRelativeResize="1">
          <a:picLocks noChangeAspect="1"/>
        </xdr:cNvPicPr>
      </xdr:nvPicPr>
      <xdr:blipFill>
        <a:blip r:embed="rId1"/>
        <a:stretch>
          <a:fillRect/>
        </a:stretch>
      </xdr:blipFill>
      <xdr:spPr>
        <a:xfrm>
          <a:off x="3143250" y="6067425"/>
          <a:ext cx="95250" cy="104775"/>
        </a:xfrm>
        <a:prstGeom prst="rect">
          <a:avLst/>
        </a:prstGeom>
        <a:noFill/>
        <a:ln w="9525" cmpd="sng">
          <a:noFill/>
        </a:ln>
      </xdr:spPr>
    </xdr:pic>
    <xdr:clientData/>
  </xdr:twoCellAnchor>
  <xdr:twoCellAnchor editAs="oneCell">
    <xdr:from>
      <xdr:col>4</xdr:col>
      <xdr:colOff>0</xdr:colOff>
      <xdr:row>34</xdr:row>
      <xdr:rowOff>0</xdr:rowOff>
    </xdr:from>
    <xdr:to>
      <xdr:col>4</xdr:col>
      <xdr:colOff>95250</xdr:colOff>
      <xdr:row>34</xdr:row>
      <xdr:rowOff>104775</xdr:rowOff>
    </xdr:to>
    <xdr:pic>
      <xdr:nvPicPr>
        <xdr:cNvPr id="34" name="Picture 34" descr="See notes for: &#13;&#10;Gross domestic product, constant prices (National currency).">
          <a:hlinkClick r:id="rId69"/>
        </xdr:cNvPr>
        <xdr:cNvPicPr preferRelativeResize="1">
          <a:picLocks noChangeAspect="1"/>
        </xdr:cNvPicPr>
      </xdr:nvPicPr>
      <xdr:blipFill>
        <a:blip r:embed="rId1"/>
        <a:stretch>
          <a:fillRect/>
        </a:stretch>
      </xdr:blipFill>
      <xdr:spPr>
        <a:xfrm>
          <a:off x="3143250" y="6238875"/>
          <a:ext cx="95250" cy="104775"/>
        </a:xfrm>
        <a:prstGeom prst="rect">
          <a:avLst/>
        </a:prstGeom>
        <a:noFill/>
        <a:ln w="9525" cmpd="sng">
          <a:noFill/>
        </a:ln>
      </xdr:spPr>
    </xdr:pic>
    <xdr:clientData/>
  </xdr:twoCellAnchor>
  <xdr:twoCellAnchor editAs="oneCell">
    <xdr:from>
      <xdr:col>4</xdr:col>
      <xdr:colOff>0</xdr:colOff>
      <xdr:row>35</xdr:row>
      <xdr:rowOff>0</xdr:rowOff>
    </xdr:from>
    <xdr:to>
      <xdr:col>4</xdr:col>
      <xdr:colOff>95250</xdr:colOff>
      <xdr:row>35</xdr:row>
      <xdr:rowOff>104775</xdr:rowOff>
    </xdr:to>
    <xdr:pic>
      <xdr:nvPicPr>
        <xdr:cNvPr id="35" name="Picture 35" descr="See notes for: &#13;&#10;Gross domestic product, constant prices (National currency).">
          <a:hlinkClick r:id="rId71"/>
        </xdr:cNvPr>
        <xdr:cNvPicPr preferRelativeResize="1">
          <a:picLocks noChangeAspect="1"/>
        </xdr:cNvPicPr>
      </xdr:nvPicPr>
      <xdr:blipFill>
        <a:blip r:embed="rId1"/>
        <a:stretch>
          <a:fillRect/>
        </a:stretch>
      </xdr:blipFill>
      <xdr:spPr>
        <a:xfrm>
          <a:off x="3143250" y="6410325"/>
          <a:ext cx="95250" cy="104775"/>
        </a:xfrm>
        <a:prstGeom prst="rect">
          <a:avLst/>
        </a:prstGeom>
        <a:noFill/>
        <a:ln w="9525" cmpd="sng">
          <a:noFill/>
        </a:ln>
      </xdr:spPr>
    </xdr:pic>
    <xdr:clientData/>
  </xdr:twoCellAnchor>
  <xdr:twoCellAnchor editAs="oneCell">
    <xdr:from>
      <xdr:col>4</xdr:col>
      <xdr:colOff>0</xdr:colOff>
      <xdr:row>36</xdr:row>
      <xdr:rowOff>0</xdr:rowOff>
    </xdr:from>
    <xdr:to>
      <xdr:col>4</xdr:col>
      <xdr:colOff>95250</xdr:colOff>
      <xdr:row>36</xdr:row>
      <xdr:rowOff>104775</xdr:rowOff>
    </xdr:to>
    <xdr:pic>
      <xdr:nvPicPr>
        <xdr:cNvPr id="36" name="Picture 36" descr="See notes for: &#13;&#10;Gross domestic product, constant prices (National currency).">
          <a:hlinkClick r:id="rId73"/>
        </xdr:cNvPr>
        <xdr:cNvPicPr preferRelativeResize="1">
          <a:picLocks noChangeAspect="1"/>
        </xdr:cNvPicPr>
      </xdr:nvPicPr>
      <xdr:blipFill>
        <a:blip r:embed="rId1"/>
        <a:stretch>
          <a:fillRect/>
        </a:stretch>
      </xdr:blipFill>
      <xdr:spPr>
        <a:xfrm>
          <a:off x="3143250" y="6581775"/>
          <a:ext cx="95250" cy="104775"/>
        </a:xfrm>
        <a:prstGeom prst="rect">
          <a:avLst/>
        </a:prstGeom>
        <a:noFill/>
        <a:ln w="9525" cmpd="sng">
          <a:noFill/>
        </a:ln>
      </xdr:spPr>
    </xdr:pic>
    <xdr:clientData/>
  </xdr:twoCellAnchor>
  <xdr:twoCellAnchor editAs="oneCell">
    <xdr:from>
      <xdr:col>4</xdr:col>
      <xdr:colOff>0</xdr:colOff>
      <xdr:row>37</xdr:row>
      <xdr:rowOff>0</xdr:rowOff>
    </xdr:from>
    <xdr:to>
      <xdr:col>4</xdr:col>
      <xdr:colOff>95250</xdr:colOff>
      <xdr:row>37</xdr:row>
      <xdr:rowOff>104775</xdr:rowOff>
    </xdr:to>
    <xdr:pic>
      <xdr:nvPicPr>
        <xdr:cNvPr id="37" name="Picture 37" descr="See notes for: &#13;&#10;Gross domestic product, constant prices (National currency).">
          <a:hlinkClick r:id="rId75"/>
        </xdr:cNvPr>
        <xdr:cNvPicPr preferRelativeResize="1">
          <a:picLocks noChangeAspect="1"/>
        </xdr:cNvPicPr>
      </xdr:nvPicPr>
      <xdr:blipFill>
        <a:blip r:embed="rId1"/>
        <a:stretch>
          <a:fillRect/>
        </a:stretch>
      </xdr:blipFill>
      <xdr:spPr>
        <a:xfrm>
          <a:off x="3143250" y="6753225"/>
          <a:ext cx="95250" cy="104775"/>
        </a:xfrm>
        <a:prstGeom prst="rect">
          <a:avLst/>
        </a:prstGeom>
        <a:noFill/>
        <a:ln w="9525" cmpd="sng">
          <a:noFill/>
        </a:ln>
      </xdr:spPr>
    </xdr:pic>
    <xdr:clientData/>
  </xdr:twoCellAnchor>
  <xdr:twoCellAnchor editAs="oneCell">
    <xdr:from>
      <xdr:col>4</xdr:col>
      <xdr:colOff>0</xdr:colOff>
      <xdr:row>38</xdr:row>
      <xdr:rowOff>0</xdr:rowOff>
    </xdr:from>
    <xdr:to>
      <xdr:col>4</xdr:col>
      <xdr:colOff>95250</xdr:colOff>
      <xdr:row>38</xdr:row>
      <xdr:rowOff>104775</xdr:rowOff>
    </xdr:to>
    <xdr:pic>
      <xdr:nvPicPr>
        <xdr:cNvPr id="38" name="Picture 38" descr="See notes for: &#13;&#10;Gross domestic product, constant prices (National currency).">
          <a:hlinkClick r:id="rId77"/>
        </xdr:cNvPr>
        <xdr:cNvPicPr preferRelativeResize="1">
          <a:picLocks noChangeAspect="1"/>
        </xdr:cNvPicPr>
      </xdr:nvPicPr>
      <xdr:blipFill>
        <a:blip r:embed="rId1"/>
        <a:stretch>
          <a:fillRect/>
        </a:stretch>
      </xdr:blipFill>
      <xdr:spPr>
        <a:xfrm>
          <a:off x="3143250" y="6924675"/>
          <a:ext cx="95250" cy="104775"/>
        </a:xfrm>
        <a:prstGeom prst="rect">
          <a:avLst/>
        </a:prstGeom>
        <a:noFill/>
        <a:ln w="9525" cmpd="sng">
          <a:noFill/>
        </a:ln>
      </xdr:spPr>
    </xdr:pic>
    <xdr:clientData/>
  </xdr:twoCellAnchor>
  <xdr:twoCellAnchor editAs="oneCell">
    <xdr:from>
      <xdr:col>4</xdr:col>
      <xdr:colOff>0</xdr:colOff>
      <xdr:row>39</xdr:row>
      <xdr:rowOff>0</xdr:rowOff>
    </xdr:from>
    <xdr:to>
      <xdr:col>4</xdr:col>
      <xdr:colOff>95250</xdr:colOff>
      <xdr:row>39</xdr:row>
      <xdr:rowOff>104775</xdr:rowOff>
    </xdr:to>
    <xdr:pic>
      <xdr:nvPicPr>
        <xdr:cNvPr id="39" name="Picture 39" descr="See notes for: &#13;&#10;Gross domestic product, constant prices (National currency).">
          <a:hlinkClick r:id="rId79"/>
        </xdr:cNvPr>
        <xdr:cNvPicPr preferRelativeResize="1">
          <a:picLocks noChangeAspect="1"/>
        </xdr:cNvPicPr>
      </xdr:nvPicPr>
      <xdr:blipFill>
        <a:blip r:embed="rId1"/>
        <a:stretch>
          <a:fillRect/>
        </a:stretch>
      </xdr:blipFill>
      <xdr:spPr>
        <a:xfrm>
          <a:off x="3143250" y="7096125"/>
          <a:ext cx="95250" cy="104775"/>
        </a:xfrm>
        <a:prstGeom prst="rect">
          <a:avLst/>
        </a:prstGeom>
        <a:noFill/>
        <a:ln w="9525" cmpd="sng">
          <a:noFill/>
        </a:ln>
      </xdr:spPr>
    </xdr:pic>
    <xdr:clientData/>
  </xdr:twoCellAnchor>
  <xdr:twoCellAnchor editAs="oneCell">
    <xdr:from>
      <xdr:col>4</xdr:col>
      <xdr:colOff>0</xdr:colOff>
      <xdr:row>40</xdr:row>
      <xdr:rowOff>0</xdr:rowOff>
    </xdr:from>
    <xdr:to>
      <xdr:col>4</xdr:col>
      <xdr:colOff>95250</xdr:colOff>
      <xdr:row>40</xdr:row>
      <xdr:rowOff>104775</xdr:rowOff>
    </xdr:to>
    <xdr:pic>
      <xdr:nvPicPr>
        <xdr:cNvPr id="40" name="Picture 40" descr="See notes for: &#13;&#10;Gross domestic product, constant prices (National currency).">
          <a:hlinkClick r:id="rId81"/>
        </xdr:cNvPr>
        <xdr:cNvPicPr preferRelativeResize="1">
          <a:picLocks noChangeAspect="1"/>
        </xdr:cNvPicPr>
      </xdr:nvPicPr>
      <xdr:blipFill>
        <a:blip r:embed="rId1"/>
        <a:stretch>
          <a:fillRect/>
        </a:stretch>
      </xdr:blipFill>
      <xdr:spPr>
        <a:xfrm>
          <a:off x="3143250" y="7267575"/>
          <a:ext cx="95250" cy="104775"/>
        </a:xfrm>
        <a:prstGeom prst="rect">
          <a:avLst/>
        </a:prstGeom>
        <a:noFill/>
        <a:ln w="9525" cmpd="sng">
          <a:noFill/>
        </a:ln>
      </xdr:spPr>
    </xdr:pic>
    <xdr:clientData/>
  </xdr:twoCellAnchor>
  <xdr:twoCellAnchor editAs="oneCell">
    <xdr:from>
      <xdr:col>4</xdr:col>
      <xdr:colOff>0</xdr:colOff>
      <xdr:row>41</xdr:row>
      <xdr:rowOff>0</xdr:rowOff>
    </xdr:from>
    <xdr:to>
      <xdr:col>4</xdr:col>
      <xdr:colOff>95250</xdr:colOff>
      <xdr:row>41</xdr:row>
      <xdr:rowOff>104775</xdr:rowOff>
    </xdr:to>
    <xdr:pic>
      <xdr:nvPicPr>
        <xdr:cNvPr id="41" name="Picture 41" descr="See notes for: &#13;&#10;Gross domestic product, constant prices (National currency).">
          <a:hlinkClick r:id="rId83"/>
        </xdr:cNvPr>
        <xdr:cNvPicPr preferRelativeResize="1">
          <a:picLocks noChangeAspect="1"/>
        </xdr:cNvPicPr>
      </xdr:nvPicPr>
      <xdr:blipFill>
        <a:blip r:embed="rId1"/>
        <a:stretch>
          <a:fillRect/>
        </a:stretch>
      </xdr:blipFill>
      <xdr:spPr>
        <a:xfrm>
          <a:off x="3143250" y="7439025"/>
          <a:ext cx="95250" cy="104775"/>
        </a:xfrm>
        <a:prstGeom prst="rect">
          <a:avLst/>
        </a:prstGeom>
        <a:noFill/>
        <a:ln w="9525" cmpd="sng">
          <a:noFill/>
        </a:ln>
      </xdr:spPr>
    </xdr:pic>
    <xdr:clientData/>
  </xdr:twoCellAnchor>
  <xdr:twoCellAnchor editAs="oneCell">
    <xdr:from>
      <xdr:col>4</xdr:col>
      <xdr:colOff>0</xdr:colOff>
      <xdr:row>42</xdr:row>
      <xdr:rowOff>0</xdr:rowOff>
    </xdr:from>
    <xdr:to>
      <xdr:col>4</xdr:col>
      <xdr:colOff>95250</xdr:colOff>
      <xdr:row>42</xdr:row>
      <xdr:rowOff>104775</xdr:rowOff>
    </xdr:to>
    <xdr:pic>
      <xdr:nvPicPr>
        <xdr:cNvPr id="42" name="Picture 42" descr="See notes for: &#13;&#10;Gross domestic product, constant prices (National currency).">
          <a:hlinkClick r:id="rId85"/>
        </xdr:cNvPr>
        <xdr:cNvPicPr preferRelativeResize="1">
          <a:picLocks noChangeAspect="1"/>
        </xdr:cNvPicPr>
      </xdr:nvPicPr>
      <xdr:blipFill>
        <a:blip r:embed="rId1"/>
        <a:stretch>
          <a:fillRect/>
        </a:stretch>
      </xdr:blipFill>
      <xdr:spPr>
        <a:xfrm>
          <a:off x="3143250" y="7610475"/>
          <a:ext cx="95250" cy="104775"/>
        </a:xfrm>
        <a:prstGeom prst="rect">
          <a:avLst/>
        </a:prstGeom>
        <a:noFill/>
        <a:ln w="9525" cmpd="sng">
          <a:noFill/>
        </a:ln>
      </xdr:spPr>
    </xdr:pic>
    <xdr:clientData/>
  </xdr:twoCellAnchor>
  <xdr:twoCellAnchor editAs="oneCell">
    <xdr:from>
      <xdr:col>4</xdr:col>
      <xdr:colOff>0</xdr:colOff>
      <xdr:row>43</xdr:row>
      <xdr:rowOff>0</xdr:rowOff>
    </xdr:from>
    <xdr:to>
      <xdr:col>4</xdr:col>
      <xdr:colOff>95250</xdr:colOff>
      <xdr:row>43</xdr:row>
      <xdr:rowOff>104775</xdr:rowOff>
    </xdr:to>
    <xdr:pic>
      <xdr:nvPicPr>
        <xdr:cNvPr id="43" name="Picture 43" descr="See notes for: &#13;&#10;Gross domestic product, constant prices (National currency).">
          <a:hlinkClick r:id="rId87"/>
        </xdr:cNvPr>
        <xdr:cNvPicPr preferRelativeResize="1">
          <a:picLocks noChangeAspect="1"/>
        </xdr:cNvPicPr>
      </xdr:nvPicPr>
      <xdr:blipFill>
        <a:blip r:embed="rId1"/>
        <a:stretch>
          <a:fillRect/>
        </a:stretch>
      </xdr:blipFill>
      <xdr:spPr>
        <a:xfrm>
          <a:off x="3143250" y="7781925"/>
          <a:ext cx="95250" cy="104775"/>
        </a:xfrm>
        <a:prstGeom prst="rect">
          <a:avLst/>
        </a:prstGeom>
        <a:noFill/>
        <a:ln w="9525" cmpd="sng">
          <a:noFill/>
        </a:ln>
      </xdr:spPr>
    </xdr:pic>
    <xdr:clientData/>
  </xdr:twoCellAnchor>
  <xdr:twoCellAnchor editAs="oneCell">
    <xdr:from>
      <xdr:col>4</xdr:col>
      <xdr:colOff>0</xdr:colOff>
      <xdr:row>44</xdr:row>
      <xdr:rowOff>0</xdr:rowOff>
    </xdr:from>
    <xdr:to>
      <xdr:col>4</xdr:col>
      <xdr:colOff>95250</xdr:colOff>
      <xdr:row>44</xdr:row>
      <xdr:rowOff>104775</xdr:rowOff>
    </xdr:to>
    <xdr:pic>
      <xdr:nvPicPr>
        <xdr:cNvPr id="44" name="Picture 44" descr="See notes for: &#13;&#10;Gross domestic product, constant prices (National currency).">
          <a:hlinkClick r:id="rId89"/>
        </xdr:cNvPr>
        <xdr:cNvPicPr preferRelativeResize="1">
          <a:picLocks noChangeAspect="1"/>
        </xdr:cNvPicPr>
      </xdr:nvPicPr>
      <xdr:blipFill>
        <a:blip r:embed="rId1"/>
        <a:stretch>
          <a:fillRect/>
        </a:stretch>
      </xdr:blipFill>
      <xdr:spPr>
        <a:xfrm>
          <a:off x="3143250" y="7953375"/>
          <a:ext cx="95250" cy="104775"/>
        </a:xfrm>
        <a:prstGeom prst="rect">
          <a:avLst/>
        </a:prstGeom>
        <a:noFill/>
        <a:ln w="9525" cmpd="sng">
          <a:noFill/>
        </a:ln>
      </xdr:spPr>
    </xdr:pic>
    <xdr:clientData/>
  </xdr:twoCellAnchor>
  <xdr:twoCellAnchor editAs="oneCell">
    <xdr:from>
      <xdr:col>4</xdr:col>
      <xdr:colOff>0</xdr:colOff>
      <xdr:row>45</xdr:row>
      <xdr:rowOff>0</xdr:rowOff>
    </xdr:from>
    <xdr:to>
      <xdr:col>4</xdr:col>
      <xdr:colOff>95250</xdr:colOff>
      <xdr:row>45</xdr:row>
      <xdr:rowOff>104775</xdr:rowOff>
    </xdr:to>
    <xdr:pic>
      <xdr:nvPicPr>
        <xdr:cNvPr id="45" name="Picture 45" descr="See notes for: &#13;&#10;Gross domestic product, constant prices (National currency).">
          <a:hlinkClick r:id="rId91"/>
        </xdr:cNvPr>
        <xdr:cNvPicPr preferRelativeResize="1">
          <a:picLocks noChangeAspect="1"/>
        </xdr:cNvPicPr>
      </xdr:nvPicPr>
      <xdr:blipFill>
        <a:blip r:embed="rId1"/>
        <a:stretch>
          <a:fillRect/>
        </a:stretch>
      </xdr:blipFill>
      <xdr:spPr>
        <a:xfrm>
          <a:off x="3143250" y="8124825"/>
          <a:ext cx="95250" cy="104775"/>
        </a:xfrm>
        <a:prstGeom prst="rect">
          <a:avLst/>
        </a:prstGeom>
        <a:noFill/>
        <a:ln w="9525" cmpd="sng">
          <a:noFill/>
        </a:ln>
      </xdr:spPr>
    </xdr:pic>
    <xdr:clientData/>
  </xdr:twoCellAnchor>
  <xdr:twoCellAnchor editAs="oneCell">
    <xdr:from>
      <xdr:col>4</xdr:col>
      <xdr:colOff>0</xdr:colOff>
      <xdr:row>46</xdr:row>
      <xdr:rowOff>0</xdr:rowOff>
    </xdr:from>
    <xdr:to>
      <xdr:col>4</xdr:col>
      <xdr:colOff>95250</xdr:colOff>
      <xdr:row>46</xdr:row>
      <xdr:rowOff>104775</xdr:rowOff>
    </xdr:to>
    <xdr:pic>
      <xdr:nvPicPr>
        <xdr:cNvPr id="46" name="Picture 46" descr="See notes for: &#13;&#10;Gross domestic product, constant prices (National currency).">
          <a:hlinkClick r:id="rId93"/>
        </xdr:cNvPr>
        <xdr:cNvPicPr preferRelativeResize="1">
          <a:picLocks noChangeAspect="1"/>
        </xdr:cNvPicPr>
      </xdr:nvPicPr>
      <xdr:blipFill>
        <a:blip r:embed="rId1"/>
        <a:stretch>
          <a:fillRect/>
        </a:stretch>
      </xdr:blipFill>
      <xdr:spPr>
        <a:xfrm>
          <a:off x="3143250" y="8296275"/>
          <a:ext cx="95250" cy="104775"/>
        </a:xfrm>
        <a:prstGeom prst="rect">
          <a:avLst/>
        </a:prstGeom>
        <a:noFill/>
        <a:ln w="9525" cmpd="sng">
          <a:noFill/>
        </a:ln>
      </xdr:spPr>
    </xdr:pic>
    <xdr:clientData/>
  </xdr:twoCellAnchor>
  <xdr:twoCellAnchor editAs="oneCell">
    <xdr:from>
      <xdr:col>4</xdr:col>
      <xdr:colOff>0</xdr:colOff>
      <xdr:row>47</xdr:row>
      <xdr:rowOff>0</xdr:rowOff>
    </xdr:from>
    <xdr:to>
      <xdr:col>4</xdr:col>
      <xdr:colOff>95250</xdr:colOff>
      <xdr:row>47</xdr:row>
      <xdr:rowOff>104775</xdr:rowOff>
    </xdr:to>
    <xdr:pic>
      <xdr:nvPicPr>
        <xdr:cNvPr id="47" name="Picture 47" descr="See notes for: &#13;&#10;Gross domestic product, constant prices (National currency).">
          <a:hlinkClick r:id="rId95"/>
        </xdr:cNvPr>
        <xdr:cNvPicPr preferRelativeResize="1">
          <a:picLocks noChangeAspect="1"/>
        </xdr:cNvPicPr>
      </xdr:nvPicPr>
      <xdr:blipFill>
        <a:blip r:embed="rId1"/>
        <a:stretch>
          <a:fillRect/>
        </a:stretch>
      </xdr:blipFill>
      <xdr:spPr>
        <a:xfrm>
          <a:off x="3143250" y="8467725"/>
          <a:ext cx="95250" cy="104775"/>
        </a:xfrm>
        <a:prstGeom prst="rect">
          <a:avLst/>
        </a:prstGeom>
        <a:noFill/>
        <a:ln w="9525" cmpd="sng">
          <a:noFill/>
        </a:ln>
      </xdr:spPr>
    </xdr:pic>
    <xdr:clientData/>
  </xdr:twoCellAnchor>
  <xdr:twoCellAnchor editAs="oneCell">
    <xdr:from>
      <xdr:col>4</xdr:col>
      <xdr:colOff>0</xdr:colOff>
      <xdr:row>48</xdr:row>
      <xdr:rowOff>0</xdr:rowOff>
    </xdr:from>
    <xdr:to>
      <xdr:col>4</xdr:col>
      <xdr:colOff>95250</xdr:colOff>
      <xdr:row>48</xdr:row>
      <xdr:rowOff>104775</xdr:rowOff>
    </xdr:to>
    <xdr:pic>
      <xdr:nvPicPr>
        <xdr:cNvPr id="48" name="Picture 48" descr="See notes for: &#13;&#10;Gross domestic product, constant prices (National currency).">
          <a:hlinkClick r:id="rId97"/>
        </xdr:cNvPr>
        <xdr:cNvPicPr preferRelativeResize="1">
          <a:picLocks noChangeAspect="1"/>
        </xdr:cNvPicPr>
      </xdr:nvPicPr>
      <xdr:blipFill>
        <a:blip r:embed="rId1"/>
        <a:stretch>
          <a:fillRect/>
        </a:stretch>
      </xdr:blipFill>
      <xdr:spPr>
        <a:xfrm>
          <a:off x="3143250" y="8639175"/>
          <a:ext cx="95250" cy="104775"/>
        </a:xfrm>
        <a:prstGeom prst="rect">
          <a:avLst/>
        </a:prstGeom>
        <a:noFill/>
        <a:ln w="9525" cmpd="sng">
          <a:noFill/>
        </a:ln>
      </xdr:spPr>
    </xdr:pic>
    <xdr:clientData/>
  </xdr:twoCellAnchor>
  <xdr:twoCellAnchor editAs="oneCell">
    <xdr:from>
      <xdr:col>4</xdr:col>
      <xdr:colOff>0</xdr:colOff>
      <xdr:row>49</xdr:row>
      <xdr:rowOff>0</xdr:rowOff>
    </xdr:from>
    <xdr:to>
      <xdr:col>4</xdr:col>
      <xdr:colOff>95250</xdr:colOff>
      <xdr:row>49</xdr:row>
      <xdr:rowOff>104775</xdr:rowOff>
    </xdr:to>
    <xdr:pic>
      <xdr:nvPicPr>
        <xdr:cNvPr id="49" name="Picture 49" descr="See notes for: &#13;&#10;Gross domestic product, constant prices (National currency).">
          <a:hlinkClick r:id="rId99"/>
        </xdr:cNvPr>
        <xdr:cNvPicPr preferRelativeResize="1">
          <a:picLocks noChangeAspect="1"/>
        </xdr:cNvPicPr>
      </xdr:nvPicPr>
      <xdr:blipFill>
        <a:blip r:embed="rId1"/>
        <a:stretch>
          <a:fillRect/>
        </a:stretch>
      </xdr:blipFill>
      <xdr:spPr>
        <a:xfrm>
          <a:off x="3143250" y="8810625"/>
          <a:ext cx="95250" cy="104775"/>
        </a:xfrm>
        <a:prstGeom prst="rect">
          <a:avLst/>
        </a:prstGeom>
        <a:noFill/>
        <a:ln w="9525" cmpd="sng">
          <a:noFill/>
        </a:ln>
      </xdr:spPr>
    </xdr:pic>
    <xdr:clientData/>
  </xdr:twoCellAnchor>
  <xdr:twoCellAnchor editAs="oneCell">
    <xdr:from>
      <xdr:col>4</xdr:col>
      <xdr:colOff>0</xdr:colOff>
      <xdr:row>50</xdr:row>
      <xdr:rowOff>0</xdr:rowOff>
    </xdr:from>
    <xdr:to>
      <xdr:col>4</xdr:col>
      <xdr:colOff>95250</xdr:colOff>
      <xdr:row>50</xdr:row>
      <xdr:rowOff>104775</xdr:rowOff>
    </xdr:to>
    <xdr:pic>
      <xdr:nvPicPr>
        <xdr:cNvPr id="50" name="Picture 50" descr="See notes for: &#13;&#10;Gross domestic product, constant prices (National currency).">
          <a:hlinkClick r:id="rId101"/>
        </xdr:cNvPr>
        <xdr:cNvPicPr preferRelativeResize="1">
          <a:picLocks noChangeAspect="1"/>
        </xdr:cNvPicPr>
      </xdr:nvPicPr>
      <xdr:blipFill>
        <a:blip r:embed="rId1"/>
        <a:stretch>
          <a:fillRect/>
        </a:stretch>
      </xdr:blipFill>
      <xdr:spPr>
        <a:xfrm>
          <a:off x="3143250" y="8982075"/>
          <a:ext cx="95250" cy="104775"/>
        </a:xfrm>
        <a:prstGeom prst="rect">
          <a:avLst/>
        </a:prstGeom>
        <a:noFill/>
        <a:ln w="9525" cmpd="sng">
          <a:noFill/>
        </a:ln>
      </xdr:spPr>
    </xdr:pic>
    <xdr:clientData/>
  </xdr:twoCellAnchor>
  <xdr:twoCellAnchor editAs="oneCell">
    <xdr:from>
      <xdr:col>4</xdr:col>
      <xdr:colOff>0</xdr:colOff>
      <xdr:row>52</xdr:row>
      <xdr:rowOff>0</xdr:rowOff>
    </xdr:from>
    <xdr:to>
      <xdr:col>4</xdr:col>
      <xdr:colOff>95250</xdr:colOff>
      <xdr:row>52</xdr:row>
      <xdr:rowOff>104775</xdr:rowOff>
    </xdr:to>
    <xdr:pic>
      <xdr:nvPicPr>
        <xdr:cNvPr id="51" name="Picture 51" descr="See notes for: &#13;&#10;Gross domestic product, constant prices (National currency).">
          <a:hlinkClick r:id="rId103"/>
        </xdr:cNvPr>
        <xdr:cNvPicPr preferRelativeResize="1">
          <a:picLocks noChangeAspect="1"/>
        </xdr:cNvPicPr>
      </xdr:nvPicPr>
      <xdr:blipFill>
        <a:blip r:embed="rId1"/>
        <a:stretch>
          <a:fillRect/>
        </a:stretch>
      </xdr:blipFill>
      <xdr:spPr>
        <a:xfrm>
          <a:off x="3143250" y="9324975"/>
          <a:ext cx="95250" cy="104775"/>
        </a:xfrm>
        <a:prstGeom prst="rect">
          <a:avLst/>
        </a:prstGeom>
        <a:noFill/>
        <a:ln w="9525" cmpd="sng">
          <a:noFill/>
        </a:ln>
      </xdr:spPr>
    </xdr:pic>
    <xdr:clientData/>
  </xdr:twoCellAnchor>
  <xdr:twoCellAnchor editAs="oneCell">
    <xdr:from>
      <xdr:col>4</xdr:col>
      <xdr:colOff>0</xdr:colOff>
      <xdr:row>53</xdr:row>
      <xdr:rowOff>0</xdr:rowOff>
    </xdr:from>
    <xdr:to>
      <xdr:col>4</xdr:col>
      <xdr:colOff>95250</xdr:colOff>
      <xdr:row>53</xdr:row>
      <xdr:rowOff>104775</xdr:rowOff>
    </xdr:to>
    <xdr:pic>
      <xdr:nvPicPr>
        <xdr:cNvPr id="52" name="Picture 52" descr="See notes for: &#13;&#10;Gross domestic product, constant prices (National currency).">
          <a:hlinkClick r:id="rId105"/>
        </xdr:cNvPr>
        <xdr:cNvPicPr preferRelativeResize="1">
          <a:picLocks noChangeAspect="1"/>
        </xdr:cNvPicPr>
      </xdr:nvPicPr>
      <xdr:blipFill>
        <a:blip r:embed="rId1"/>
        <a:stretch>
          <a:fillRect/>
        </a:stretch>
      </xdr:blipFill>
      <xdr:spPr>
        <a:xfrm>
          <a:off x="3143250" y="9496425"/>
          <a:ext cx="95250" cy="104775"/>
        </a:xfrm>
        <a:prstGeom prst="rect">
          <a:avLst/>
        </a:prstGeom>
        <a:noFill/>
        <a:ln w="9525" cmpd="sng">
          <a:noFill/>
        </a:ln>
      </xdr:spPr>
    </xdr:pic>
    <xdr:clientData/>
  </xdr:twoCellAnchor>
  <xdr:twoCellAnchor editAs="oneCell">
    <xdr:from>
      <xdr:col>4</xdr:col>
      <xdr:colOff>0</xdr:colOff>
      <xdr:row>54</xdr:row>
      <xdr:rowOff>0</xdr:rowOff>
    </xdr:from>
    <xdr:to>
      <xdr:col>4</xdr:col>
      <xdr:colOff>95250</xdr:colOff>
      <xdr:row>54</xdr:row>
      <xdr:rowOff>104775</xdr:rowOff>
    </xdr:to>
    <xdr:pic>
      <xdr:nvPicPr>
        <xdr:cNvPr id="53" name="Picture 53" descr="See notes for: &#13;&#10;Gross domestic product, constant prices (National currency).">
          <a:hlinkClick r:id="rId107"/>
        </xdr:cNvPr>
        <xdr:cNvPicPr preferRelativeResize="1">
          <a:picLocks noChangeAspect="1"/>
        </xdr:cNvPicPr>
      </xdr:nvPicPr>
      <xdr:blipFill>
        <a:blip r:embed="rId1"/>
        <a:stretch>
          <a:fillRect/>
        </a:stretch>
      </xdr:blipFill>
      <xdr:spPr>
        <a:xfrm>
          <a:off x="3143250" y="9667875"/>
          <a:ext cx="95250" cy="104775"/>
        </a:xfrm>
        <a:prstGeom prst="rect">
          <a:avLst/>
        </a:prstGeom>
        <a:noFill/>
        <a:ln w="9525" cmpd="sng">
          <a:noFill/>
        </a:ln>
      </xdr:spPr>
    </xdr:pic>
    <xdr:clientData/>
  </xdr:twoCellAnchor>
  <xdr:twoCellAnchor editAs="oneCell">
    <xdr:from>
      <xdr:col>4</xdr:col>
      <xdr:colOff>0</xdr:colOff>
      <xdr:row>55</xdr:row>
      <xdr:rowOff>0</xdr:rowOff>
    </xdr:from>
    <xdr:to>
      <xdr:col>4</xdr:col>
      <xdr:colOff>95250</xdr:colOff>
      <xdr:row>55</xdr:row>
      <xdr:rowOff>104775</xdr:rowOff>
    </xdr:to>
    <xdr:pic>
      <xdr:nvPicPr>
        <xdr:cNvPr id="54" name="Picture 54" descr="See notes for: &#13;&#10;Gross domestic product, constant prices (National currency).">
          <a:hlinkClick r:id="rId109"/>
        </xdr:cNvPr>
        <xdr:cNvPicPr preferRelativeResize="1">
          <a:picLocks noChangeAspect="1"/>
        </xdr:cNvPicPr>
      </xdr:nvPicPr>
      <xdr:blipFill>
        <a:blip r:embed="rId1"/>
        <a:stretch>
          <a:fillRect/>
        </a:stretch>
      </xdr:blipFill>
      <xdr:spPr>
        <a:xfrm>
          <a:off x="3143250" y="9839325"/>
          <a:ext cx="95250" cy="104775"/>
        </a:xfrm>
        <a:prstGeom prst="rect">
          <a:avLst/>
        </a:prstGeom>
        <a:noFill/>
        <a:ln w="9525" cmpd="sng">
          <a:noFill/>
        </a:ln>
      </xdr:spPr>
    </xdr:pic>
    <xdr:clientData/>
  </xdr:twoCellAnchor>
  <xdr:twoCellAnchor editAs="oneCell">
    <xdr:from>
      <xdr:col>4</xdr:col>
      <xdr:colOff>0</xdr:colOff>
      <xdr:row>56</xdr:row>
      <xdr:rowOff>0</xdr:rowOff>
    </xdr:from>
    <xdr:to>
      <xdr:col>4</xdr:col>
      <xdr:colOff>95250</xdr:colOff>
      <xdr:row>56</xdr:row>
      <xdr:rowOff>104775</xdr:rowOff>
    </xdr:to>
    <xdr:pic>
      <xdr:nvPicPr>
        <xdr:cNvPr id="55" name="Picture 55" descr="See notes for: &#13;&#10;Gross domestic product, constant prices (National currency).">
          <a:hlinkClick r:id="rId111"/>
        </xdr:cNvPr>
        <xdr:cNvPicPr preferRelativeResize="1">
          <a:picLocks noChangeAspect="1"/>
        </xdr:cNvPicPr>
      </xdr:nvPicPr>
      <xdr:blipFill>
        <a:blip r:embed="rId1"/>
        <a:stretch>
          <a:fillRect/>
        </a:stretch>
      </xdr:blipFill>
      <xdr:spPr>
        <a:xfrm>
          <a:off x="3143250" y="10010775"/>
          <a:ext cx="95250" cy="104775"/>
        </a:xfrm>
        <a:prstGeom prst="rect">
          <a:avLst/>
        </a:prstGeom>
        <a:noFill/>
        <a:ln w="9525" cmpd="sng">
          <a:noFill/>
        </a:ln>
      </xdr:spPr>
    </xdr:pic>
    <xdr:clientData/>
  </xdr:twoCellAnchor>
  <xdr:twoCellAnchor editAs="oneCell">
    <xdr:from>
      <xdr:col>4</xdr:col>
      <xdr:colOff>0</xdr:colOff>
      <xdr:row>57</xdr:row>
      <xdr:rowOff>0</xdr:rowOff>
    </xdr:from>
    <xdr:to>
      <xdr:col>4</xdr:col>
      <xdr:colOff>95250</xdr:colOff>
      <xdr:row>57</xdr:row>
      <xdr:rowOff>104775</xdr:rowOff>
    </xdr:to>
    <xdr:pic>
      <xdr:nvPicPr>
        <xdr:cNvPr id="56" name="Picture 56" descr="See notes for: &#13;&#10;Gross domestic product, constant prices (National currency).">
          <a:hlinkClick r:id="rId113"/>
        </xdr:cNvPr>
        <xdr:cNvPicPr preferRelativeResize="1">
          <a:picLocks noChangeAspect="1"/>
        </xdr:cNvPicPr>
      </xdr:nvPicPr>
      <xdr:blipFill>
        <a:blip r:embed="rId1"/>
        <a:stretch>
          <a:fillRect/>
        </a:stretch>
      </xdr:blipFill>
      <xdr:spPr>
        <a:xfrm>
          <a:off x="3143250" y="10182225"/>
          <a:ext cx="95250" cy="104775"/>
        </a:xfrm>
        <a:prstGeom prst="rect">
          <a:avLst/>
        </a:prstGeom>
        <a:noFill/>
        <a:ln w="9525" cmpd="sng">
          <a:noFill/>
        </a:ln>
      </xdr:spPr>
    </xdr:pic>
    <xdr:clientData/>
  </xdr:twoCellAnchor>
  <xdr:twoCellAnchor editAs="oneCell">
    <xdr:from>
      <xdr:col>4</xdr:col>
      <xdr:colOff>0</xdr:colOff>
      <xdr:row>58</xdr:row>
      <xdr:rowOff>0</xdr:rowOff>
    </xdr:from>
    <xdr:to>
      <xdr:col>4</xdr:col>
      <xdr:colOff>95250</xdr:colOff>
      <xdr:row>58</xdr:row>
      <xdr:rowOff>104775</xdr:rowOff>
    </xdr:to>
    <xdr:pic>
      <xdr:nvPicPr>
        <xdr:cNvPr id="57" name="Picture 57" descr="See notes for: &#13;&#10;Gross domestic product, constant prices (National currency).">
          <a:hlinkClick r:id="rId115"/>
        </xdr:cNvPr>
        <xdr:cNvPicPr preferRelativeResize="1">
          <a:picLocks noChangeAspect="1"/>
        </xdr:cNvPicPr>
      </xdr:nvPicPr>
      <xdr:blipFill>
        <a:blip r:embed="rId1"/>
        <a:stretch>
          <a:fillRect/>
        </a:stretch>
      </xdr:blipFill>
      <xdr:spPr>
        <a:xfrm>
          <a:off x="3143250" y="10353675"/>
          <a:ext cx="95250" cy="104775"/>
        </a:xfrm>
        <a:prstGeom prst="rect">
          <a:avLst/>
        </a:prstGeom>
        <a:noFill/>
        <a:ln w="9525" cmpd="sng">
          <a:noFill/>
        </a:ln>
      </xdr:spPr>
    </xdr:pic>
    <xdr:clientData/>
  </xdr:twoCellAnchor>
  <xdr:twoCellAnchor editAs="oneCell">
    <xdr:from>
      <xdr:col>4</xdr:col>
      <xdr:colOff>0</xdr:colOff>
      <xdr:row>59</xdr:row>
      <xdr:rowOff>0</xdr:rowOff>
    </xdr:from>
    <xdr:to>
      <xdr:col>4</xdr:col>
      <xdr:colOff>95250</xdr:colOff>
      <xdr:row>59</xdr:row>
      <xdr:rowOff>104775</xdr:rowOff>
    </xdr:to>
    <xdr:pic>
      <xdr:nvPicPr>
        <xdr:cNvPr id="58" name="Picture 58" descr="See notes for: &#13;&#10;Gross domestic product, constant prices (National currency).">
          <a:hlinkClick r:id="rId117"/>
        </xdr:cNvPr>
        <xdr:cNvPicPr preferRelativeResize="1">
          <a:picLocks noChangeAspect="1"/>
        </xdr:cNvPicPr>
      </xdr:nvPicPr>
      <xdr:blipFill>
        <a:blip r:embed="rId1"/>
        <a:stretch>
          <a:fillRect/>
        </a:stretch>
      </xdr:blipFill>
      <xdr:spPr>
        <a:xfrm>
          <a:off x="3143250" y="10525125"/>
          <a:ext cx="95250" cy="104775"/>
        </a:xfrm>
        <a:prstGeom prst="rect">
          <a:avLst/>
        </a:prstGeom>
        <a:noFill/>
        <a:ln w="9525" cmpd="sng">
          <a:noFill/>
        </a:ln>
      </xdr:spPr>
    </xdr:pic>
    <xdr:clientData/>
  </xdr:twoCellAnchor>
  <xdr:twoCellAnchor editAs="oneCell">
    <xdr:from>
      <xdr:col>4</xdr:col>
      <xdr:colOff>0</xdr:colOff>
      <xdr:row>60</xdr:row>
      <xdr:rowOff>0</xdr:rowOff>
    </xdr:from>
    <xdr:to>
      <xdr:col>4</xdr:col>
      <xdr:colOff>95250</xdr:colOff>
      <xdr:row>60</xdr:row>
      <xdr:rowOff>104775</xdr:rowOff>
    </xdr:to>
    <xdr:pic>
      <xdr:nvPicPr>
        <xdr:cNvPr id="59" name="Picture 59" descr="See notes for: &#13;&#10;Gross domestic product, constant prices (National currency).">
          <a:hlinkClick r:id="rId119"/>
        </xdr:cNvPr>
        <xdr:cNvPicPr preferRelativeResize="1">
          <a:picLocks noChangeAspect="1"/>
        </xdr:cNvPicPr>
      </xdr:nvPicPr>
      <xdr:blipFill>
        <a:blip r:embed="rId1"/>
        <a:stretch>
          <a:fillRect/>
        </a:stretch>
      </xdr:blipFill>
      <xdr:spPr>
        <a:xfrm>
          <a:off x="3143250" y="10696575"/>
          <a:ext cx="95250" cy="104775"/>
        </a:xfrm>
        <a:prstGeom prst="rect">
          <a:avLst/>
        </a:prstGeom>
        <a:noFill/>
        <a:ln w="9525" cmpd="sng">
          <a:noFill/>
        </a:ln>
      </xdr:spPr>
    </xdr:pic>
    <xdr:clientData/>
  </xdr:twoCellAnchor>
  <xdr:twoCellAnchor editAs="oneCell">
    <xdr:from>
      <xdr:col>4</xdr:col>
      <xdr:colOff>0</xdr:colOff>
      <xdr:row>61</xdr:row>
      <xdr:rowOff>0</xdr:rowOff>
    </xdr:from>
    <xdr:to>
      <xdr:col>4</xdr:col>
      <xdr:colOff>95250</xdr:colOff>
      <xdr:row>61</xdr:row>
      <xdr:rowOff>104775</xdr:rowOff>
    </xdr:to>
    <xdr:pic>
      <xdr:nvPicPr>
        <xdr:cNvPr id="60" name="Picture 60" descr="See notes for: &#13;&#10;Gross domestic product, constant prices (National currency).">
          <a:hlinkClick r:id="rId121"/>
        </xdr:cNvPr>
        <xdr:cNvPicPr preferRelativeResize="1">
          <a:picLocks noChangeAspect="1"/>
        </xdr:cNvPicPr>
      </xdr:nvPicPr>
      <xdr:blipFill>
        <a:blip r:embed="rId1"/>
        <a:stretch>
          <a:fillRect/>
        </a:stretch>
      </xdr:blipFill>
      <xdr:spPr>
        <a:xfrm>
          <a:off x="3143250" y="10868025"/>
          <a:ext cx="95250" cy="104775"/>
        </a:xfrm>
        <a:prstGeom prst="rect">
          <a:avLst/>
        </a:prstGeom>
        <a:noFill/>
        <a:ln w="9525" cmpd="sng">
          <a:noFill/>
        </a:ln>
      </xdr:spPr>
    </xdr:pic>
    <xdr:clientData/>
  </xdr:twoCellAnchor>
  <xdr:twoCellAnchor editAs="oneCell">
    <xdr:from>
      <xdr:col>4</xdr:col>
      <xdr:colOff>0</xdr:colOff>
      <xdr:row>62</xdr:row>
      <xdr:rowOff>0</xdr:rowOff>
    </xdr:from>
    <xdr:to>
      <xdr:col>4</xdr:col>
      <xdr:colOff>95250</xdr:colOff>
      <xdr:row>62</xdr:row>
      <xdr:rowOff>104775</xdr:rowOff>
    </xdr:to>
    <xdr:pic>
      <xdr:nvPicPr>
        <xdr:cNvPr id="61" name="Picture 61" descr="See notes for: &#13;&#10;Gross domestic product, constant prices (National currency).">
          <a:hlinkClick r:id="rId123"/>
        </xdr:cNvPr>
        <xdr:cNvPicPr preferRelativeResize="1">
          <a:picLocks noChangeAspect="1"/>
        </xdr:cNvPicPr>
      </xdr:nvPicPr>
      <xdr:blipFill>
        <a:blip r:embed="rId1"/>
        <a:stretch>
          <a:fillRect/>
        </a:stretch>
      </xdr:blipFill>
      <xdr:spPr>
        <a:xfrm>
          <a:off x="3143250" y="11039475"/>
          <a:ext cx="95250" cy="104775"/>
        </a:xfrm>
        <a:prstGeom prst="rect">
          <a:avLst/>
        </a:prstGeom>
        <a:noFill/>
        <a:ln w="9525" cmpd="sng">
          <a:noFill/>
        </a:ln>
      </xdr:spPr>
    </xdr:pic>
    <xdr:clientData/>
  </xdr:twoCellAnchor>
  <xdr:twoCellAnchor editAs="oneCell">
    <xdr:from>
      <xdr:col>4</xdr:col>
      <xdr:colOff>0</xdr:colOff>
      <xdr:row>63</xdr:row>
      <xdr:rowOff>0</xdr:rowOff>
    </xdr:from>
    <xdr:to>
      <xdr:col>4</xdr:col>
      <xdr:colOff>95250</xdr:colOff>
      <xdr:row>63</xdr:row>
      <xdr:rowOff>104775</xdr:rowOff>
    </xdr:to>
    <xdr:pic>
      <xdr:nvPicPr>
        <xdr:cNvPr id="62" name="Picture 62" descr="See notes for: &#13;&#10;Gross domestic product, constant prices (National currency).">
          <a:hlinkClick r:id="rId125"/>
        </xdr:cNvPr>
        <xdr:cNvPicPr preferRelativeResize="1">
          <a:picLocks noChangeAspect="1"/>
        </xdr:cNvPicPr>
      </xdr:nvPicPr>
      <xdr:blipFill>
        <a:blip r:embed="rId1"/>
        <a:stretch>
          <a:fillRect/>
        </a:stretch>
      </xdr:blipFill>
      <xdr:spPr>
        <a:xfrm>
          <a:off x="3143250" y="11210925"/>
          <a:ext cx="95250" cy="104775"/>
        </a:xfrm>
        <a:prstGeom prst="rect">
          <a:avLst/>
        </a:prstGeom>
        <a:noFill/>
        <a:ln w="9525" cmpd="sng">
          <a:noFill/>
        </a:ln>
      </xdr:spPr>
    </xdr:pic>
    <xdr:clientData/>
  </xdr:twoCellAnchor>
  <xdr:twoCellAnchor editAs="oneCell">
    <xdr:from>
      <xdr:col>4</xdr:col>
      <xdr:colOff>0</xdr:colOff>
      <xdr:row>64</xdr:row>
      <xdr:rowOff>0</xdr:rowOff>
    </xdr:from>
    <xdr:to>
      <xdr:col>4</xdr:col>
      <xdr:colOff>95250</xdr:colOff>
      <xdr:row>64</xdr:row>
      <xdr:rowOff>104775</xdr:rowOff>
    </xdr:to>
    <xdr:pic>
      <xdr:nvPicPr>
        <xdr:cNvPr id="63" name="Picture 63" descr="See notes for: &#13;&#10;Gross domestic product, constant prices (National currency).">
          <a:hlinkClick r:id="rId127"/>
        </xdr:cNvPr>
        <xdr:cNvPicPr preferRelativeResize="1">
          <a:picLocks noChangeAspect="1"/>
        </xdr:cNvPicPr>
      </xdr:nvPicPr>
      <xdr:blipFill>
        <a:blip r:embed="rId1"/>
        <a:stretch>
          <a:fillRect/>
        </a:stretch>
      </xdr:blipFill>
      <xdr:spPr>
        <a:xfrm>
          <a:off x="3143250" y="11382375"/>
          <a:ext cx="95250" cy="104775"/>
        </a:xfrm>
        <a:prstGeom prst="rect">
          <a:avLst/>
        </a:prstGeom>
        <a:noFill/>
        <a:ln w="9525" cmpd="sng">
          <a:noFill/>
        </a:ln>
      </xdr:spPr>
    </xdr:pic>
    <xdr:clientData/>
  </xdr:twoCellAnchor>
  <xdr:twoCellAnchor editAs="oneCell">
    <xdr:from>
      <xdr:col>4</xdr:col>
      <xdr:colOff>0</xdr:colOff>
      <xdr:row>65</xdr:row>
      <xdr:rowOff>0</xdr:rowOff>
    </xdr:from>
    <xdr:to>
      <xdr:col>4</xdr:col>
      <xdr:colOff>95250</xdr:colOff>
      <xdr:row>65</xdr:row>
      <xdr:rowOff>104775</xdr:rowOff>
    </xdr:to>
    <xdr:pic>
      <xdr:nvPicPr>
        <xdr:cNvPr id="64" name="Picture 64" descr="See notes for: &#13;&#10;Gross domestic product, constant prices (National currency).">
          <a:hlinkClick r:id="rId129"/>
        </xdr:cNvPr>
        <xdr:cNvPicPr preferRelativeResize="1">
          <a:picLocks noChangeAspect="1"/>
        </xdr:cNvPicPr>
      </xdr:nvPicPr>
      <xdr:blipFill>
        <a:blip r:embed="rId1"/>
        <a:stretch>
          <a:fillRect/>
        </a:stretch>
      </xdr:blipFill>
      <xdr:spPr>
        <a:xfrm>
          <a:off x="3143250" y="11553825"/>
          <a:ext cx="95250" cy="104775"/>
        </a:xfrm>
        <a:prstGeom prst="rect">
          <a:avLst/>
        </a:prstGeom>
        <a:noFill/>
        <a:ln w="9525" cmpd="sng">
          <a:noFill/>
        </a:ln>
      </xdr:spPr>
    </xdr:pic>
    <xdr:clientData/>
  </xdr:twoCellAnchor>
  <xdr:twoCellAnchor editAs="oneCell">
    <xdr:from>
      <xdr:col>4</xdr:col>
      <xdr:colOff>0</xdr:colOff>
      <xdr:row>66</xdr:row>
      <xdr:rowOff>0</xdr:rowOff>
    </xdr:from>
    <xdr:to>
      <xdr:col>4</xdr:col>
      <xdr:colOff>95250</xdr:colOff>
      <xdr:row>66</xdr:row>
      <xdr:rowOff>104775</xdr:rowOff>
    </xdr:to>
    <xdr:pic>
      <xdr:nvPicPr>
        <xdr:cNvPr id="65" name="Picture 65" descr="See notes for: &#13;&#10;Gross domestic product, constant prices (National currency).">
          <a:hlinkClick r:id="rId131"/>
        </xdr:cNvPr>
        <xdr:cNvPicPr preferRelativeResize="1">
          <a:picLocks noChangeAspect="1"/>
        </xdr:cNvPicPr>
      </xdr:nvPicPr>
      <xdr:blipFill>
        <a:blip r:embed="rId1"/>
        <a:stretch>
          <a:fillRect/>
        </a:stretch>
      </xdr:blipFill>
      <xdr:spPr>
        <a:xfrm>
          <a:off x="3143250" y="11725275"/>
          <a:ext cx="95250" cy="104775"/>
        </a:xfrm>
        <a:prstGeom prst="rect">
          <a:avLst/>
        </a:prstGeom>
        <a:noFill/>
        <a:ln w="9525" cmpd="sng">
          <a:noFill/>
        </a:ln>
      </xdr:spPr>
    </xdr:pic>
    <xdr:clientData/>
  </xdr:twoCellAnchor>
  <xdr:twoCellAnchor editAs="oneCell">
    <xdr:from>
      <xdr:col>4</xdr:col>
      <xdr:colOff>0</xdr:colOff>
      <xdr:row>51</xdr:row>
      <xdr:rowOff>0</xdr:rowOff>
    </xdr:from>
    <xdr:to>
      <xdr:col>4</xdr:col>
      <xdr:colOff>95250</xdr:colOff>
      <xdr:row>51</xdr:row>
      <xdr:rowOff>104775</xdr:rowOff>
    </xdr:to>
    <xdr:pic>
      <xdr:nvPicPr>
        <xdr:cNvPr id="66" name="Picture 132" descr="See notes for: &#13;&#10;Gross domestic product, constant prices (National currency).">
          <a:hlinkClick r:id="rId133"/>
        </xdr:cNvPr>
        <xdr:cNvPicPr preferRelativeResize="1">
          <a:picLocks noChangeAspect="1"/>
        </xdr:cNvPicPr>
      </xdr:nvPicPr>
      <xdr:blipFill>
        <a:blip r:embed="rId1"/>
        <a:stretch>
          <a:fillRect/>
        </a:stretch>
      </xdr:blipFill>
      <xdr:spPr>
        <a:xfrm>
          <a:off x="3143250" y="9153525"/>
          <a:ext cx="95250" cy="1047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0.82125</cdr:x>
      <cdr:y>0.10075</cdr:y>
    </cdr:from>
    <cdr:to>
      <cdr:x>0.82125</cdr:x>
      <cdr:y>0.8875</cdr:y>
    </cdr:to>
    <cdr:sp>
      <cdr:nvSpPr>
        <cdr:cNvPr id="1" name="Line 1"/>
        <cdr:cNvSpPr>
          <a:spLocks/>
        </cdr:cNvSpPr>
      </cdr:nvSpPr>
      <cdr:spPr>
        <a:xfrm>
          <a:off x="6010275" y="447675"/>
          <a:ext cx="0" cy="3533775"/>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0.79775</cdr:x>
      <cdr:y>0.20925</cdr:y>
    </cdr:from>
    <cdr:to>
      <cdr:x>0.99425</cdr:x>
      <cdr:y>0.31125</cdr:y>
    </cdr:to>
    <cdr:sp>
      <cdr:nvSpPr>
        <cdr:cNvPr id="2" name="Text Box 2"/>
        <cdr:cNvSpPr txBox="1">
          <a:spLocks noChangeArrowheads="1"/>
        </cdr:cNvSpPr>
      </cdr:nvSpPr>
      <cdr:spPr>
        <a:xfrm>
          <a:off x="5838825" y="933450"/>
          <a:ext cx="1438275"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0.10075</cdr:y>
    </cdr:from>
    <cdr:to>
      <cdr:x>0.82</cdr:x>
      <cdr:y>0.8835</cdr:y>
    </cdr:to>
    <cdr:sp>
      <cdr:nvSpPr>
        <cdr:cNvPr id="1" name="Line 1"/>
        <cdr:cNvSpPr>
          <a:spLocks/>
        </cdr:cNvSpPr>
      </cdr:nvSpPr>
      <cdr:spPr>
        <a:xfrm>
          <a:off x="5991225" y="447675"/>
          <a:ext cx="0" cy="3524250"/>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0.20925</cdr:y>
    </cdr:from>
    <cdr:to>
      <cdr:x>0.99425</cdr:x>
      <cdr:y>0.31</cdr:y>
    </cdr:to>
    <cdr:sp>
      <cdr:nvSpPr>
        <cdr:cNvPr id="2" name="Text Box 2"/>
        <cdr:cNvSpPr txBox="1">
          <a:spLocks noChangeArrowheads="1"/>
        </cdr:cNvSpPr>
      </cdr:nvSpPr>
      <cdr:spPr>
        <a:xfrm>
          <a:off x="5819775" y="933450"/>
          <a:ext cx="14478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0.10075</cdr:y>
    </cdr:from>
    <cdr:to>
      <cdr:x>0.82</cdr:x>
      <cdr:y>0.88375</cdr:y>
    </cdr:to>
    <cdr:sp>
      <cdr:nvSpPr>
        <cdr:cNvPr id="1" name="Line 1"/>
        <cdr:cNvSpPr>
          <a:spLocks/>
        </cdr:cNvSpPr>
      </cdr:nvSpPr>
      <cdr:spPr>
        <a:xfrm>
          <a:off x="5991225" y="447675"/>
          <a:ext cx="0" cy="3533775"/>
        </a:xfrm>
        <a:prstGeom prst="line">
          <a:avLst/>
        </a:prstGeom>
        <a:noFill/>
        <a:ln w="12700" cmpd="sng">
          <a:solidFill>
            <a:srgbClr val="969696"/>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0.209</cdr:y>
    </cdr:from>
    <cdr:to>
      <cdr:x>0.99425</cdr:x>
      <cdr:y>0.30975</cdr:y>
    </cdr:to>
    <cdr:sp>
      <cdr:nvSpPr>
        <cdr:cNvPr id="2" name="Text Box 2"/>
        <cdr:cNvSpPr txBox="1">
          <a:spLocks noChangeArrowheads="1"/>
        </cdr:cNvSpPr>
      </cdr:nvSpPr>
      <cdr:spPr>
        <a:xfrm>
          <a:off x="5819775" y="942975"/>
          <a:ext cx="14478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C0C0C0"/>
              </a:solidFill>
              <a:latin typeface="Arial"/>
              <a:ea typeface="Arial"/>
              <a:cs typeface="Arial"/>
            </a:rPr>
            <a:t>European Commission GDP Forecasts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359</xdr:row>
      <xdr:rowOff>0</xdr:rowOff>
    </xdr:from>
    <xdr:to>
      <xdr:col>22</xdr:col>
      <xdr:colOff>514350</xdr:colOff>
      <xdr:row>379</xdr:row>
      <xdr:rowOff>142875</xdr:rowOff>
    </xdr:to>
    <xdr:graphicFrame>
      <xdr:nvGraphicFramePr>
        <xdr:cNvPr id="1" name="Chart 7"/>
        <xdr:cNvGraphicFramePr/>
      </xdr:nvGraphicFramePr>
      <xdr:xfrm>
        <a:off x="9544050" y="62626875"/>
        <a:ext cx="7324725" cy="4495800"/>
      </xdr:xfrm>
      <a:graphic>
        <a:graphicData uri="http://schemas.openxmlformats.org/drawingml/2006/chart">
          <c:chart xmlns:c="http://schemas.openxmlformats.org/drawingml/2006/chart" r:id="rId1"/>
        </a:graphicData>
      </a:graphic>
    </xdr:graphicFrame>
    <xdr:clientData/>
  </xdr:twoCellAnchor>
  <xdr:twoCellAnchor>
    <xdr:from>
      <xdr:col>24</xdr:col>
      <xdr:colOff>123825</xdr:colOff>
      <xdr:row>359</xdr:row>
      <xdr:rowOff>85725</xdr:rowOff>
    </xdr:from>
    <xdr:to>
      <xdr:col>33</xdr:col>
      <xdr:colOff>523875</xdr:colOff>
      <xdr:row>380</xdr:row>
      <xdr:rowOff>76200</xdr:rowOff>
    </xdr:to>
    <xdr:graphicFrame>
      <xdr:nvGraphicFramePr>
        <xdr:cNvPr id="2" name="Chart 7"/>
        <xdr:cNvGraphicFramePr/>
      </xdr:nvGraphicFramePr>
      <xdr:xfrm>
        <a:off x="17697450" y="62712600"/>
        <a:ext cx="7315200" cy="4505325"/>
      </xdr:xfrm>
      <a:graphic>
        <a:graphicData uri="http://schemas.openxmlformats.org/drawingml/2006/chart">
          <c:chart xmlns:c="http://schemas.openxmlformats.org/drawingml/2006/chart" r:id="rId2"/>
        </a:graphicData>
      </a:graphic>
    </xdr:graphicFrame>
    <xdr:clientData/>
  </xdr:twoCellAnchor>
  <xdr:twoCellAnchor>
    <xdr:from>
      <xdr:col>24</xdr:col>
      <xdr:colOff>76200</xdr:colOff>
      <xdr:row>388</xdr:row>
      <xdr:rowOff>76200</xdr:rowOff>
    </xdr:from>
    <xdr:to>
      <xdr:col>33</xdr:col>
      <xdr:colOff>476250</xdr:colOff>
      <xdr:row>404</xdr:row>
      <xdr:rowOff>9525</xdr:rowOff>
    </xdr:to>
    <xdr:graphicFrame>
      <xdr:nvGraphicFramePr>
        <xdr:cNvPr id="3" name="Chart 7"/>
        <xdr:cNvGraphicFramePr/>
      </xdr:nvGraphicFramePr>
      <xdr:xfrm>
        <a:off x="17649825" y="68551425"/>
        <a:ext cx="7315200" cy="4514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ORAGE\Data\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TORAGE\Data\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ORAGE\Data\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7"/>
  <sheetViews>
    <sheetView zoomScalePageLayoutView="0" workbookViewId="0" topLeftCell="A1">
      <selection activeCell="B18" sqref="B18"/>
    </sheetView>
  </sheetViews>
  <sheetFormatPr defaultColWidth="9.140625" defaultRowHeight="12.75"/>
  <cols>
    <col min="1" max="1" width="19.57421875" style="0" customWidth="1"/>
    <col min="2" max="2" width="25.8515625" style="0" customWidth="1"/>
    <col min="3" max="3" width="13.00390625" style="0" customWidth="1"/>
    <col min="4" max="4" width="16.57421875" style="0" customWidth="1"/>
  </cols>
  <sheetData>
    <row r="1" ht="12.75">
      <c r="A1" s="28" t="s">
        <v>291</v>
      </c>
    </row>
    <row r="2" ht="12.75">
      <c r="A2" s="28"/>
    </row>
    <row r="3" spans="1:4" ht="12.75">
      <c r="A3" s="28" t="s">
        <v>292</v>
      </c>
      <c r="B3" s="28" t="s">
        <v>293</v>
      </c>
      <c r="C3" s="28" t="s">
        <v>294</v>
      </c>
      <c r="D3" s="28" t="s">
        <v>296</v>
      </c>
    </row>
    <row r="4" ht="12.75">
      <c r="A4" s="221" t="s">
        <v>295</v>
      </c>
    </row>
    <row r="5" ht="12.75">
      <c r="A5" s="221"/>
    </row>
    <row r="6" ht="12.75">
      <c r="A6" s="221" t="s">
        <v>300</v>
      </c>
    </row>
    <row r="7" spans="2:4" ht="12.75">
      <c r="B7" s="221" t="s">
        <v>297</v>
      </c>
      <c r="C7" s="222" t="s">
        <v>298</v>
      </c>
      <c r="D7" s="223" t="s">
        <v>299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2"/>
  <sheetViews>
    <sheetView zoomScalePageLayoutView="0" workbookViewId="0" topLeftCell="A1">
      <selection activeCell="D15" sqref="D15"/>
    </sheetView>
  </sheetViews>
  <sheetFormatPr defaultColWidth="9.140625" defaultRowHeight="12.75"/>
  <cols>
    <col min="1" max="16384" width="9.140625" style="108" customWidth="1"/>
  </cols>
  <sheetData>
    <row r="1" ht="11.25">
      <c r="A1" s="108" t="s">
        <v>149</v>
      </c>
    </row>
    <row r="3" spans="3:22" ht="11.25">
      <c r="C3" s="108" t="s">
        <v>150</v>
      </c>
      <c r="D3" s="108" t="s">
        <v>100</v>
      </c>
      <c r="E3" s="108" t="s">
        <v>130</v>
      </c>
      <c r="F3" s="108" t="s">
        <v>131</v>
      </c>
      <c r="G3" s="108" t="s">
        <v>132</v>
      </c>
      <c r="H3" s="108" t="s">
        <v>133</v>
      </c>
      <c r="I3" s="108" t="s">
        <v>101</v>
      </c>
      <c r="J3" s="108" t="s">
        <v>134</v>
      </c>
      <c r="K3" s="108" t="s">
        <v>135</v>
      </c>
      <c r="L3" s="108" t="s">
        <v>136</v>
      </c>
      <c r="M3" s="108" t="s">
        <v>137</v>
      </c>
      <c r="N3" s="108" t="s">
        <v>102</v>
      </c>
      <c r="O3" s="108" t="s">
        <v>103</v>
      </c>
      <c r="P3" s="108" t="s">
        <v>104</v>
      </c>
      <c r="Q3" s="108" t="s">
        <v>105</v>
      </c>
      <c r="R3" s="108" t="s">
        <v>106</v>
      </c>
      <c r="S3" s="108" t="s">
        <v>107</v>
      </c>
      <c r="T3" s="108" t="s">
        <v>151</v>
      </c>
      <c r="U3" s="109">
        <v>2007</v>
      </c>
      <c r="V3" s="109">
        <v>2008</v>
      </c>
    </row>
    <row r="4" spans="1:3" ht="11.25">
      <c r="A4" s="108" t="s">
        <v>152</v>
      </c>
      <c r="B4" s="108" t="s">
        <v>153</v>
      </c>
      <c r="C4" s="108" t="s">
        <v>154</v>
      </c>
    </row>
    <row r="5" spans="1:22" ht="11.25">
      <c r="A5" s="108" t="s">
        <v>110</v>
      </c>
      <c r="B5" s="108" t="s">
        <v>138</v>
      </c>
      <c r="C5" s="108" t="s">
        <v>155</v>
      </c>
      <c r="D5" s="108">
        <v>8777052.273</v>
      </c>
      <c r="E5" s="108">
        <v>8863008.819</v>
      </c>
      <c r="F5" s="108">
        <v>8861229.901</v>
      </c>
      <c r="G5" s="108">
        <v>8938830.766</v>
      </c>
      <c r="H5" s="108">
        <v>9013889.671</v>
      </c>
      <c r="I5" s="108">
        <v>9240997.372</v>
      </c>
      <c r="J5" s="108">
        <v>9482265.588</v>
      </c>
      <c r="K5" s="108">
        <v>9566316.463</v>
      </c>
      <c r="L5" s="108">
        <v>9623094.269</v>
      </c>
      <c r="M5" s="108">
        <v>9812613.277</v>
      </c>
      <c r="N5" s="108">
        <v>10024541.569</v>
      </c>
      <c r="O5" s="108">
        <v>10059131.026</v>
      </c>
      <c r="P5" s="108">
        <v>10279922.412</v>
      </c>
      <c r="Q5" s="108">
        <v>10646594.932</v>
      </c>
      <c r="R5" s="108">
        <v>11154685.582</v>
      </c>
      <c r="S5" s="108">
        <v>11430447.621</v>
      </c>
      <c r="T5" s="108">
        <v>11731153.06</v>
      </c>
      <c r="U5" s="108">
        <v>12043105.683</v>
      </c>
      <c r="V5" s="108">
        <v>12267383.065</v>
      </c>
    </row>
    <row r="6" spans="1:22" ht="11.25">
      <c r="A6" s="108" t="s">
        <v>197</v>
      </c>
      <c r="B6" s="108" t="s">
        <v>138</v>
      </c>
      <c r="C6" s="108" t="s">
        <v>155</v>
      </c>
      <c r="D6" s="108">
        <v>387514.634</v>
      </c>
      <c r="E6" s="108">
        <v>403338.31</v>
      </c>
      <c r="F6" s="108">
        <v>406818.605</v>
      </c>
      <c r="G6" s="108">
        <v>418542.238</v>
      </c>
      <c r="H6" s="108">
        <v>425686.272</v>
      </c>
      <c r="I6" s="108">
        <v>442875.197</v>
      </c>
      <c r="J6" s="108">
        <v>452222.486</v>
      </c>
      <c r="K6" s="108">
        <v>463030.19</v>
      </c>
      <c r="L6" s="108">
        <v>472111.996</v>
      </c>
      <c r="M6" s="108">
        <v>491376.085</v>
      </c>
      <c r="N6" s="108">
        <v>502341.233</v>
      </c>
      <c r="O6" s="108">
        <v>512766.137</v>
      </c>
      <c r="P6" s="108">
        <v>525590.501</v>
      </c>
      <c r="Q6" s="108">
        <v>553634.524</v>
      </c>
      <c r="R6" s="108">
        <v>578882.048</v>
      </c>
      <c r="S6" s="108">
        <v>592573.896</v>
      </c>
      <c r="T6" s="108">
        <v>607657.385</v>
      </c>
      <c r="U6" s="108">
        <v>635741.686</v>
      </c>
      <c r="V6" s="108">
        <v>655443.22</v>
      </c>
    </row>
    <row r="7" spans="1:22" ht="11.25">
      <c r="A7" s="108" t="s">
        <v>198</v>
      </c>
      <c r="B7" s="108" t="s">
        <v>138</v>
      </c>
      <c r="C7" s="108" t="s">
        <v>155</v>
      </c>
      <c r="D7" s="108">
        <v>219152.732</v>
      </c>
      <c r="E7" s="108">
        <v>239230.897</v>
      </c>
      <c r="F7" s="108">
        <v>259954.705</v>
      </c>
      <c r="G7" s="108">
        <v>278381.108</v>
      </c>
      <c r="H7" s="108">
        <v>301300.446</v>
      </c>
      <c r="I7" s="108">
        <v>311197.385</v>
      </c>
      <c r="J7" s="108">
        <v>323600.305</v>
      </c>
      <c r="K7" s="108">
        <v>326398.517</v>
      </c>
      <c r="L7" s="108">
        <v>351346.402</v>
      </c>
      <c r="M7" s="108">
        <v>359306.814</v>
      </c>
      <c r="N7" s="108">
        <v>378487.902</v>
      </c>
      <c r="O7" s="108">
        <v>392295.948</v>
      </c>
      <c r="P7" s="108">
        <v>417555.448</v>
      </c>
      <c r="Q7" s="108">
        <v>442452.644</v>
      </c>
      <c r="R7" s="108">
        <v>478425.823</v>
      </c>
      <c r="S7" s="108">
        <v>497305.143</v>
      </c>
      <c r="T7" s="108">
        <v>526500.272</v>
      </c>
      <c r="U7" s="108">
        <v>558576.504</v>
      </c>
      <c r="V7" s="108">
        <v>593652.431</v>
      </c>
    </row>
    <row r="8" spans="1:22" ht="11.25">
      <c r="A8" s="108" t="s">
        <v>156</v>
      </c>
      <c r="B8" s="108" t="s">
        <v>138</v>
      </c>
      <c r="C8" s="108" t="s">
        <v>155</v>
      </c>
      <c r="D8" s="108">
        <v>871703.448</v>
      </c>
      <c r="E8" s="108">
        <v>865709.76</v>
      </c>
      <c r="F8" s="108">
        <v>896548.434</v>
      </c>
      <c r="G8" s="108">
        <v>947796.223</v>
      </c>
      <c r="H8" s="108">
        <v>991004.08</v>
      </c>
      <c r="I8" s="108">
        <v>1057353.629</v>
      </c>
      <c r="J8" s="108">
        <v>1094645.449</v>
      </c>
      <c r="K8" s="108">
        <v>1096924.193</v>
      </c>
      <c r="L8" s="108">
        <v>1098024.37</v>
      </c>
      <c r="M8" s="108">
        <v>1100562.247</v>
      </c>
      <c r="N8" s="108">
        <v>1107326.18</v>
      </c>
      <c r="O8" s="108">
        <v>1104147.517</v>
      </c>
      <c r="P8" s="108">
        <v>1192585.29</v>
      </c>
      <c r="Q8" s="108">
        <v>1356373.597</v>
      </c>
      <c r="R8" s="108">
        <v>1576228.934</v>
      </c>
      <c r="S8" s="108">
        <v>1707357.775</v>
      </c>
      <c r="T8" s="108">
        <v>1864729.456</v>
      </c>
      <c r="U8" s="108">
        <v>1976777.146</v>
      </c>
      <c r="V8" s="108">
        <v>2130565.479</v>
      </c>
    </row>
    <row r="9" spans="1:22" ht="11.25">
      <c r="A9" s="108" t="s">
        <v>199</v>
      </c>
      <c r="B9" s="108" t="s">
        <v>138</v>
      </c>
      <c r="C9" s="108" t="s">
        <v>155</v>
      </c>
      <c r="D9" s="108">
        <v>318897.91</v>
      </c>
      <c r="E9" s="108">
        <v>331800.636</v>
      </c>
      <c r="F9" s="108">
        <v>345054.962</v>
      </c>
      <c r="G9" s="108">
        <v>352717.136</v>
      </c>
      <c r="H9" s="108">
        <v>366036.505</v>
      </c>
      <c r="I9" s="108">
        <v>386373.914</v>
      </c>
      <c r="J9" s="108">
        <v>399194.15</v>
      </c>
      <c r="K9" s="108">
        <v>415035.854</v>
      </c>
      <c r="L9" s="108">
        <v>424778.692</v>
      </c>
      <c r="M9" s="108">
        <v>450402.917</v>
      </c>
      <c r="N9" s="108">
        <v>459452.995</v>
      </c>
      <c r="O9" s="108">
        <v>466089.833</v>
      </c>
      <c r="P9" s="108">
        <v>478974.17</v>
      </c>
      <c r="Q9" s="108">
        <v>490891.779</v>
      </c>
      <c r="R9" s="108">
        <v>518614.279</v>
      </c>
      <c r="S9" s="108">
        <v>536856.103</v>
      </c>
      <c r="T9" s="108">
        <v>563727.111</v>
      </c>
      <c r="U9" s="108">
        <v>595105.455</v>
      </c>
      <c r="V9" s="108">
        <v>620972.581</v>
      </c>
    </row>
    <row r="10" spans="1:22" ht="11.25">
      <c r="A10" s="108" t="s">
        <v>108</v>
      </c>
      <c r="B10" s="108" t="s">
        <v>138</v>
      </c>
      <c r="C10" s="108" t="s">
        <v>155</v>
      </c>
      <c r="D10" s="108">
        <v>879192.534</v>
      </c>
      <c r="E10" s="108">
        <v>871122.201</v>
      </c>
      <c r="F10" s="108">
        <v>795667.004</v>
      </c>
      <c r="G10" s="108">
        <v>751202.347</v>
      </c>
      <c r="H10" s="108">
        <v>656963.742</v>
      </c>
      <c r="I10" s="108">
        <v>636646.352</v>
      </c>
      <c r="J10" s="108">
        <v>630084.43</v>
      </c>
      <c r="K10" s="108">
        <v>601977.963</v>
      </c>
      <c r="L10" s="108">
        <v>587949.629</v>
      </c>
      <c r="M10" s="108">
        <v>608987.537</v>
      </c>
      <c r="N10" s="108">
        <v>619264.628</v>
      </c>
      <c r="O10" s="108">
        <v>626014.185</v>
      </c>
      <c r="P10" s="108">
        <v>623097.623</v>
      </c>
      <c r="Q10" s="108">
        <v>645322.728</v>
      </c>
      <c r="R10" s="108">
        <v>647392.056</v>
      </c>
      <c r="S10" s="108">
        <v>651711.627</v>
      </c>
      <c r="T10" s="108">
        <v>670672.799</v>
      </c>
      <c r="U10" s="108">
        <v>672590.682</v>
      </c>
      <c r="V10" s="108">
        <v>686757.342</v>
      </c>
    </row>
    <row r="11" spans="1:22" ht="12" customHeight="1">
      <c r="A11" s="108" t="s">
        <v>109</v>
      </c>
      <c r="B11" s="108" t="s">
        <v>138</v>
      </c>
      <c r="C11" s="108" t="s">
        <v>155</v>
      </c>
      <c r="D11" s="108">
        <v>1914996.334</v>
      </c>
      <c r="E11" s="108">
        <v>1930629.906</v>
      </c>
      <c r="F11" s="108">
        <v>1969359.184</v>
      </c>
      <c r="G11" s="108">
        <v>2003932.74</v>
      </c>
      <c r="H11" s="108">
        <v>2041105.156</v>
      </c>
      <c r="I11" s="108">
        <v>2067213.345</v>
      </c>
      <c r="J11" s="108">
        <v>2113130.477</v>
      </c>
      <c r="K11" s="108">
        <v>2134504.938</v>
      </c>
      <c r="L11" s="108">
        <v>2152669.342</v>
      </c>
      <c r="M11" s="108">
        <v>2210902.907</v>
      </c>
      <c r="N11" s="108">
        <v>2273331.687</v>
      </c>
      <c r="O11" s="108">
        <v>2230816.894</v>
      </c>
      <c r="P11" s="108">
        <v>2255957.295</v>
      </c>
      <c r="Q11" s="108">
        <v>2261151.295</v>
      </c>
      <c r="R11" s="108">
        <v>2307819.192</v>
      </c>
      <c r="S11" s="108">
        <v>2318861.102</v>
      </c>
      <c r="T11" s="108">
        <v>2296640.103</v>
      </c>
      <c r="U11" s="108">
        <v>2336546.175</v>
      </c>
      <c r="V11" s="108">
        <v>2283721.609</v>
      </c>
    </row>
    <row r="13" spans="1:22" s="152" customFormat="1" ht="13.5">
      <c r="A13" s="151"/>
      <c r="B13" s="151" t="s">
        <v>150</v>
      </c>
      <c r="D13" s="151" t="s">
        <v>100</v>
      </c>
      <c r="E13" s="151" t="s">
        <v>130</v>
      </c>
      <c r="F13" s="151" t="s">
        <v>131</v>
      </c>
      <c r="G13" s="151" t="s">
        <v>132</v>
      </c>
      <c r="H13" s="151" t="s">
        <v>133</v>
      </c>
      <c r="I13" s="151" t="s">
        <v>101</v>
      </c>
      <c r="J13" s="151" t="s">
        <v>134</v>
      </c>
      <c r="K13" s="151" t="s">
        <v>135</v>
      </c>
      <c r="L13" s="151" t="s">
        <v>136</v>
      </c>
      <c r="M13" s="151" t="s">
        <v>137</v>
      </c>
      <c r="N13" s="151" t="s">
        <v>102</v>
      </c>
      <c r="O13" s="151" t="s">
        <v>103</v>
      </c>
      <c r="P13" s="151" t="s">
        <v>104</v>
      </c>
      <c r="Q13" s="151" t="s">
        <v>105</v>
      </c>
      <c r="R13" s="151" t="s">
        <v>106</v>
      </c>
      <c r="S13" s="151" t="s">
        <v>107</v>
      </c>
      <c r="T13" s="151" t="s">
        <v>151</v>
      </c>
      <c r="U13" s="151" t="s">
        <v>249</v>
      </c>
      <c r="V13" s="151" t="s">
        <v>268</v>
      </c>
    </row>
    <row r="14" spans="1:21" s="152" customFormat="1" ht="13.5">
      <c r="A14" s="151" t="s">
        <v>152</v>
      </c>
      <c r="B14" s="151" t="s">
        <v>250</v>
      </c>
      <c r="D14" s="151"/>
      <c r="E14" s="151"/>
      <c r="F14" s="151"/>
      <c r="G14" s="151"/>
      <c r="H14" s="151"/>
      <c r="I14" s="151"/>
      <c r="J14" s="151"/>
      <c r="K14" s="151"/>
      <c r="L14" s="151"/>
      <c r="M14" s="151"/>
      <c r="N14" s="151"/>
      <c r="O14" s="151"/>
      <c r="P14" s="151"/>
      <c r="Q14" s="151"/>
      <c r="R14" s="151"/>
      <c r="S14" s="151"/>
      <c r="T14" s="151"/>
      <c r="U14" s="151"/>
    </row>
    <row r="15" spans="1:22" s="152" customFormat="1" ht="14.25">
      <c r="A15" s="151" t="s">
        <v>110</v>
      </c>
      <c r="B15" s="151" t="s">
        <v>251</v>
      </c>
      <c r="D15" s="151">
        <v>5265.244</v>
      </c>
      <c r="E15" s="151">
        <v>5350.29</v>
      </c>
      <c r="F15" s="151">
        <v>5433.686</v>
      </c>
      <c r="G15" s="151">
        <v>5517.34</v>
      </c>
      <c r="H15" s="151">
        <v>5599.226</v>
      </c>
      <c r="I15" s="151">
        <v>5680.362</v>
      </c>
      <c r="J15" s="151">
        <v>5760.628</v>
      </c>
      <c r="K15" s="151">
        <v>5840.818</v>
      </c>
      <c r="L15" s="151">
        <v>5920.088</v>
      </c>
      <c r="M15" s="151">
        <v>5999.538</v>
      </c>
      <c r="N15" s="151">
        <v>6074.012</v>
      </c>
      <c r="O15" s="151">
        <v>6151.117</v>
      </c>
      <c r="P15" s="151">
        <v>6228.156</v>
      </c>
      <c r="Q15" s="151">
        <v>6305.603</v>
      </c>
      <c r="R15" s="151">
        <v>6382.473</v>
      </c>
      <c r="S15" s="151">
        <v>6458.613</v>
      </c>
      <c r="T15" s="151">
        <v>6534.54</v>
      </c>
      <c r="U15">
        <v>6610.492</v>
      </c>
      <c r="V15" s="152">
        <v>6687.896</v>
      </c>
    </row>
    <row r="16" spans="1:22" s="152" customFormat="1" ht="14.25">
      <c r="A16" s="151" t="s">
        <v>197</v>
      </c>
      <c r="B16" s="151" t="s">
        <v>251</v>
      </c>
      <c r="D16" s="151">
        <v>633.594</v>
      </c>
      <c r="E16" s="151">
        <v>650.743</v>
      </c>
      <c r="F16" s="151">
        <v>668.053</v>
      </c>
      <c r="G16" s="151">
        <v>685.554</v>
      </c>
      <c r="H16" s="151">
        <v>703.322</v>
      </c>
      <c r="I16" s="151">
        <v>721.408</v>
      </c>
      <c r="J16" s="151">
        <v>739.859</v>
      </c>
      <c r="K16" s="151">
        <v>758.673</v>
      </c>
      <c r="L16" s="151">
        <v>777.833</v>
      </c>
      <c r="M16" s="151">
        <v>797.354</v>
      </c>
      <c r="N16" s="151">
        <v>817.2</v>
      </c>
      <c r="O16" s="151">
        <v>837.072</v>
      </c>
      <c r="P16" s="151">
        <v>856.882</v>
      </c>
      <c r="Q16" s="151">
        <v>877.106</v>
      </c>
      <c r="R16" s="151">
        <v>897.751</v>
      </c>
      <c r="S16" s="151">
        <v>918.841</v>
      </c>
      <c r="T16" s="151">
        <v>940.38</v>
      </c>
      <c r="U16">
        <v>961.856</v>
      </c>
      <c r="V16" s="152">
        <v>984.253</v>
      </c>
    </row>
    <row r="17" spans="1:22" s="152" customFormat="1" ht="14.25">
      <c r="A17" s="151" t="s">
        <v>198</v>
      </c>
      <c r="B17" s="151" t="s">
        <v>251</v>
      </c>
      <c r="D17" s="151">
        <v>131.564</v>
      </c>
      <c r="E17" s="151">
        <v>133.208</v>
      </c>
      <c r="F17" s="151">
        <v>136.576</v>
      </c>
      <c r="G17" s="151">
        <v>140.382</v>
      </c>
      <c r="H17" s="151">
        <v>144.17</v>
      </c>
      <c r="I17" s="151">
        <v>147.894</v>
      </c>
      <c r="J17" s="151">
        <v>151.497</v>
      </c>
      <c r="K17" s="151">
        <v>155.056</v>
      </c>
      <c r="L17" s="151">
        <v>158.689</v>
      </c>
      <c r="M17" s="151">
        <v>162.168</v>
      </c>
      <c r="N17" s="151">
        <v>165.934</v>
      </c>
      <c r="O17" s="151">
        <v>169.757</v>
      </c>
      <c r="P17" s="151">
        <v>173.602</v>
      </c>
      <c r="Q17" s="151">
        <v>177.51</v>
      </c>
      <c r="R17" s="151">
        <v>181.511</v>
      </c>
      <c r="S17" s="151">
        <v>185.718</v>
      </c>
      <c r="T17" s="151">
        <v>189.985</v>
      </c>
      <c r="U17">
        <v>194.206</v>
      </c>
      <c r="V17" s="152">
        <v>198.503</v>
      </c>
    </row>
    <row r="18" spans="1:22" s="152" customFormat="1" ht="14.25">
      <c r="A18" s="151" t="s">
        <v>156</v>
      </c>
      <c r="B18" s="151" t="s">
        <v>251</v>
      </c>
      <c r="D18" s="151">
        <v>1140.89</v>
      </c>
      <c r="E18" s="151">
        <v>1156.532</v>
      </c>
      <c r="F18" s="151">
        <v>1170.771</v>
      </c>
      <c r="G18" s="151">
        <v>1184.341</v>
      </c>
      <c r="H18" s="151">
        <v>1197.87</v>
      </c>
      <c r="I18" s="151">
        <v>1211.011</v>
      </c>
      <c r="J18" s="151">
        <v>1223.986</v>
      </c>
      <c r="K18" s="151">
        <v>1236.564</v>
      </c>
      <c r="L18" s="151">
        <v>1248.479</v>
      </c>
      <c r="M18" s="151">
        <v>1260.342</v>
      </c>
      <c r="N18" s="151">
        <v>1269.31</v>
      </c>
      <c r="O18" s="151">
        <v>1278.564</v>
      </c>
      <c r="P18" s="151">
        <v>1287.144</v>
      </c>
      <c r="Q18" s="151">
        <v>1295.131</v>
      </c>
      <c r="R18" s="151">
        <v>1302.941</v>
      </c>
      <c r="S18" s="151">
        <v>1310.533</v>
      </c>
      <c r="T18" s="151">
        <v>1317.877</v>
      </c>
      <c r="U18">
        <v>1325.236</v>
      </c>
      <c r="V18" s="152">
        <v>1332.618</v>
      </c>
    </row>
    <row r="19" spans="1:22" s="152" customFormat="1" ht="14.25">
      <c r="A19" s="151" t="s">
        <v>199</v>
      </c>
      <c r="B19" s="151" t="s">
        <v>251</v>
      </c>
      <c r="D19" s="151">
        <v>849.515</v>
      </c>
      <c r="E19" s="151">
        <v>866.53</v>
      </c>
      <c r="F19" s="151">
        <v>882.821</v>
      </c>
      <c r="G19" s="151">
        <v>899.329</v>
      </c>
      <c r="H19" s="151">
        <v>915.697</v>
      </c>
      <c r="I19" s="151">
        <v>932.18</v>
      </c>
      <c r="J19" s="151">
        <v>948.759</v>
      </c>
      <c r="K19" s="151">
        <v>965.428</v>
      </c>
      <c r="L19" s="151">
        <v>982.182</v>
      </c>
      <c r="M19" s="151">
        <v>999.016</v>
      </c>
      <c r="N19" s="151">
        <v>1015.923</v>
      </c>
      <c r="O19" s="151">
        <v>1032.473</v>
      </c>
      <c r="P19" s="151">
        <v>1048.641</v>
      </c>
      <c r="Q19" s="151">
        <v>1064.399</v>
      </c>
      <c r="R19" s="151">
        <v>1079.721</v>
      </c>
      <c r="S19" s="151">
        <v>1094.583</v>
      </c>
      <c r="T19" s="151">
        <v>1109.811</v>
      </c>
      <c r="U19">
        <v>1124.787</v>
      </c>
      <c r="V19" s="152">
        <v>1139.965</v>
      </c>
    </row>
    <row r="20" spans="1:22" s="152" customFormat="1" ht="14.25">
      <c r="A20" s="151" t="s">
        <v>108</v>
      </c>
      <c r="B20" s="151" t="s">
        <v>251</v>
      </c>
      <c r="D20" s="151">
        <v>147.969</v>
      </c>
      <c r="E20" s="151">
        <v>148.394</v>
      </c>
      <c r="F20" s="151">
        <v>148.538</v>
      </c>
      <c r="G20" s="151">
        <v>148.459</v>
      </c>
      <c r="H20" s="151">
        <v>148.408</v>
      </c>
      <c r="I20" s="151">
        <v>148.376</v>
      </c>
      <c r="J20" s="151">
        <v>148.16</v>
      </c>
      <c r="K20" s="151">
        <v>147.915</v>
      </c>
      <c r="L20" s="151">
        <v>147.671</v>
      </c>
      <c r="M20" s="151">
        <v>147.215</v>
      </c>
      <c r="N20" s="151">
        <v>146.597</v>
      </c>
      <c r="O20" s="151">
        <v>145.977</v>
      </c>
      <c r="P20" s="151">
        <v>145.307</v>
      </c>
      <c r="Q20" s="151">
        <v>144.566</v>
      </c>
      <c r="R20" s="151">
        <v>143.821</v>
      </c>
      <c r="S20" s="151">
        <v>143.114</v>
      </c>
      <c r="T20" s="151">
        <v>142.487</v>
      </c>
      <c r="U20">
        <v>142.087</v>
      </c>
      <c r="V20" s="152">
        <v>141.786</v>
      </c>
    </row>
    <row r="21" spans="1:22" s="152" customFormat="1" ht="14.25">
      <c r="A21" s="151" t="s">
        <v>109</v>
      </c>
      <c r="B21" s="151" t="s">
        <v>251</v>
      </c>
      <c r="D21" s="151">
        <v>250.181</v>
      </c>
      <c r="E21" s="151">
        <v>253.53</v>
      </c>
      <c r="F21" s="151">
        <v>256.922</v>
      </c>
      <c r="G21" s="151">
        <v>260.282</v>
      </c>
      <c r="H21" s="151">
        <v>263.455</v>
      </c>
      <c r="I21" s="151">
        <v>266.588</v>
      </c>
      <c r="J21" s="151">
        <v>269.714</v>
      </c>
      <c r="K21" s="151">
        <v>272.958</v>
      </c>
      <c r="L21" s="151">
        <v>276.154</v>
      </c>
      <c r="M21" s="151">
        <v>279.328</v>
      </c>
      <c r="N21" s="151">
        <v>282.413</v>
      </c>
      <c r="O21" s="151">
        <v>285.294</v>
      </c>
      <c r="P21" s="151">
        <v>288.055</v>
      </c>
      <c r="Q21" s="151">
        <v>290.729</v>
      </c>
      <c r="R21" s="151">
        <v>293.348</v>
      </c>
      <c r="S21" s="151">
        <v>296.036</v>
      </c>
      <c r="T21" s="151">
        <v>298.82</v>
      </c>
      <c r="U21">
        <v>301.737</v>
      </c>
      <c r="V21" s="152">
        <v>304.529</v>
      </c>
    </row>
    <row r="22" ht="15">
      <c r="T22" s="110"/>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
      <selection activeCell="I36" sqref="I36"/>
    </sheetView>
  </sheetViews>
  <sheetFormatPr defaultColWidth="9.140625" defaultRowHeight="12.75"/>
  <cols>
    <col min="1" max="1" width="28.8515625" style="112" customWidth="1"/>
    <col min="2" max="18" width="10.421875" style="112" customWidth="1"/>
    <col min="19" max="19" width="12.421875" style="112" customWidth="1"/>
    <col min="20" max="29" width="10.57421875" style="112" customWidth="1"/>
    <col min="30" max="16384" width="9.140625" style="112" customWidth="1"/>
  </cols>
  <sheetData>
    <row r="1" ht="15">
      <c r="A1" s="112" t="s">
        <v>247</v>
      </c>
    </row>
    <row r="2" spans="1:20" s="115" customFormat="1" ht="15">
      <c r="A2" s="114"/>
      <c r="B2" s="114">
        <v>1990</v>
      </c>
      <c r="C2" s="114">
        <v>1991</v>
      </c>
      <c r="D2" s="114">
        <v>1992</v>
      </c>
      <c r="E2" s="114">
        <v>1993</v>
      </c>
      <c r="F2" s="114">
        <v>1994</v>
      </c>
      <c r="G2" s="114">
        <v>1995</v>
      </c>
      <c r="H2" s="114">
        <v>1996</v>
      </c>
      <c r="I2" s="114">
        <v>1997</v>
      </c>
      <c r="J2" s="114">
        <v>1998</v>
      </c>
      <c r="K2" s="114">
        <v>1999</v>
      </c>
      <c r="L2" s="114">
        <v>2000</v>
      </c>
      <c r="M2" s="114">
        <v>2001</v>
      </c>
      <c r="N2" s="114">
        <v>2002</v>
      </c>
      <c r="O2" s="114">
        <v>2003</v>
      </c>
      <c r="P2" s="114">
        <v>2004</v>
      </c>
      <c r="Q2" s="114">
        <v>2005</v>
      </c>
      <c r="R2" s="114">
        <v>2006</v>
      </c>
      <c r="S2" s="114">
        <v>2007</v>
      </c>
      <c r="T2" s="114">
        <v>2008</v>
      </c>
    </row>
    <row r="3" spans="1:20" ht="15">
      <c r="A3" s="132" t="s">
        <v>110</v>
      </c>
      <c r="B3" s="148">
        <f>C3/(1+(B24/100))</f>
        <v>24019.268745334506</v>
      </c>
      <c r="C3" s="148">
        <f aca="true" t="shared" si="0" ref="C3:J3">D3/(1+(C24/100))</f>
        <v>24725.675439134793</v>
      </c>
      <c r="D3" s="148">
        <f t="shared" si="0"/>
        <v>25089.884638353247</v>
      </c>
      <c r="E3" s="148">
        <f t="shared" si="0"/>
        <v>25598.205701126284</v>
      </c>
      <c r="F3" s="148">
        <f t="shared" si="0"/>
        <v>26113.753563946968</v>
      </c>
      <c r="G3" s="148">
        <f t="shared" si="0"/>
        <v>26996.659571944012</v>
      </c>
      <c r="H3" s="148">
        <f t="shared" si="0"/>
        <v>27881.070139520896</v>
      </c>
      <c r="I3" s="148">
        <f t="shared" si="0"/>
        <v>28922.985730634788</v>
      </c>
      <c r="J3" s="148">
        <f t="shared" si="0"/>
        <v>30090.895894437825</v>
      </c>
      <c r="K3" s="148">
        <f>L3/(1+(K24/100))</f>
        <v>30854.903741197602</v>
      </c>
      <c r="L3" s="112">
        <f>L15</f>
        <v>31941.922</v>
      </c>
      <c r="M3" s="112">
        <f aca="true" t="shared" si="1" ref="M3:T3">L3*(1+(L24/100))</f>
        <v>33446.06710698</v>
      </c>
      <c r="N3" s="112">
        <f t="shared" si="1"/>
        <v>34180.54274064928</v>
      </c>
      <c r="O3" s="112">
        <f t="shared" si="1"/>
        <v>35150.2447382015</v>
      </c>
      <c r="P3" s="112">
        <f t="shared" si="1"/>
        <v>36422.6835977244</v>
      </c>
      <c r="Q3" s="112">
        <f t="shared" si="1"/>
        <v>38218.3218990922</v>
      </c>
      <c r="R3" s="112">
        <f t="shared" si="1"/>
        <v>39919.03722360181</v>
      </c>
      <c r="S3" s="112">
        <f t="shared" si="1"/>
        <v>41955.307312377736</v>
      </c>
      <c r="T3" s="112">
        <f t="shared" si="1"/>
        <v>44117.264298184564</v>
      </c>
    </row>
    <row r="4" spans="1:19" ht="15">
      <c r="A4" s="134" t="s">
        <v>121</v>
      </c>
      <c r="B4" s="148">
        <f aca="true" t="shared" si="2" ref="B4:J4">C4/(1+(B25/100))</f>
        <v>11.75226812712214</v>
      </c>
      <c r="C4" s="148">
        <f t="shared" si="2"/>
        <v>10.031265982586373</v>
      </c>
      <c r="D4" s="148">
        <f t="shared" si="2"/>
        <v>9.775167762050941</v>
      </c>
      <c r="E4" s="148">
        <f t="shared" si="2"/>
        <v>10.572528196401436</v>
      </c>
      <c r="F4" s="148">
        <f t="shared" si="2"/>
        <v>10.572480091398143</v>
      </c>
      <c r="G4" s="148">
        <f t="shared" si="2"/>
        <v>10.779383526786805</v>
      </c>
      <c r="H4" s="148">
        <f t="shared" si="2"/>
        <v>11.1708907364797</v>
      </c>
      <c r="I4" s="148">
        <f t="shared" si="2"/>
        <v>12.019878432452158</v>
      </c>
      <c r="J4" s="148">
        <f t="shared" si="2"/>
        <v>15.439173250131823</v>
      </c>
      <c r="K4" s="148">
        <f>L4/(1+(K25/100))</f>
        <v>16.83348498635123</v>
      </c>
      <c r="L4" s="112">
        <f>L16</f>
        <v>17.76</v>
      </c>
      <c r="M4" s="112">
        <f aca="true" t="shared" si="3" ref="M4:S4">L4*(1+(L25/100))</f>
        <v>19.702766400000005</v>
      </c>
      <c r="N4" s="112">
        <f t="shared" si="3"/>
        <v>20.947587181152006</v>
      </c>
      <c r="O4" s="112">
        <f t="shared" si="3"/>
        <v>21.61790997094887</v>
      </c>
      <c r="P4" s="112">
        <f t="shared" si="3"/>
        <v>22.984810418411964</v>
      </c>
      <c r="Q4" s="112">
        <f t="shared" si="3"/>
        <v>27.058408368867116</v>
      </c>
      <c r="R4" s="112">
        <f t="shared" si="3"/>
        <v>29.55860530215044</v>
      </c>
      <c r="S4" s="112">
        <f t="shared" si="3"/>
        <v>34.001263679063655</v>
      </c>
    </row>
    <row r="6" spans="2:18" ht="15">
      <c r="B6" s="148"/>
      <c r="C6" s="148"/>
      <c r="D6" s="148"/>
      <c r="E6" s="148"/>
      <c r="F6" s="148"/>
      <c r="G6" s="148"/>
      <c r="H6" s="148"/>
      <c r="I6" s="148"/>
      <c r="J6" s="148"/>
      <c r="K6" s="148"/>
      <c r="L6" s="148"/>
      <c r="M6" s="148"/>
      <c r="N6" s="148"/>
      <c r="O6" s="148"/>
      <c r="P6" s="148"/>
      <c r="Q6" s="148"/>
      <c r="R6" s="148"/>
    </row>
    <row r="9" spans="1:18" s="123" customFormat="1" ht="15.75">
      <c r="A9" s="123" t="s">
        <v>256</v>
      </c>
      <c r="C9" s="124"/>
      <c r="D9" s="124"/>
      <c r="E9" s="124"/>
      <c r="F9" s="124"/>
      <c r="G9" s="124"/>
      <c r="H9" s="124"/>
      <c r="I9" s="124"/>
      <c r="J9" s="124"/>
      <c r="K9" s="124"/>
      <c r="L9" s="124"/>
      <c r="M9" s="124"/>
      <c r="N9" s="124"/>
      <c r="O9" s="124"/>
      <c r="P9" s="124"/>
      <c r="Q9" s="124"/>
      <c r="R9" s="125"/>
    </row>
    <row r="10" spans="1:18" s="123" customFormat="1" ht="18">
      <c r="A10" s="192" t="s">
        <v>146</v>
      </c>
      <c r="B10" s="127"/>
      <c r="C10" s="124"/>
      <c r="D10" s="124"/>
      <c r="E10" s="124"/>
      <c r="F10" s="124"/>
      <c r="G10" s="124"/>
      <c r="H10" s="124"/>
      <c r="I10" s="124"/>
      <c r="J10" s="124"/>
      <c r="K10" s="124"/>
      <c r="L10" s="124"/>
      <c r="M10" s="124"/>
      <c r="N10" s="124"/>
      <c r="O10" s="124"/>
      <c r="P10" s="124"/>
      <c r="Q10" s="124"/>
      <c r="R10" s="125"/>
    </row>
    <row r="11" s="129" customFormat="1" ht="15">
      <c r="A11" s="128" t="s">
        <v>145</v>
      </c>
    </row>
    <row r="12" spans="1:2" s="129" customFormat="1" ht="15">
      <c r="A12" s="123" t="s">
        <v>243</v>
      </c>
      <c r="B12" s="123"/>
    </row>
    <row r="13" s="130" customFormat="1" ht="15"/>
    <row r="14" spans="1:20" s="115" customFormat="1" ht="15">
      <c r="A14" s="114"/>
      <c r="B14" s="114">
        <v>1990</v>
      </c>
      <c r="C14" s="114">
        <v>1991</v>
      </c>
      <c r="D14" s="114">
        <v>1992</v>
      </c>
      <c r="E14" s="114">
        <v>1993</v>
      </c>
      <c r="F14" s="114">
        <v>1994</v>
      </c>
      <c r="G14" s="114">
        <v>1995</v>
      </c>
      <c r="H14" s="114">
        <v>1996</v>
      </c>
      <c r="I14" s="114">
        <v>1997</v>
      </c>
      <c r="J14" s="114">
        <v>1998</v>
      </c>
      <c r="K14" s="114">
        <v>1999</v>
      </c>
      <c r="L14" s="114">
        <v>2000</v>
      </c>
      <c r="M14" s="114">
        <v>2001</v>
      </c>
      <c r="N14" s="114">
        <v>2002</v>
      </c>
      <c r="O14" s="114">
        <v>2003</v>
      </c>
      <c r="P14" s="114">
        <v>2004</v>
      </c>
      <c r="Q14" s="114">
        <v>2005</v>
      </c>
      <c r="R14" s="114">
        <v>2006</v>
      </c>
      <c r="S14" s="114">
        <v>2007</v>
      </c>
      <c r="T14" s="114">
        <v>2008</v>
      </c>
    </row>
    <row r="15" spans="1:20" s="130" customFormat="1" ht="15">
      <c r="A15" s="132" t="s">
        <v>110</v>
      </c>
      <c r="B15" s="133">
        <v>22823.022</v>
      </c>
      <c r="C15" s="133">
        <v>24026.3</v>
      </c>
      <c r="D15" s="133">
        <v>24242.507</v>
      </c>
      <c r="E15" s="133">
        <v>24852.187</v>
      </c>
      <c r="F15" s="133">
        <v>26686.735</v>
      </c>
      <c r="G15" s="133">
        <v>29620.65</v>
      </c>
      <c r="H15" s="133">
        <v>30335.583</v>
      </c>
      <c r="I15" s="133">
        <v>30220.499</v>
      </c>
      <c r="J15" s="133">
        <v>29953.85</v>
      </c>
      <c r="K15" s="133">
        <v>31085.102</v>
      </c>
      <c r="L15" s="133">
        <v>31941.922</v>
      </c>
      <c r="M15" s="133">
        <v>31706.977</v>
      </c>
      <c r="N15" s="133">
        <v>32987.506</v>
      </c>
      <c r="O15" s="133">
        <v>37086.79</v>
      </c>
      <c r="P15" s="133">
        <v>41727.66</v>
      </c>
      <c r="Q15" s="133">
        <v>45090.298</v>
      </c>
      <c r="R15" s="133">
        <v>48761.315</v>
      </c>
      <c r="S15" s="133">
        <v>55392.48</v>
      </c>
      <c r="T15" s="133">
        <v>61220.961</v>
      </c>
    </row>
    <row r="16" spans="1:20" s="134" customFormat="1" ht="15">
      <c r="A16" s="134" t="s">
        <v>121</v>
      </c>
      <c r="B16" s="135">
        <v>7.36</v>
      </c>
      <c r="C16" s="135">
        <v>6.884</v>
      </c>
      <c r="D16" s="135">
        <v>7.646</v>
      </c>
      <c r="E16" s="135">
        <v>7.157</v>
      </c>
      <c r="F16" s="135">
        <v>7.374</v>
      </c>
      <c r="G16" s="135">
        <v>8.138</v>
      </c>
      <c r="H16" s="135">
        <v>9.059</v>
      </c>
      <c r="I16" s="135">
        <v>11.298</v>
      </c>
      <c r="J16" s="135">
        <v>10.255</v>
      </c>
      <c r="K16" s="135">
        <v>12.393</v>
      </c>
      <c r="L16" s="135">
        <v>17.76</v>
      </c>
      <c r="M16" s="135">
        <v>17.538</v>
      </c>
      <c r="N16" s="135">
        <v>19.363</v>
      </c>
      <c r="O16" s="135">
        <v>23.534</v>
      </c>
      <c r="P16" s="135">
        <v>31.734</v>
      </c>
      <c r="Q16" s="135">
        <v>42.463</v>
      </c>
      <c r="R16" s="135">
        <v>56.918</v>
      </c>
      <c r="S16" s="135">
        <v>71.041</v>
      </c>
      <c r="T16" s="135">
        <v>100.407</v>
      </c>
    </row>
    <row r="17" s="136" customFormat="1" ht="15"/>
    <row r="18" spans="1:18" s="123" customFormat="1" ht="15.75">
      <c r="A18" s="123" t="s">
        <v>147</v>
      </c>
      <c r="C18" s="124"/>
      <c r="D18" s="124"/>
      <c r="E18" s="124"/>
      <c r="F18" s="124"/>
      <c r="G18" s="124"/>
      <c r="H18" s="124"/>
      <c r="I18" s="124"/>
      <c r="J18" s="124"/>
      <c r="K18" s="124"/>
      <c r="L18" s="124"/>
      <c r="M18" s="124"/>
      <c r="N18" s="124"/>
      <c r="O18" s="124"/>
      <c r="P18" s="124"/>
      <c r="Q18" s="124"/>
      <c r="R18" s="125"/>
    </row>
    <row r="19" spans="1:18" s="123" customFormat="1" ht="18">
      <c r="A19" s="126" t="s">
        <v>146</v>
      </c>
      <c r="B19" s="127"/>
      <c r="C19" s="124"/>
      <c r="D19" s="124"/>
      <c r="E19" s="124"/>
      <c r="F19" s="124"/>
      <c r="G19" s="124"/>
      <c r="H19" s="124"/>
      <c r="I19" s="124"/>
      <c r="J19" s="124"/>
      <c r="K19" s="124"/>
      <c r="L19" s="124"/>
      <c r="M19" s="124"/>
      <c r="N19" s="124"/>
      <c r="O19" s="124"/>
      <c r="P19" s="124"/>
      <c r="Q19" s="124"/>
      <c r="R19" s="125"/>
    </row>
    <row r="20" s="136" customFormat="1" ht="15">
      <c r="A20" s="28" t="s">
        <v>143</v>
      </c>
    </row>
    <row r="21" s="136" customFormat="1" ht="15">
      <c r="A21" t="s">
        <v>144</v>
      </c>
    </row>
    <row r="22" s="136" customFormat="1" ht="15">
      <c r="A22"/>
    </row>
    <row r="23" spans="2:20" ht="12.75">
      <c r="B23">
        <v>1990</v>
      </c>
      <c r="C23">
        <v>1991</v>
      </c>
      <c r="D23">
        <v>1992</v>
      </c>
      <c r="E23">
        <v>1993</v>
      </c>
      <c r="F23">
        <v>1994</v>
      </c>
      <c r="G23">
        <v>1995</v>
      </c>
      <c r="H23">
        <v>1996</v>
      </c>
      <c r="I23">
        <v>1997</v>
      </c>
      <c r="J23">
        <v>1998</v>
      </c>
      <c r="K23">
        <v>1999</v>
      </c>
      <c r="L23">
        <v>2000</v>
      </c>
      <c r="M23">
        <v>2001</v>
      </c>
      <c r="N23">
        <v>2002</v>
      </c>
      <c r="O23">
        <v>2003</v>
      </c>
      <c r="P23">
        <v>2004</v>
      </c>
      <c r="Q23">
        <v>2005</v>
      </c>
      <c r="R23">
        <v>2006</v>
      </c>
      <c r="S23">
        <v>2007</v>
      </c>
      <c r="T23">
        <v>2008</v>
      </c>
    </row>
    <row r="24" spans="1:20" ht="12.75">
      <c r="A24" t="s">
        <v>110</v>
      </c>
      <c r="B24" s="146">
        <v>2.941</v>
      </c>
      <c r="C24" s="146">
        <v>1.473</v>
      </c>
      <c r="D24" s="146">
        <v>2.026</v>
      </c>
      <c r="E24" s="146">
        <v>2.014</v>
      </c>
      <c r="F24" s="146">
        <v>3.381</v>
      </c>
      <c r="G24" s="146">
        <v>3.276</v>
      </c>
      <c r="H24" s="146">
        <v>3.737</v>
      </c>
      <c r="I24" s="146">
        <v>4.038</v>
      </c>
      <c r="J24" s="146">
        <v>2.539</v>
      </c>
      <c r="K24" s="146">
        <v>3.523</v>
      </c>
      <c r="L24" s="146">
        <v>4.709</v>
      </c>
      <c r="M24" s="146">
        <v>2.196</v>
      </c>
      <c r="N24" s="146">
        <v>2.837</v>
      </c>
      <c r="O24" s="146">
        <v>3.62</v>
      </c>
      <c r="P24" s="146">
        <v>4.93</v>
      </c>
      <c r="Q24" s="146">
        <v>4.45</v>
      </c>
      <c r="R24" s="146">
        <v>5.101</v>
      </c>
      <c r="S24" s="146">
        <v>5.153</v>
      </c>
      <c r="T24" s="191">
        <v>3.021</v>
      </c>
    </row>
    <row r="25" spans="1:20" ht="12.75">
      <c r="A25" t="s">
        <v>121</v>
      </c>
      <c r="B25" s="146">
        <v>-14.644</v>
      </c>
      <c r="C25" s="146">
        <v>-2.553</v>
      </c>
      <c r="D25" s="146">
        <v>8.157</v>
      </c>
      <c r="E25" s="147">
        <v>-0.000455</v>
      </c>
      <c r="F25" s="146">
        <v>1.957</v>
      </c>
      <c r="G25" s="146">
        <v>3.632</v>
      </c>
      <c r="H25" s="146">
        <v>7.6</v>
      </c>
      <c r="I25" s="146">
        <v>28.447</v>
      </c>
      <c r="J25" s="146">
        <v>9.031</v>
      </c>
      <c r="K25" s="146">
        <v>5.504</v>
      </c>
      <c r="L25" s="146">
        <v>10.939</v>
      </c>
      <c r="M25" s="146">
        <v>6.318</v>
      </c>
      <c r="N25" s="146">
        <v>3.2</v>
      </c>
      <c r="O25" s="146">
        <v>6.323</v>
      </c>
      <c r="P25" s="146">
        <v>17.723</v>
      </c>
      <c r="Q25" s="146">
        <v>9.24</v>
      </c>
      <c r="R25" s="146">
        <v>15.03</v>
      </c>
      <c r="S25" s="146">
        <v>15.348</v>
      </c>
      <c r="T25" s="191">
        <v>15.812</v>
      </c>
    </row>
    <row r="26" spans="2:20" ht="12.75">
      <c r="B26" s="146"/>
      <c r="C26" s="146"/>
      <c r="D26" s="146"/>
      <c r="E26" s="147"/>
      <c r="F26" s="146"/>
      <c r="G26" s="146"/>
      <c r="H26" s="146"/>
      <c r="I26" s="146"/>
      <c r="J26" s="146"/>
      <c r="K26" s="146"/>
      <c r="L26" s="146"/>
      <c r="M26" s="146"/>
      <c r="N26" s="146"/>
      <c r="O26" s="146"/>
      <c r="P26" s="146"/>
      <c r="Q26" s="146"/>
      <c r="R26" s="146"/>
      <c r="S26" s="146"/>
      <c r="T26" s="191"/>
    </row>
    <row r="27" spans="1:20" ht="12.75">
      <c r="A27" t="s">
        <v>197</v>
      </c>
      <c r="B27">
        <v>2.671</v>
      </c>
      <c r="C27">
        <v>0.654</v>
      </c>
      <c r="D27">
        <v>-0.843</v>
      </c>
      <c r="E27">
        <v>0.479</v>
      </c>
      <c r="F27">
        <v>2.378</v>
      </c>
      <c r="G27">
        <v>2.772</v>
      </c>
      <c r="H27">
        <v>5.754</v>
      </c>
      <c r="I27">
        <v>3.324</v>
      </c>
      <c r="J27">
        <v>3.254</v>
      </c>
      <c r="K27">
        <v>2.718</v>
      </c>
      <c r="L27">
        <v>3.486</v>
      </c>
      <c r="M27">
        <v>4.911</v>
      </c>
      <c r="N27">
        <v>6.506</v>
      </c>
      <c r="O27">
        <v>5.459</v>
      </c>
      <c r="P27">
        <v>6.685</v>
      </c>
      <c r="Q27">
        <v>5.768</v>
      </c>
      <c r="R27">
        <v>6.137</v>
      </c>
      <c r="S27">
        <v>6.212</v>
      </c>
      <c r="T27" s="4">
        <v>5.541</v>
      </c>
    </row>
    <row r="28" spans="1:20" ht="12.75">
      <c r="A28" t="s">
        <v>198</v>
      </c>
      <c r="B28">
        <v>7.962</v>
      </c>
      <c r="C28">
        <v>7.926</v>
      </c>
      <c r="D28">
        <v>5.841</v>
      </c>
      <c r="E28">
        <v>2.189</v>
      </c>
      <c r="F28">
        <v>2.315</v>
      </c>
      <c r="G28">
        <v>2.192</v>
      </c>
      <c r="H28">
        <v>4.736</v>
      </c>
      <c r="I28">
        <v>4.077</v>
      </c>
      <c r="J28">
        <v>3.681</v>
      </c>
      <c r="K28">
        <v>1.674</v>
      </c>
      <c r="L28">
        <v>5.449</v>
      </c>
      <c r="M28">
        <v>2.57</v>
      </c>
      <c r="N28">
        <v>3.793</v>
      </c>
      <c r="O28">
        <v>6.962</v>
      </c>
      <c r="P28">
        <v>5.974</v>
      </c>
      <c r="Q28">
        <v>5.779</v>
      </c>
      <c r="R28">
        <v>5.743</v>
      </c>
      <c r="S28">
        <v>6.292</v>
      </c>
      <c r="T28" s="4">
        <v>5.088</v>
      </c>
    </row>
    <row r="29" spans="1:20" ht="12.75">
      <c r="A29" t="s">
        <v>127</v>
      </c>
      <c r="B29">
        <v>3.832</v>
      </c>
      <c r="C29">
        <v>9.2</v>
      </c>
      <c r="D29">
        <v>14.199</v>
      </c>
      <c r="E29">
        <v>14.004</v>
      </c>
      <c r="F29">
        <v>13.097</v>
      </c>
      <c r="G29">
        <v>10.929</v>
      </c>
      <c r="H29">
        <v>9.997</v>
      </c>
      <c r="I29">
        <v>9.299</v>
      </c>
      <c r="J29">
        <v>7.798</v>
      </c>
      <c r="K29">
        <v>7.6</v>
      </c>
      <c r="L29">
        <v>8.403</v>
      </c>
      <c r="M29">
        <v>8.308</v>
      </c>
      <c r="N29">
        <v>9.104</v>
      </c>
      <c r="O29">
        <v>10.003</v>
      </c>
      <c r="P29">
        <v>10.105</v>
      </c>
      <c r="Q29">
        <v>10.403</v>
      </c>
      <c r="R29">
        <v>11.606</v>
      </c>
      <c r="S29">
        <v>13.012</v>
      </c>
      <c r="T29" s="4">
        <v>9.554</v>
      </c>
    </row>
    <row r="30" spans="1:20" ht="12.75">
      <c r="A30" t="s">
        <v>199</v>
      </c>
      <c r="B30">
        <v>6.075</v>
      </c>
      <c r="C30">
        <v>2.136</v>
      </c>
      <c r="D30">
        <v>4.385</v>
      </c>
      <c r="E30">
        <v>4.939</v>
      </c>
      <c r="F30">
        <v>6.199</v>
      </c>
      <c r="G30">
        <v>7.351</v>
      </c>
      <c r="H30">
        <v>7.56</v>
      </c>
      <c r="I30">
        <v>4.619</v>
      </c>
      <c r="J30">
        <v>5.979</v>
      </c>
      <c r="K30">
        <v>6.916</v>
      </c>
      <c r="L30">
        <v>5.693</v>
      </c>
      <c r="M30">
        <v>3.885</v>
      </c>
      <c r="N30">
        <v>4.558</v>
      </c>
      <c r="O30">
        <v>6.852</v>
      </c>
      <c r="P30">
        <v>7.897</v>
      </c>
      <c r="Q30">
        <v>9.211</v>
      </c>
      <c r="R30">
        <v>9.817</v>
      </c>
      <c r="S30">
        <v>9.295</v>
      </c>
      <c r="T30" s="4">
        <v>7.346</v>
      </c>
    </row>
    <row r="31" spans="1:20" ht="12.75">
      <c r="A31" t="s">
        <v>108</v>
      </c>
      <c r="B31" t="s">
        <v>252</v>
      </c>
      <c r="C31" t="s">
        <v>252</v>
      </c>
      <c r="D31" t="s">
        <v>252</v>
      </c>
      <c r="E31">
        <v>-8.7</v>
      </c>
      <c r="F31">
        <v>-12.7</v>
      </c>
      <c r="G31">
        <v>-4.1</v>
      </c>
      <c r="H31">
        <v>-3.6</v>
      </c>
      <c r="I31">
        <v>1.4</v>
      </c>
      <c r="J31">
        <v>-5.3</v>
      </c>
      <c r="K31">
        <v>6.4</v>
      </c>
      <c r="L31">
        <v>10</v>
      </c>
      <c r="M31">
        <v>5.1</v>
      </c>
      <c r="N31">
        <v>4.7</v>
      </c>
      <c r="O31">
        <v>7.3</v>
      </c>
      <c r="P31">
        <v>7.2</v>
      </c>
      <c r="Q31">
        <v>6.4</v>
      </c>
      <c r="R31">
        <v>7.7</v>
      </c>
      <c r="S31">
        <v>8.1</v>
      </c>
      <c r="T31" s="4">
        <v>5.6</v>
      </c>
    </row>
    <row r="32" spans="1:20" ht="12.75">
      <c r="A32" t="s">
        <v>109</v>
      </c>
      <c r="B32">
        <v>1.878</v>
      </c>
      <c r="C32">
        <v>-0.169</v>
      </c>
      <c r="D32">
        <v>3.324</v>
      </c>
      <c r="E32">
        <v>2.673</v>
      </c>
      <c r="F32">
        <v>4.02</v>
      </c>
      <c r="G32">
        <v>2.504</v>
      </c>
      <c r="H32">
        <v>3.7</v>
      </c>
      <c r="I32">
        <v>4.498</v>
      </c>
      <c r="J32">
        <v>4.175</v>
      </c>
      <c r="K32">
        <v>4.45</v>
      </c>
      <c r="L32">
        <v>3.66</v>
      </c>
      <c r="M32">
        <v>0.751</v>
      </c>
      <c r="N32">
        <v>1.599</v>
      </c>
      <c r="O32">
        <v>2.51</v>
      </c>
      <c r="P32">
        <v>3.637</v>
      </c>
      <c r="Q32">
        <v>2.939</v>
      </c>
      <c r="R32">
        <v>2.779</v>
      </c>
      <c r="S32">
        <v>2.028</v>
      </c>
      <c r="T32" s="4">
        <v>0.439</v>
      </c>
    </row>
    <row r="33" spans="2:19" ht="12.75">
      <c r="B33" s="29"/>
      <c r="C33" s="29"/>
      <c r="D33" s="29"/>
      <c r="E33" s="29"/>
      <c r="F33" s="29"/>
      <c r="G33" s="29"/>
      <c r="H33" s="29"/>
      <c r="I33" s="29"/>
      <c r="J33" s="29"/>
      <c r="K33" s="29"/>
      <c r="L33" s="29"/>
      <c r="M33" s="29"/>
      <c r="N33" s="29"/>
      <c r="O33" s="29"/>
      <c r="P33" s="29"/>
      <c r="Q33" s="29"/>
      <c r="R33" s="29"/>
      <c r="S33" s="29"/>
    </row>
    <row r="34" ht="12.75"/>
    <row r="35" ht="12.75">
      <c r="A35" t="s">
        <v>272</v>
      </c>
    </row>
    <row r="37" spans="1:19" ht="15">
      <c r="A37" s="115"/>
      <c r="B37" s="149"/>
      <c r="C37" s="149"/>
      <c r="D37" s="149"/>
      <c r="E37" s="149"/>
      <c r="F37" s="149"/>
      <c r="G37" s="149"/>
      <c r="H37" s="149"/>
      <c r="I37" s="149"/>
      <c r="J37" s="149"/>
      <c r="K37" s="149"/>
      <c r="L37" s="149"/>
      <c r="M37" s="149"/>
      <c r="N37" s="149"/>
      <c r="O37" s="149"/>
      <c r="P37" s="149"/>
      <c r="Q37" s="149"/>
      <c r="R37" s="149"/>
      <c r="S37" s="149"/>
    </row>
    <row r="38" spans="1:19" ht="15">
      <c r="A38" s="115"/>
      <c r="B38" s="149"/>
      <c r="C38" s="149"/>
      <c r="D38" s="149"/>
      <c r="E38" s="149"/>
      <c r="F38" s="149"/>
      <c r="G38" s="149"/>
      <c r="H38" s="149"/>
      <c r="I38" s="149"/>
      <c r="J38" s="149"/>
      <c r="K38" s="149"/>
      <c r="L38" s="149"/>
      <c r="M38" s="149"/>
      <c r="N38" s="149"/>
      <c r="O38" s="149"/>
      <c r="P38" s="149"/>
      <c r="Q38" s="149"/>
      <c r="R38" s="149"/>
      <c r="S38" s="149"/>
    </row>
    <row r="39" ht="15">
      <c r="A39" s="115"/>
    </row>
    <row r="40" ht="15">
      <c r="A40" s="115"/>
    </row>
    <row r="41" ht="15">
      <c r="A41" s="115"/>
    </row>
    <row r="42" ht="15">
      <c r="A42" s="115"/>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70"/>
  <sheetViews>
    <sheetView zoomScalePageLayoutView="0" workbookViewId="0" topLeftCell="A1">
      <selection activeCell="G57" sqref="G57"/>
    </sheetView>
  </sheetViews>
  <sheetFormatPr defaultColWidth="9.140625" defaultRowHeight="12.75"/>
  <cols>
    <col min="1" max="1" width="19.7109375" style="0" customWidth="1"/>
  </cols>
  <sheetData>
    <row r="1" spans="1:31" ht="45.75" thickBot="1">
      <c r="A1" s="199" t="s">
        <v>274</v>
      </c>
      <c r="B1" s="200" t="s">
        <v>275</v>
      </c>
      <c r="C1" s="200" t="s">
        <v>276</v>
      </c>
      <c r="D1" s="200" t="s">
        <v>277</v>
      </c>
      <c r="E1" s="200" t="s">
        <v>278</v>
      </c>
      <c r="F1" s="201">
        <v>1990</v>
      </c>
      <c r="G1" s="201">
        <v>1991</v>
      </c>
      <c r="H1" s="201">
        <v>1992</v>
      </c>
      <c r="I1" s="201">
        <v>1993</v>
      </c>
      <c r="J1" s="201">
        <v>1994</v>
      </c>
      <c r="K1" s="201">
        <v>1995</v>
      </c>
      <c r="L1" s="201">
        <v>1996</v>
      </c>
      <c r="M1" s="201">
        <v>1997</v>
      </c>
      <c r="N1" s="201">
        <v>1998</v>
      </c>
      <c r="O1" s="201">
        <v>1999</v>
      </c>
      <c r="P1" s="201">
        <v>2000</v>
      </c>
      <c r="Q1" s="201">
        <v>2001</v>
      </c>
      <c r="R1" s="201">
        <v>2002</v>
      </c>
      <c r="S1" s="201">
        <v>2003</v>
      </c>
      <c r="T1" s="201">
        <v>2004</v>
      </c>
      <c r="U1" s="201">
        <v>2005</v>
      </c>
      <c r="V1" s="201">
        <v>2006</v>
      </c>
      <c r="W1" s="201">
        <v>2007</v>
      </c>
      <c r="X1" s="201">
        <v>2008</v>
      </c>
      <c r="Y1" s="201">
        <v>2009</v>
      </c>
      <c r="Z1" s="201">
        <v>2010</v>
      </c>
      <c r="AA1" s="201">
        <v>2011</v>
      </c>
      <c r="AB1" s="201">
        <v>2012</v>
      </c>
      <c r="AC1" s="201">
        <v>2013</v>
      </c>
      <c r="AD1" s="201">
        <v>2014</v>
      </c>
      <c r="AE1" s="202">
        <v>2015</v>
      </c>
    </row>
    <row r="2" spans="1:31" ht="13.5" thickBot="1">
      <c r="A2" s="203" t="s">
        <v>111</v>
      </c>
      <c r="B2" s="194" t="s">
        <v>143</v>
      </c>
      <c r="C2" s="194" t="s">
        <v>279</v>
      </c>
      <c r="D2" s="194"/>
      <c r="E2" s="196"/>
      <c r="F2" s="197">
        <v>1.252</v>
      </c>
      <c r="G2" s="197">
        <v>-1.2</v>
      </c>
      <c r="H2" s="197">
        <v>1.6</v>
      </c>
      <c r="I2" s="197">
        <v>-2.102</v>
      </c>
      <c r="J2" s="197">
        <v>-0.9</v>
      </c>
      <c r="K2" s="197">
        <v>3.848</v>
      </c>
      <c r="L2" s="197">
        <v>3.8</v>
      </c>
      <c r="M2" s="197">
        <v>1.1</v>
      </c>
      <c r="N2" s="197">
        <v>5.101</v>
      </c>
      <c r="O2" s="197">
        <v>3.2</v>
      </c>
      <c r="P2" s="197">
        <v>2.15</v>
      </c>
      <c r="Q2" s="197">
        <v>2.7</v>
      </c>
      <c r="R2" s="197">
        <v>4.7</v>
      </c>
      <c r="S2" s="197">
        <v>6.9</v>
      </c>
      <c r="T2" s="197">
        <v>5.2</v>
      </c>
      <c r="U2" s="197">
        <v>5.1</v>
      </c>
      <c r="V2" s="197">
        <v>2</v>
      </c>
      <c r="W2" s="197">
        <v>3</v>
      </c>
      <c r="X2" s="197">
        <v>2.4</v>
      </c>
      <c r="Y2" s="198">
        <v>2.027</v>
      </c>
      <c r="Z2" s="198">
        <v>4.553</v>
      </c>
      <c r="AA2" s="198">
        <v>4.126</v>
      </c>
      <c r="AB2" s="198">
        <v>4.317</v>
      </c>
      <c r="AC2" s="198">
        <v>4.121</v>
      </c>
      <c r="AD2" s="198">
        <v>4.138</v>
      </c>
      <c r="AE2" s="204">
        <v>4.156</v>
      </c>
    </row>
    <row r="3" spans="1:31" ht="13.5" thickBot="1">
      <c r="A3" s="203" t="s">
        <v>202</v>
      </c>
      <c r="B3" s="194" t="s">
        <v>143</v>
      </c>
      <c r="C3" s="194" t="s">
        <v>279</v>
      </c>
      <c r="D3" s="194"/>
      <c r="E3" s="196"/>
      <c r="F3" s="197">
        <v>-3.45</v>
      </c>
      <c r="G3" s="197">
        <v>0.991</v>
      </c>
      <c r="H3" s="197">
        <v>-5.838</v>
      </c>
      <c r="I3" s="197">
        <v>-23.983</v>
      </c>
      <c r="J3" s="197">
        <v>1.339</v>
      </c>
      <c r="K3" s="197">
        <v>15</v>
      </c>
      <c r="L3" s="197">
        <v>20</v>
      </c>
      <c r="M3" s="197">
        <v>5.5</v>
      </c>
      <c r="N3" s="197">
        <v>0</v>
      </c>
      <c r="O3" s="197">
        <v>3.24</v>
      </c>
      <c r="P3" s="197">
        <v>3.012</v>
      </c>
      <c r="Q3" s="197">
        <v>3.142</v>
      </c>
      <c r="R3" s="197">
        <v>14.532</v>
      </c>
      <c r="S3" s="197">
        <v>3.308</v>
      </c>
      <c r="T3" s="197">
        <v>11.183</v>
      </c>
      <c r="U3" s="197">
        <v>20.613</v>
      </c>
      <c r="V3" s="197">
        <v>18.563</v>
      </c>
      <c r="W3" s="197">
        <v>20.28</v>
      </c>
      <c r="X3" s="198">
        <v>13.176</v>
      </c>
      <c r="Y3" s="198">
        <v>-0.411</v>
      </c>
      <c r="Z3" s="198">
        <v>7.055</v>
      </c>
      <c r="AA3" s="198">
        <v>8.251</v>
      </c>
      <c r="AB3" s="198">
        <v>6.263</v>
      </c>
      <c r="AC3" s="198">
        <v>6.285</v>
      </c>
      <c r="AD3" s="198">
        <v>5.741</v>
      </c>
      <c r="AE3" s="204">
        <v>4.51</v>
      </c>
    </row>
    <row r="4" spans="1:31" ht="13.5" thickBot="1">
      <c r="A4" s="203" t="s">
        <v>112</v>
      </c>
      <c r="B4" s="194" t="s">
        <v>143</v>
      </c>
      <c r="C4" s="194" t="s">
        <v>279</v>
      </c>
      <c r="D4" s="194"/>
      <c r="E4" s="196"/>
      <c r="F4" s="197">
        <v>7.275</v>
      </c>
      <c r="G4" s="197">
        <v>1.73</v>
      </c>
      <c r="H4" s="197">
        <v>6.7</v>
      </c>
      <c r="I4" s="197">
        <v>12.87</v>
      </c>
      <c r="J4" s="197">
        <v>-0.25</v>
      </c>
      <c r="K4" s="197">
        <v>3.93</v>
      </c>
      <c r="L4" s="197">
        <v>4.1</v>
      </c>
      <c r="M4" s="197">
        <v>3.14</v>
      </c>
      <c r="N4" s="197">
        <v>4.81</v>
      </c>
      <c r="O4" s="197">
        <v>4.32</v>
      </c>
      <c r="P4" s="197">
        <v>5.23</v>
      </c>
      <c r="Q4" s="197">
        <v>4.618</v>
      </c>
      <c r="R4" s="197">
        <v>5.193</v>
      </c>
      <c r="S4" s="197">
        <v>7.245</v>
      </c>
      <c r="T4" s="197">
        <v>5.644</v>
      </c>
      <c r="U4" s="197">
        <v>7.853</v>
      </c>
      <c r="V4" s="197">
        <v>6.653</v>
      </c>
      <c r="W4" s="197">
        <v>8.069</v>
      </c>
      <c r="X4" s="197">
        <v>6.119</v>
      </c>
      <c r="Y4" s="198">
        <v>2.888</v>
      </c>
      <c r="Z4" s="198">
        <v>3.475</v>
      </c>
      <c r="AA4" s="198">
        <v>3.963</v>
      </c>
      <c r="AB4" s="198">
        <v>4.963</v>
      </c>
      <c r="AC4" s="198">
        <v>4.964</v>
      </c>
      <c r="AD4" s="198">
        <v>4.962</v>
      </c>
      <c r="AE4" s="204">
        <v>5.269</v>
      </c>
    </row>
    <row r="5" spans="1:31" ht="13.5" thickBot="1">
      <c r="A5" s="203" t="s">
        <v>203</v>
      </c>
      <c r="B5" s="194" t="s">
        <v>143</v>
      </c>
      <c r="C5" s="194" t="s">
        <v>279</v>
      </c>
      <c r="D5" s="194"/>
      <c r="E5" s="196"/>
      <c r="F5" s="197">
        <v>8.976</v>
      </c>
      <c r="G5" s="197">
        <v>4.226</v>
      </c>
      <c r="H5" s="197">
        <v>2.958</v>
      </c>
      <c r="I5" s="197">
        <v>5.836</v>
      </c>
      <c r="J5" s="197">
        <v>2.02</v>
      </c>
      <c r="K5" s="197">
        <v>6.045</v>
      </c>
      <c r="L5" s="197">
        <v>4.324</v>
      </c>
      <c r="M5" s="197">
        <v>5.735</v>
      </c>
      <c r="N5" s="197">
        <v>3.961</v>
      </c>
      <c r="O5" s="197">
        <v>5.341</v>
      </c>
      <c r="P5" s="197">
        <v>4.862</v>
      </c>
      <c r="Q5" s="197">
        <v>6.196</v>
      </c>
      <c r="R5" s="197">
        <v>4.442</v>
      </c>
      <c r="S5" s="197">
        <v>3.951</v>
      </c>
      <c r="T5" s="197">
        <v>3.041</v>
      </c>
      <c r="U5" s="197">
        <v>2.938</v>
      </c>
      <c r="V5" s="197">
        <v>3.757</v>
      </c>
      <c r="W5" s="197">
        <v>4.647</v>
      </c>
      <c r="X5" s="197">
        <v>5.025</v>
      </c>
      <c r="Y5" s="198">
        <v>2.695</v>
      </c>
      <c r="Z5" s="198">
        <v>3.215</v>
      </c>
      <c r="AA5" s="198">
        <v>4.449</v>
      </c>
      <c r="AB5" s="198">
        <v>5.456</v>
      </c>
      <c r="AC5" s="198">
        <v>5.968</v>
      </c>
      <c r="AD5" s="198">
        <v>5.976</v>
      </c>
      <c r="AE5" s="204">
        <v>5.985</v>
      </c>
    </row>
    <row r="6" spans="1:31" ht="13.5" thickBot="1">
      <c r="A6" s="203" t="s">
        <v>204</v>
      </c>
      <c r="B6" s="194" t="s">
        <v>143</v>
      </c>
      <c r="C6" s="194" t="s">
        <v>279</v>
      </c>
      <c r="D6" s="194"/>
      <c r="E6" s="196"/>
      <c r="F6" s="197">
        <v>8.787</v>
      </c>
      <c r="G6" s="197">
        <v>6.237</v>
      </c>
      <c r="H6" s="197">
        <v>-0.208</v>
      </c>
      <c r="I6" s="197">
        <v>4.027</v>
      </c>
      <c r="J6" s="197">
        <v>-0.786</v>
      </c>
      <c r="K6" s="197">
        <v>8.004</v>
      </c>
      <c r="L6" s="197">
        <v>4.438</v>
      </c>
      <c r="M6" s="197">
        <v>9.729</v>
      </c>
      <c r="N6" s="197">
        <v>10.366</v>
      </c>
      <c r="O6" s="197">
        <v>9.841</v>
      </c>
      <c r="P6" s="197">
        <v>5.887</v>
      </c>
      <c r="Q6" s="197">
        <v>3.495</v>
      </c>
      <c r="R6" s="197">
        <v>8.955</v>
      </c>
      <c r="S6" s="197">
        <v>6.309</v>
      </c>
      <c r="T6" s="197">
        <v>5.95</v>
      </c>
      <c r="U6" s="197">
        <v>1.635</v>
      </c>
      <c r="V6" s="197">
        <v>5.123</v>
      </c>
      <c r="W6" s="197">
        <v>4.806</v>
      </c>
      <c r="X6" s="197">
        <v>3.119</v>
      </c>
      <c r="Y6" s="198">
        <v>-5.997</v>
      </c>
      <c r="Z6" s="198">
        <v>6.331</v>
      </c>
      <c r="AA6" s="198">
        <v>5.124</v>
      </c>
      <c r="AB6" s="198">
        <v>6.078</v>
      </c>
      <c r="AC6" s="198">
        <v>4.719</v>
      </c>
      <c r="AD6" s="198">
        <v>4.726</v>
      </c>
      <c r="AE6" s="204">
        <v>6.609</v>
      </c>
    </row>
    <row r="7" spans="1:31" ht="13.5" thickBot="1">
      <c r="A7" s="203" t="s">
        <v>205</v>
      </c>
      <c r="B7" s="194" t="s">
        <v>143</v>
      </c>
      <c r="C7" s="194" t="s">
        <v>279</v>
      </c>
      <c r="D7" s="194"/>
      <c r="E7" s="196"/>
      <c r="F7" s="197">
        <v>-0.603</v>
      </c>
      <c r="G7" s="197">
        <v>9.07</v>
      </c>
      <c r="H7" s="197">
        <v>0.233</v>
      </c>
      <c r="I7" s="197">
        <v>3.461</v>
      </c>
      <c r="J7" s="197">
        <v>1.315</v>
      </c>
      <c r="K7" s="197">
        <v>5.716</v>
      </c>
      <c r="L7" s="197">
        <v>11.015</v>
      </c>
      <c r="M7" s="197">
        <v>6.317</v>
      </c>
      <c r="N7" s="197">
        <v>7.308</v>
      </c>
      <c r="O7" s="197">
        <v>6.242</v>
      </c>
      <c r="P7" s="197">
        <v>2.934</v>
      </c>
      <c r="Q7" s="197">
        <v>6.613</v>
      </c>
      <c r="R7" s="197">
        <v>4.353</v>
      </c>
      <c r="S7" s="197">
        <v>7.802</v>
      </c>
      <c r="T7" s="197">
        <v>4.478</v>
      </c>
      <c r="U7" s="197">
        <v>8.662</v>
      </c>
      <c r="V7" s="197">
        <v>5.515</v>
      </c>
      <c r="W7" s="197">
        <v>3.55</v>
      </c>
      <c r="X7" s="197">
        <v>5.192</v>
      </c>
      <c r="Y7" s="197">
        <v>3.211</v>
      </c>
      <c r="Z7" s="198">
        <v>4.414</v>
      </c>
      <c r="AA7" s="198">
        <v>4.705</v>
      </c>
      <c r="AB7" s="198">
        <v>5.482</v>
      </c>
      <c r="AC7" s="198">
        <v>6.184</v>
      </c>
      <c r="AD7" s="198">
        <v>6.501</v>
      </c>
      <c r="AE7" s="204">
        <v>6.501</v>
      </c>
    </row>
    <row r="8" spans="1:31" ht="13.5" thickBot="1">
      <c r="A8" s="203" t="s">
        <v>206</v>
      </c>
      <c r="B8" s="194" t="s">
        <v>143</v>
      </c>
      <c r="C8" s="194" t="s">
        <v>279</v>
      </c>
      <c r="D8" s="194"/>
      <c r="E8" s="196"/>
      <c r="F8" s="197">
        <v>3.458</v>
      </c>
      <c r="G8" s="197">
        <v>5.781</v>
      </c>
      <c r="H8" s="197">
        <v>1.007</v>
      </c>
      <c r="I8" s="197">
        <v>-6.236</v>
      </c>
      <c r="J8" s="197">
        <v>-3.829</v>
      </c>
      <c r="K8" s="197">
        <v>-7.919</v>
      </c>
      <c r="L8" s="197">
        <v>-8.001</v>
      </c>
      <c r="M8" s="198">
        <v>0.413</v>
      </c>
      <c r="N8" s="198">
        <v>4.752</v>
      </c>
      <c r="O8" s="198">
        <v>-1.009</v>
      </c>
      <c r="P8" s="198">
        <v>-0.857</v>
      </c>
      <c r="Q8" s="198">
        <v>2.056</v>
      </c>
      <c r="R8" s="198">
        <v>4.447</v>
      </c>
      <c r="S8" s="198">
        <v>-1.224</v>
      </c>
      <c r="T8" s="198">
        <v>4.834</v>
      </c>
      <c r="U8" s="198">
        <v>0.907</v>
      </c>
      <c r="V8" s="198">
        <v>5.126</v>
      </c>
      <c r="W8" s="198">
        <v>3.575</v>
      </c>
      <c r="X8" s="198">
        <v>4.53</v>
      </c>
      <c r="Y8" s="198">
        <v>3.477</v>
      </c>
      <c r="Z8" s="198">
        <v>3.85</v>
      </c>
      <c r="AA8" s="198">
        <v>4.473</v>
      </c>
      <c r="AB8" s="198">
        <v>4.777</v>
      </c>
      <c r="AC8" s="198">
        <v>5.009</v>
      </c>
      <c r="AD8" s="198">
        <v>5.005</v>
      </c>
      <c r="AE8" s="204">
        <v>4.912</v>
      </c>
    </row>
    <row r="9" spans="1:31" ht="13.5" thickBot="1">
      <c r="A9" s="203" t="s">
        <v>207</v>
      </c>
      <c r="B9" s="194" t="s">
        <v>143</v>
      </c>
      <c r="C9" s="194" t="s">
        <v>279</v>
      </c>
      <c r="D9" s="194"/>
      <c r="E9" s="196"/>
      <c r="F9" s="197">
        <v>-6.161</v>
      </c>
      <c r="G9" s="197">
        <v>-3.764</v>
      </c>
      <c r="H9" s="197">
        <v>-3.05</v>
      </c>
      <c r="I9" s="197">
        <v>-3.158</v>
      </c>
      <c r="J9" s="197">
        <v>-2.495</v>
      </c>
      <c r="K9" s="197">
        <v>3.304</v>
      </c>
      <c r="L9" s="197">
        <v>5</v>
      </c>
      <c r="M9" s="197">
        <v>5.1</v>
      </c>
      <c r="N9" s="197">
        <v>5.05</v>
      </c>
      <c r="O9" s="197">
        <v>4.4</v>
      </c>
      <c r="P9" s="197">
        <v>4.15</v>
      </c>
      <c r="Q9" s="197">
        <v>4.514</v>
      </c>
      <c r="R9" s="197">
        <v>4.009</v>
      </c>
      <c r="S9" s="197">
        <v>4.031</v>
      </c>
      <c r="T9" s="197">
        <v>3.702</v>
      </c>
      <c r="U9" s="197">
        <v>2.297</v>
      </c>
      <c r="V9" s="197">
        <v>3.222</v>
      </c>
      <c r="W9" s="197">
        <v>3.261</v>
      </c>
      <c r="X9" s="197">
        <v>2.884</v>
      </c>
      <c r="Y9" s="198">
        <v>1.95</v>
      </c>
      <c r="Z9" s="198">
        <v>2.58</v>
      </c>
      <c r="AA9" s="198">
        <v>2.874</v>
      </c>
      <c r="AB9" s="198">
        <v>4.47</v>
      </c>
      <c r="AC9" s="198">
        <v>4.602</v>
      </c>
      <c r="AD9" s="198">
        <v>4.727</v>
      </c>
      <c r="AE9" s="204">
        <v>3.531</v>
      </c>
    </row>
    <row r="10" spans="1:31" ht="13.5" thickBot="1">
      <c r="A10" s="203" t="s">
        <v>208</v>
      </c>
      <c r="B10" s="194" t="s">
        <v>143</v>
      </c>
      <c r="C10" s="194" t="s">
        <v>279</v>
      </c>
      <c r="D10" s="194"/>
      <c r="E10" s="196"/>
      <c r="F10" s="197">
        <v>0.692</v>
      </c>
      <c r="G10" s="197">
        <v>1.403</v>
      </c>
      <c r="H10" s="197">
        <v>3.045</v>
      </c>
      <c r="I10" s="197">
        <v>7.31</v>
      </c>
      <c r="J10" s="197">
        <v>6.93</v>
      </c>
      <c r="K10" s="197">
        <v>7.492</v>
      </c>
      <c r="L10" s="197">
        <v>6.694</v>
      </c>
      <c r="M10" s="197">
        <v>7.639</v>
      </c>
      <c r="N10" s="197">
        <v>8.413</v>
      </c>
      <c r="O10" s="197">
        <v>11.86</v>
      </c>
      <c r="P10" s="197">
        <v>7.267</v>
      </c>
      <c r="Q10" s="197">
        <v>6.138</v>
      </c>
      <c r="R10" s="197">
        <v>5.283</v>
      </c>
      <c r="S10" s="197">
        <v>4.683</v>
      </c>
      <c r="T10" s="197">
        <v>4.28</v>
      </c>
      <c r="U10" s="197">
        <v>6.522</v>
      </c>
      <c r="V10" s="197">
        <v>10.804</v>
      </c>
      <c r="W10" s="197">
        <v>7.79</v>
      </c>
      <c r="X10" s="197">
        <v>5.909</v>
      </c>
      <c r="Y10" s="198">
        <v>4.071</v>
      </c>
      <c r="Z10" s="198">
        <v>4.962</v>
      </c>
      <c r="AA10" s="198">
        <v>5.467</v>
      </c>
      <c r="AB10" s="198">
        <v>7.007</v>
      </c>
      <c r="AC10" s="198">
        <v>7.07</v>
      </c>
      <c r="AD10" s="198">
        <v>6.851</v>
      </c>
      <c r="AE10" s="204">
        <v>6.196</v>
      </c>
    </row>
    <row r="11" spans="1:31" ht="13.5" thickBot="1">
      <c r="A11" s="203" t="s">
        <v>209</v>
      </c>
      <c r="B11" s="194" t="s">
        <v>143</v>
      </c>
      <c r="C11" s="194" t="s">
        <v>279</v>
      </c>
      <c r="D11" s="194"/>
      <c r="E11" s="196"/>
      <c r="F11" s="197">
        <v>-3.805</v>
      </c>
      <c r="G11" s="197">
        <v>-2.003</v>
      </c>
      <c r="H11" s="197">
        <v>-3.224</v>
      </c>
      <c r="I11" s="197">
        <v>-1.439</v>
      </c>
      <c r="J11" s="197">
        <v>3.987</v>
      </c>
      <c r="K11" s="197">
        <v>4.921</v>
      </c>
      <c r="L11" s="197">
        <v>-8.092</v>
      </c>
      <c r="M11" s="197">
        <v>7.511</v>
      </c>
      <c r="N11" s="197">
        <v>3.906</v>
      </c>
      <c r="O11" s="197">
        <v>3.554</v>
      </c>
      <c r="P11" s="197">
        <v>1.9</v>
      </c>
      <c r="Q11" s="197">
        <v>0.6</v>
      </c>
      <c r="R11" s="197">
        <v>-0.6</v>
      </c>
      <c r="S11" s="197">
        <v>-7.1</v>
      </c>
      <c r="T11" s="197">
        <v>1</v>
      </c>
      <c r="U11" s="197">
        <v>2.4</v>
      </c>
      <c r="V11" s="197">
        <v>3.8</v>
      </c>
      <c r="W11" s="198">
        <v>3.7</v>
      </c>
      <c r="X11" s="198">
        <v>2</v>
      </c>
      <c r="Y11" s="198">
        <v>1.7</v>
      </c>
      <c r="Z11" s="198">
        <v>3.267</v>
      </c>
      <c r="AA11" s="198">
        <v>4</v>
      </c>
      <c r="AB11" s="198">
        <v>5</v>
      </c>
      <c r="AC11" s="198">
        <v>5.5</v>
      </c>
      <c r="AD11" s="198">
        <v>5.5</v>
      </c>
      <c r="AE11" s="204">
        <v>5.5</v>
      </c>
    </row>
    <row r="12" spans="1:31" ht="13.5" thickBot="1">
      <c r="A12" s="203" t="s">
        <v>210</v>
      </c>
      <c r="B12" s="194" t="s">
        <v>143</v>
      </c>
      <c r="C12" s="194" t="s">
        <v>279</v>
      </c>
      <c r="D12" s="194"/>
      <c r="E12" s="196"/>
      <c r="F12" s="197">
        <v>3.202</v>
      </c>
      <c r="G12" s="197">
        <v>10.402</v>
      </c>
      <c r="H12" s="197">
        <v>2.392</v>
      </c>
      <c r="I12" s="197">
        <v>-2.074</v>
      </c>
      <c r="J12" s="197">
        <v>5.494</v>
      </c>
      <c r="K12" s="197">
        <v>-0.775</v>
      </c>
      <c r="L12" s="197">
        <v>2.115</v>
      </c>
      <c r="M12" s="197">
        <v>5.653</v>
      </c>
      <c r="N12" s="197">
        <v>6.952</v>
      </c>
      <c r="O12" s="197">
        <v>-0.683</v>
      </c>
      <c r="P12" s="197">
        <v>-0.88</v>
      </c>
      <c r="Q12" s="197">
        <v>11.658</v>
      </c>
      <c r="R12" s="197">
        <v>8.491</v>
      </c>
      <c r="S12" s="197">
        <v>14.722</v>
      </c>
      <c r="T12" s="197">
        <v>33.629</v>
      </c>
      <c r="U12" s="197">
        <v>7.935</v>
      </c>
      <c r="V12" s="197">
        <v>0.152</v>
      </c>
      <c r="W12" s="197">
        <v>0.182</v>
      </c>
      <c r="X12" s="197">
        <v>-0.438</v>
      </c>
      <c r="Y12" s="198">
        <v>-1.58</v>
      </c>
      <c r="Z12" s="198">
        <v>4.376</v>
      </c>
      <c r="AA12" s="198">
        <v>3.924</v>
      </c>
      <c r="AB12" s="198">
        <v>5.519</v>
      </c>
      <c r="AC12" s="198">
        <v>4.17</v>
      </c>
      <c r="AD12" s="198">
        <v>2.63</v>
      </c>
      <c r="AE12" s="204">
        <v>2.696</v>
      </c>
    </row>
    <row r="13" spans="1:31" ht="13.5" thickBot="1">
      <c r="A13" s="203" t="s">
        <v>127</v>
      </c>
      <c r="B13" s="194" t="s">
        <v>143</v>
      </c>
      <c r="C13" s="194" t="s">
        <v>279</v>
      </c>
      <c r="D13" s="194"/>
      <c r="E13" s="196"/>
      <c r="F13" s="197">
        <v>3.832</v>
      </c>
      <c r="G13" s="197">
        <v>9.2</v>
      </c>
      <c r="H13" s="197">
        <v>14.199</v>
      </c>
      <c r="I13" s="197">
        <v>14.004</v>
      </c>
      <c r="J13" s="197">
        <v>13.097</v>
      </c>
      <c r="K13" s="197">
        <v>10.929</v>
      </c>
      <c r="L13" s="197">
        <v>9.997</v>
      </c>
      <c r="M13" s="197">
        <v>9.299</v>
      </c>
      <c r="N13" s="197">
        <v>7.798</v>
      </c>
      <c r="O13" s="197">
        <v>7.6</v>
      </c>
      <c r="P13" s="197">
        <v>8.403</v>
      </c>
      <c r="Q13" s="197">
        <v>8.308</v>
      </c>
      <c r="R13" s="197">
        <v>9.104</v>
      </c>
      <c r="S13" s="197">
        <v>10.003</v>
      </c>
      <c r="T13" s="197">
        <v>10.105</v>
      </c>
      <c r="U13" s="197">
        <v>10.403</v>
      </c>
      <c r="V13" s="197">
        <v>11.606</v>
      </c>
      <c r="W13" s="197">
        <v>13.016</v>
      </c>
      <c r="X13" s="197">
        <v>9.554</v>
      </c>
      <c r="Y13" s="198">
        <v>8.735</v>
      </c>
      <c r="Z13" s="198">
        <v>10.04</v>
      </c>
      <c r="AA13" s="198">
        <v>9.908</v>
      </c>
      <c r="AB13" s="198">
        <v>9.789</v>
      </c>
      <c r="AC13" s="198">
        <v>9.661</v>
      </c>
      <c r="AD13" s="198">
        <v>9.629</v>
      </c>
      <c r="AE13" s="204">
        <v>9.485</v>
      </c>
    </row>
    <row r="14" spans="1:31" ht="13.5" thickBot="1">
      <c r="A14" s="203" t="s">
        <v>211</v>
      </c>
      <c r="B14" s="194" t="s">
        <v>143</v>
      </c>
      <c r="C14" s="194" t="s">
        <v>279</v>
      </c>
      <c r="D14" s="194"/>
      <c r="E14" s="196"/>
      <c r="F14" s="197">
        <v>5.091</v>
      </c>
      <c r="G14" s="197">
        <v>-5.396</v>
      </c>
      <c r="H14" s="197">
        <v>8.531</v>
      </c>
      <c r="I14" s="197">
        <v>3.006</v>
      </c>
      <c r="J14" s="197">
        <v>-5.277</v>
      </c>
      <c r="K14" s="197">
        <v>3.61</v>
      </c>
      <c r="L14" s="197">
        <v>-1.34</v>
      </c>
      <c r="M14" s="197">
        <v>4.216</v>
      </c>
      <c r="N14" s="197">
        <v>1.153</v>
      </c>
      <c r="O14" s="197">
        <v>1.924</v>
      </c>
      <c r="P14" s="197">
        <v>1.417</v>
      </c>
      <c r="Q14" s="197">
        <v>3.329</v>
      </c>
      <c r="R14" s="197">
        <v>4.15</v>
      </c>
      <c r="S14" s="197">
        <v>2.474</v>
      </c>
      <c r="T14" s="197">
        <v>-0.239</v>
      </c>
      <c r="U14" s="197">
        <v>4.23</v>
      </c>
      <c r="V14" s="197">
        <v>1.242</v>
      </c>
      <c r="W14" s="197">
        <v>0.492</v>
      </c>
      <c r="X14" s="197">
        <v>0.975</v>
      </c>
      <c r="Y14" s="198">
        <v>1.144</v>
      </c>
      <c r="Z14" s="198">
        <v>1.491</v>
      </c>
      <c r="AA14" s="198">
        <v>2.5</v>
      </c>
      <c r="AB14" s="198">
        <v>3.5</v>
      </c>
      <c r="AC14" s="198">
        <v>4</v>
      </c>
      <c r="AD14" s="198">
        <v>4</v>
      </c>
      <c r="AE14" s="204">
        <v>4</v>
      </c>
    </row>
    <row r="15" spans="1:31" ht="13.5" thickBot="1">
      <c r="A15" s="203" t="s">
        <v>280</v>
      </c>
      <c r="B15" s="194" t="s">
        <v>143</v>
      </c>
      <c r="C15" s="194" t="s">
        <v>279</v>
      </c>
      <c r="D15" s="194"/>
      <c r="E15" s="196"/>
      <c r="F15" s="197">
        <v>-6.568</v>
      </c>
      <c r="G15" s="197">
        <v>-8.445</v>
      </c>
      <c r="H15" s="197">
        <v>-10.462</v>
      </c>
      <c r="I15" s="197">
        <v>-13.468</v>
      </c>
      <c r="J15" s="197">
        <v>-3.867</v>
      </c>
      <c r="K15" s="197">
        <v>0.661</v>
      </c>
      <c r="L15" s="197">
        <v>-1.114</v>
      </c>
      <c r="M15" s="197">
        <v>-5.409</v>
      </c>
      <c r="N15" s="197">
        <v>-1.737</v>
      </c>
      <c r="O15" s="197">
        <v>-4.27</v>
      </c>
      <c r="P15" s="197">
        <v>-6.9</v>
      </c>
      <c r="Q15" s="197">
        <v>-2.1</v>
      </c>
      <c r="R15" s="197">
        <v>3.468</v>
      </c>
      <c r="S15" s="197">
        <v>5.791</v>
      </c>
      <c r="T15" s="197">
        <v>6.64</v>
      </c>
      <c r="U15" s="197">
        <v>7.884</v>
      </c>
      <c r="V15" s="197">
        <v>5.586</v>
      </c>
      <c r="W15" s="197">
        <v>6.257</v>
      </c>
      <c r="X15" s="197">
        <v>6.069</v>
      </c>
      <c r="Y15" s="198">
        <v>2.834</v>
      </c>
      <c r="Z15" s="198">
        <v>5.437</v>
      </c>
      <c r="AA15" s="198">
        <v>6.994</v>
      </c>
      <c r="AB15" s="198">
        <v>6.77</v>
      </c>
      <c r="AC15" s="198">
        <v>8.052</v>
      </c>
      <c r="AD15" s="198">
        <v>6.665</v>
      </c>
      <c r="AE15" s="204">
        <v>6.989</v>
      </c>
    </row>
    <row r="16" spans="1:31" ht="13.5" thickBot="1">
      <c r="A16" s="203" t="s">
        <v>281</v>
      </c>
      <c r="B16" s="194" t="s">
        <v>143</v>
      </c>
      <c r="C16" s="194" t="s">
        <v>279</v>
      </c>
      <c r="D16" s="194"/>
      <c r="E16" s="196"/>
      <c r="F16" s="197">
        <v>1.003</v>
      </c>
      <c r="G16" s="197">
        <v>2.395</v>
      </c>
      <c r="H16" s="197">
        <v>2.612</v>
      </c>
      <c r="I16" s="197">
        <v>-0.98</v>
      </c>
      <c r="J16" s="197">
        <v>-5.493</v>
      </c>
      <c r="K16" s="197">
        <v>3.985</v>
      </c>
      <c r="L16" s="197">
        <v>4.29</v>
      </c>
      <c r="M16" s="197">
        <v>-0.625</v>
      </c>
      <c r="N16" s="197">
        <v>3.738</v>
      </c>
      <c r="O16" s="197">
        <v>-2.582</v>
      </c>
      <c r="P16" s="197">
        <v>7.576</v>
      </c>
      <c r="Q16" s="197">
        <v>3.803</v>
      </c>
      <c r="R16" s="197">
        <v>4.582</v>
      </c>
      <c r="S16" s="197">
        <v>0.813</v>
      </c>
      <c r="T16" s="197">
        <v>3.477</v>
      </c>
      <c r="U16" s="197">
        <v>7.756</v>
      </c>
      <c r="V16" s="197">
        <v>6.236</v>
      </c>
      <c r="W16" s="197">
        <v>-1.582</v>
      </c>
      <c r="X16" s="198">
        <v>5.572</v>
      </c>
      <c r="Y16" s="198">
        <v>7.564</v>
      </c>
      <c r="Z16" s="198">
        <v>12.131</v>
      </c>
      <c r="AA16" s="198">
        <v>6.585</v>
      </c>
      <c r="AB16" s="198">
        <v>2.944</v>
      </c>
      <c r="AC16" s="198">
        <v>1.113</v>
      </c>
      <c r="AD16" s="198">
        <v>2.493</v>
      </c>
      <c r="AE16" s="204">
        <v>1.906</v>
      </c>
    </row>
    <row r="17" spans="1:31" ht="13.5" thickBot="1">
      <c r="A17" s="203" t="s">
        <v>282</v>
      </c>
      <c r="B17" s="194" t="s">
        <v>143</v>
      </c>
      <c r="C17" s="194" t="s">
        <v>279</v>
      </c>
      <c r="D17" s="194"/>
      <c r="E17" s="196"/>
      <c r="F17" s="197">
        <v>-1.09</v>
      </c>
      <c r="G17" s="197">
        <v>0.04</v>
      </c>
      <c r="H17" s="197">
        <v>-0.25</v>
      </c>
      <c r="I17" s="197">
        <v>12.986</v>
      </c>
      <c r="J17" s="197">
        <v>0.171</v>
      </c>
      <c r="K17" s="197">
        <v>5.572</v>
      </c>
      <c r="L17" s="197">
        <v>8.136</v>
      </c>
      <c r="M17" s="197">
        <v>5.722</v>
      </c>
      <c r="N17" s="197">
        <v>4.452</v>
      </c>
      <c r="O17" s="197">
        <v>1.819</v>
      </c>
      <c r="P17" s="197">
        <v>-4.629</v>
      </c>
      <c r="Q17" s="197">
        <v>0.019</v>
      </c>
      <c r="R17" s="197">
        <v>-1.574</v>
      </c>
      <c r="S17" s="197">
        <v>-1.677</v>
      </c>
      <c r="T17" s="197">
        <v>1.58</v>
      </c>
      <c r="U17" s="197">
        <v>1.9</v>
      </c>
      <c r="V17" s="197">
        <v>0.729</v>
      </c>
      <c r="W17" s="197">
        <v>1.585</v>
      </c>
      <c r="X17" s="198">
        <v>2.33</v>
      </c>
      <c r="Y17" s="198">
        <v>3.75</v>
      </c>
      <c r="Z17" s="198">
        <v>2.978</v>
      </c>
      <c r="AA17" s="198">
        <v>4.01</v>
      </c>
      <c r="AB17" s="198">
        <v>4.498</v>
      </c>
      <c r="AC17" s="198">
        <v>4.803</v>
      </c>
      <c r="AD17" s="198">
        <v>5.403</v>
      </c>
      <c r="AE17" s="204">
        <v>5.959</v>
      </c>
    </row>
    <row r="18" spans="1:31" ht="13.5" thickBot="1">
      <c r="A18" s="203" t="s">
        <v>125</v>
      </c>
      <c r="B18" s="194" t="s">
        <v>143</v>
      </c>
      <c r="C18" s="194" t="s">
        <v>279</v>
      </c>
      <c r="D18" s="194"/>
      <c r="E18" s="196"/>
      <c r="F18" s="197" t="s">
        <v>252</v>
      </c>
      <c r="G18" s="197" t="s">
        <v>252</v>
      </c>
      <c r="H18" s="197">
        <v>0.01</v>
      </c>
      <c r="I18" s="197">
        <v>-6.655</v>
      </c>
      <c r="J18" s="197">
        <v>-0.942</v>
      </c>
      <c r="K18" s="197">
        <v>-3.488</v>
      </c>
      <c r="L18" s="197">
        <v>-4.115</v>
      </c>
      <c r="M18" s="197">
        <v>-0.746</v>
      </c>
      <c r="N18" s="197">
        <v>0.099</v>
      </c>
      <c r="O18" s="197">
        <v>3</v>
      </c>
      <c r="P18" s="198">
        <v>0.46</v>
      </c>
      <c r="Q18" s="198">
        <v>2.048</v>
      </c>
      <c r="R18" s="198">
        <v>2.619</v>
      </c>
      <c r="S18" s="198">
        <v>3.2</v>
      </c>
      <c r="T18" s="198">
        <v>2.967</v>
      </c>
      <c r="U18" s="198">
        <v>3.17</v>
      </c>
      <c r="V18" s="198">
        <v>4.817</v>
      </c>
      <c r="W18" s="198">
        <v>5.076</v>
      </c>
      <c r="X18" s="198">
        <v>5.823</v>
      </c>
      <c r="Y18" s="198">
        <v>4.968</v>
      </c>
      <c r="Z18" s="198">
        <v>4.466</v>
      </c>
      <c r="AA18" s="198">
        <v>5.385</v>
      </c>
      <c r="AB18" s="198">
        <v>6.318</v>
      </c>
      <c r="AC18" s="198">
        <v>6.665</v>
      </c>
      <c r="AD18" s="198">
        <v>7.014</v>
      </c>
      <c r="AE18" s="204">
        <v>6.983</v>
      </c>
    </row>
    <row r="19" spans="1:31" ht="13.5" thickBot="1">
      <c r="A19" s="203" t="s">
        <v>113</v>
      </c>
      <c r="B19" s="194" t="s">
        <v>143</v>
      </c>
      <c r="C19" s="194" t="s">
        <v>279</v>
      </c>
      <c r="D19" s="194"/>
      <c r="E19" s="196"/>
      <c r="F19" s="197">
        <v>2.35</v>
      </c>
      <c r="G19" s="197">
        <v>2.1</v>
      </c>
      <c r="H19" s="197">
        <v>0.3</v>
      </c>
      <c r="I19" s="197">
        <v>2.9</v>
      </c>
      <c r="J19" s="197">
        <v>4.188</v>
      </c>
      <c r="K19" s="197">
        <v>4.484</v>
      </c>
      <c r="L19" s="197">
        <v>4.879</v>
      </c>
      <c r="M19" s="197">
        <v>5.919</v>
      </c>
      <c r="N19" s="197">
        <v>7.543</v>
      </c>
      <c r="O19" s="197">
        <v>6.11</v>
      </c>
      <c r="P19" s="197">
        <v>5.383</v>
      </c>
      <c r="Q19" s="197">
        <v>3.524</v>
      </c>
      <c r="R19" s="197">
        <v>3.186</v>
      </c>
      <c r="S19" s="197">
        <v>3.193</v>
      </c>
      <c r="T19" s="197">
        <v>4.092</v>
      </c>
      <c r="U19" s="197">
        <v>4.472</v>
      </c>
      <c r="V19" s="197">
        <v>6.844</v>
      </c>
      <c r="W19" s="197">
        <v>7.088</v>
      </c>
      <c r="X19" s="197">
        <v>7.171</v>
      </c>
      <c r="Y19" s="198">
        <v>4.674</v>
      </c>
      <c r="Z19" s="198">
        <v>5.013</v>
      </c>
      <c r="AA19" s="198">
        <v>5.526</v>
      </c>
      <c r="AB19" s="198">
        <v>5.734</v>
      </c>
      <c r="AC19" s="198">
        <v>5.903</v>
      </c>
      <c r="AD19" s="198">
        <v>6.2</v>
      </c>
      <c r="AE19" s="204">
        <v>6.5</v>
      </c>
    </row>
    <row r="20" spans="1:31" ht="13.5" thickBot="1">
      <c r="A20" s="203" t="s">
        <v>212</v>
      </c>
      <c r="B20" s="194" t="s">
        <v>143</v>
      </c>
      <c r="C20" s="194" t="s">
        <v>279</v>
      </c>
      <c r="D20" s="194"/>
      <c r="E20" s="196"/>
      <c r="F20" s="197">
        <v>-1.759</v>
      </c>
      <c r="G20" s="197">
        <v>-1.022</v>
      </c>
      <c r="H20" s="197">
        <v>34.745</v>
      </c>
      <c r="I20" s="197">
        <v>11.033</v>
      </c>
      <c r="J20" s="197">
        <v>16.669</v>
      </c>
      <c r="K20" s="197">
        <v>17.486</v>
      </c>
      <c r="L20" s="197">
        <v>66.58</v>
      </c>
      <c r="M20" s="197">
        <v>149.973</v>
      </c>
      <c r="N20" s="197">
        <v>23.774</v>
      </c>
      <c r="O20" s="197">
        <v>25.664</v>
      </c>
      <c r="P20" s="197">
        <v>18.214</v>
      </c>
      <c r="Q20" s="197">
        <v>63.38</v>
      </c>
      <c r="R20" s="197">
        <v>19.463</v>
      </c>
      <c r="S20" s="197">
        <v>13.955</v>
      </c>
      <c r="T20" s="197">
        <v>37.999</v>
      </c>
      <c r="U20" s="197">
        <v>9.749</v>
      </c>
      <c r="V20" s="197">
        <v>1.26</v>
      </c>
      <c r="W20" s="197">
        <v>21.432</v>
      </c>
      <c r="X20" s="197">
        <v>10.688</v>
      </c>
      <c r="Y20" s="197">
        <v>5.326</v>
      </c>
      <c r="Z20" s="198">
        <v>0.945</v>
      </c>
      <c r="AA20" s="198">
        <v>2.132</v>
      </c>
      <c r="AB20" s="198">
        <v>1.531</v>
      </c>
      <c r="AC20" s="198">
        <v>2.739</v>
      </c>
      <c r="AD20" s="198">
        <v>0.844</v>
      </c>
      <c r="AE20" s="204">
        <v>0.734</v>
      </c>
    </row>
    <row r="21" spans="1:31" ht="13.5" thickBot="1">
      <c r="A21" s="203" t="s">
        <v>213</v>
      </c>
      <c r="B21" s="194" t="s">
        <v>143</v>
      </c>
      <c r="C21" s="194" t="s">
        <v>279</v>
      </c>
      <c r="D21" s="194"/>
      <c r="E21" s="196"/>
      <c r="F21" s="197" t="s">
        <v>252</v>
      </c>
      <c r="G21" s="197" t="s">
        <v>252</v>
      </c>
      <c r="H21" s="197" t="s">
        <v>252</v>
      </c>
      <c r="I21" s="197">
        <v>12.882</v>
      </c>
      <c r="J21" s="197">
        <v>20.918</v>
      </c>
      <c r="K21" s="197">
        <v>2.325</v>
      </c>
      <c r="L21" s="197">
        <v>9.136</v>
      </c>
      <c r="M21" s="197">
        <v>7.9</v>
      </c>
      <c r="N21" s="197">
        <v>1.966</v>
      </c>
      <c r="O21" s="197">
        <v>0.187</v>
      </c>
      <c r="P21" s="197">
        <v>-12.355</v>
      </c>
      <c r="Q21" s="197">
        <v>8.755</v>
      </c>
      <c r="R21" s="197">
        <v>3.005</v>
      </c>
      <c r="S21" s="197">
        <v>-2.656</v>
      </c>
      <c r="T21" s="197">
        <v>1.452</v>
      </c>
      <c r="U21" s="197">
        <v>2.574</v>
      </c>
      <c r="V21" s="197">
        <v>-0.969</v>
      </c>
      <c r="W21" s="198">
        <v>1.427</v>
      </c>
      <c r="X21" s="198">
        <v>-9.783</v>
      </c>
      <c r="Y21" s="198">
        <v>3.608</v>
      </c>
      <c r="Z21" s="198">
        <v>1.807</v>
      </c>
      <c r="AA21" s="198">
        <v>2.81</v>
      </c>
      <c r="AB21" s="198">
        <v>3.195</v>
      </c>
      <c r="AC21" s="198">
        <v>3.444</v>
      </c>
      <c r="AD21" s="198">
        <v>3.565</v>
      </c>
      <c r="AE21" s="204">
        <v>3.673</v>
      </c>
    </row>
    <row r="22" spans="1:31" ht="13.5" thickBot="1">
      <c r="A22" s="203" t="s">
        <v>214</v>
      </c>
      <c r="B22" s="194" t="s">
        <v>143</v>
      </c>
      <c r="C22" s="194" t="s">
        <v>279</v>
      </c>
      <c r="D22" s="194"/>
      <c r="E22" s="196"/>
      <c r="F22" s="197">
        <v>2.602</v>
      </c>
      <c r="G22" s="197">
        <v>-7.218</v>
      </c>
      <c r="H22" s="197">
        <v>-8.907</v>
      </c>
      <c r="I22" s="197">
        <v>13.363</v>
      </c>
      <c r="J22" s="197">
        <v>3.486</v>
      </c>
      <c r="K22" s="197">
        <v>6.121</v>
      </c>
      <c r="L22" s="197">
        <v>13.157</v>
      </c>
      <c r="M22" s="197">
        <v>3.543</v>
      </c>
      <c r="N22" s="197">
        <v>-4.045</v>
      </c>
      <c r="O22" s="197">
        <v>6.042</v>
      </c>
      <c r="P22" s="197">
        <v>5.927</v>
      </c>
      <c r="Q22" s="197">
        <v>7.708</v>
      </c>
      <c r="R22" s="197">
        <v>1.236</v>
      </c>
      <c r="S22" s="197">
        <v>-3.509</v>
      </c>
      <c r="T22" s="197">
        <v>9.803</v>
      </c>
      <c r="U22" s="197">
        <v>12.644</v>
      </c>
      <c r="V22" s="197">
        <v>11.538</v>
      </c>
      <c r="W22" s="197">
        <v>11.796</v>
      </c>
      <c r="X22" s="197">
        <v>11.176</v>
      </c>
      <c r="Y22" s="197">
        <v>9.949</v>
      </c>
      <c r="Z22" s="198">
        <v>6.96</v>
      </c>
      <c r="AA22" s="198">
        <v>7.663</v>
      </c>
      <c r="AB22" s="198">
        <v>7.474</v>
      </c>
      <c r="AC22" s="198">
        <v>7.515</v>
      </c>
      <c r="AD22" s="198">
        <v>7.678</v>
      </c>
      <c r="AE22" s="204">
        <v>7.682</v>
      </c>
    </row>
    <row r="23" spans="1:31" ht="13.5" thickBot="1">
      <c r="A23" s="203" t="s">
        <v>215</v>
      </c>
      <c r="B23" s="194" t="s">
        <v>143</v>
      </c>
      <c r="C23" s="194" t="s">
        <v>279</v>
      </c>
      <c r="D23" s="194"/>
      <c r="E23" s="196"/>
      <c r="F23" s="197">
        <v>5.147</v>
      </c>
      <c r="G23" s="197">
        <v>6.124</v>
      </c>
      <c r="H23" s="197">
        <v>-3.087</v>
      </c>
      <c r="I23" s="197">
        <v>3.947</v>
      </c>
      <c r="J23" s="197">
        <v>3.713</v>
      </c>
      <c r="K23" s="197">
        <v>4.974</v>
      </c>
      <c r="L23" s="197">
        <v>3.625</v>
      </c>
      <c r="M23" s="197">
        <v>5.738</v>
      </c>
      <c r="N23" s="197">
        <v>3.478</v>
      </c>
      <c r="O23" s="197">
        <v>-8.933</v>
      </c>
      <c r="P23" s="197">
        <v>-1.883</v>
      </c>
      <c r="Q23" s="197">
        <v>2.132</v>
      </c>
      <c r="R23" s="197">
        <v>-0.267</v>
      </c>
      <c r="S23" s="197">
        <v>2.445</v>
      </c>
      <c r="T23" s="198">
        <v>1.11</v>
      </c>
      <c r="U23" s="198">
        <v>3.02</v>
      </c>
      <c r="V23" s="198">
        <v>1.176</v>
      </c>
      <c r="W23" s="198">
        <v>5.298</v>
      </c>
      <c r="X23" s="198">
        <v>2.686</v>
      </c>
      <c r="Y23" s="198">
        <v>-1.417</v>
      </c>
      <c r="Z23" s="198">
        <v>5.363</v>
      </c>
      <c r="AA23" s="198">
        <v>4.941</v>
      </c>
      <c r="AB23" s="198">
        <v>3.362</v>
      </c>
      <c r="AC23" s="198">
        <v>1.568</v>
      </c>
      <c r="AD23" s="198">
        <v>2.838</v>
      </c>
      <c r="AE23" s="204">
        <v>2.025</v>
      </c>
    </row>
    <row r="24" spans="1:31" ht="13.5" thickBot="1">
      <c r="A24" s="203" t="s">
        <v>283</v>
      </c>
      <c r="B24" s="194" t="s">
        <v>143</v>
      </c>
      <c r="C24" s="194" t="s">
        <v>279</v>
      </c>
      <c r="D24" s="194"/>
      <c r="E24" s="196"/>
      <c r="F24" s="197">
        <v>5.696</v>
      </c>
      <c r="G24" s="197">
        <v>2.163</v>
      </c>
      <c r="H24" s="197">
        <v>4.421</v>
      </c>
      <c r="I24" s="197">
        <v>6.13</v>
      </c>
      <c r="J24" s="197">
        <v>3.833</v>
      </c>
      <c r="K24" s="197">
        <v>-3.398</v>
      </c>
      <c r="L24" s="197">
        <v>6.146</v>
      </c>
      <c r="M24" s="197">
        <v>4.934</v>
      </c>
      <c r="N24" s="197">
        <v>6.5</v>
      </c>
      <c r="O24" s="197">
        <v>6.399</v>
      </c>
      <c r="P24" s="197">
        <v>5.525</v>
      </c>
      <c r="Q24" s="197">
        <v>5.753</v>
      </c>
      <c r="R24" s="197">
        <v>-3.247</v>
      </c>
      <c r="S24" s="197">
        <v>6.874</v>
      </c>
      <c r="T24" s="197">
        <v>7.046</v>
      </c>
      <c r="U24" s="197">
        <v>5.114</v>
      </c>
      <c r="V24" s="197">
        <v>6.546</v>
      </c>
      <c r="W24" s="197">
        <v>6.305</v>
      </c>
      <c r="X24" s="197">
        <v>6.117</v>
      </c>
      <c r="Y24" s="197">
        <v>4.557</v>
      </c>
      <c r="Z24" s="198">
        <v>4.82</v>
      </c>
      <c r="AA24" s="198">
        <v>4.99</v>
      </c>
      <c r="AB24" s="198">
        <v>4.999</v>
      </c>
      <c r="AC24" s="198">
        <v>4.989</v>
      </c>
      <c r="AD24" s="198">
        <v>5.019</v>
      </c>
      <c r="AE24" s="204">
        <v>5.117</v>
      </c>
    </row>
    <row r="25" spans="1:31" ht="13.5" thickBot="1">
      <c r="A25" s="203" t="s">
        <v>216</v>
      </c>
      <c r="B25" s="194" t="s">
        <v>143</v>
      </c>
      <c r="C25" s="194" t="s">
        <v>279</v>
      </c>
      <c r="D25" s="194"/>
      <c r="E25" s="196"/>
      <c r="F25" s="197">
        <v>2.757</v>
      </c>
      <c r="G25" s="197">
        <v>4.954</v>
      </c>
      <c r="H25" s="197">
        <v>5.399</v>
      </c>
      <c r="I25" s="197">
        <v>4.557</v>
      </c>
      <c r="J25" s="197">
        <v>3.28</v>
      </c>
      <c r="K25" s="197">
        <v>4.023</v>
      </c>
      <c r="L25" s="197">
        <v>4.596</v>
      </c>
      <c r="M25" s="197">
        <v>4.199</v>
      </c>
      <c r="N25" s="197">
        <v>4.691</v>
      </c>
      <c r="O25" s="197">
        <v>4.428</v>
      </c>
      <c r="P25" s="197">
        <v>3.736</v>
      </c>
      <c r="Q25" s="197">
        <v>4.184</v>
      </c>
      <c r="R25" s="197">
        <v>4.549</v>
      </c>
      <c r="S25" s="197">
        <v>5.246</v>
      </c>
      <c r="T25" s="197">
        <v>5.585</v>
      </c>
      <c r="U25" s="197">
        <v>5.866</v>
      </c>
      <c r="V25" s="197">
        <v>6.427</v>
      </c>
      <c r="W25" s="197">
        <v>5.673</v>
      </c>
      <c r="X25" s="197">
        <v>7.275</v>
      </c>
      <c r="Y25" s="197">
        <v>3.514</v>
      </c>
      <c r="Z25" s="198">
        <v>4.5</v>
      </c>
      <c r="AA25" s="198">
        <v>20.146</v>
      </c>
      <c r="AB25" s="198">
        <v>6.814</v>
      </c>
      <c r="AC25" s="198">
        <v>5.255</v>
      </c>
      <c r="AD25" s="198">
        <v>5.022</v>
      </c>
      <c r="AE25" s="204">
        <v>4.781</v>
      </c>
    </row>
    <row r="26" spans="1:31" ht="13.5" thickBot="1">
      <c r="A26" s="203" t="s">
        <v>217</v>
      </c>
      <c r="B26" s="194" t="s">
        <v>143</v>
      </c>
      <c r="C26" s="194" t="s">
        <v>279</v>
      </c>
      <c r="D26" s="194"/>
      <c r="E26" s="196"/>
      <c r="F26" s="197">
        <v>4.324</v>
      </c>
      <c r="G26" s="197">
        <v>1.455</v>
      </c>
      <c r="H26" s="197">
        <v>3.273</v>
      </c>
      <c r="I26" s="197">
        <v>5.048</v>
      </c>
      <c r="J26" s="197">
        <v>4.001</v>
      </c>
      <c r="K26" s="197">
        <v>4.68</v>
      </c>
      <c r="L26" s="197">
        <v>5.157</v>
      </c>
      <c r="M26" s="197">
        <v>5.181</v>
      </c>
      <c r="N26" s="197">
        <v>4.585</v>
      </c>
      <c r="O26" s="197">
        <v>4.51</v>
      </c>
      <c r="P26" s="197">
        <v>2.885</v>
      </c>
      <c r="Q26" s="197">
        <v>3.769</v>
      </c>
      <c r="R26" s="197">
        <v>4.167</v>
      </c>
      <c r="S26" s="197">
        <v>1.165</v>
      </c>
      <c r="T26" s="197">
        <v>2.34</v>
      </c>
      <c r="U26" s="197">
        <v>2.997</v>
      </c>
      <c r="V26" s="197">
        <v>2.497</v>
      </c>
      <c r="W26" s="197">
        <v>1.758</v>
      </c>
      <c r="X26" s="197">
        <v>4.937</v>
      </c>
      <c r="Y26" s="198">
        <v>-0.285</v>
      </c>
      <c r="Z26" s="198">
        <v>3.025</v>
      </c>
      <c r="AA26" s="198">
        <v>3.612</v>
      </c>
      <c r="AB26" s="198">
        <v>3.851</v>
      </c>
      <c r="AC26" s="198">
        <v>3.861</v>
      </c>
      <c r="AD26" s="198">
        <v>3.871</v>
      </c>
      <c r="AE26" s="204">
        <v>3.881</v>
      </c>
    </row>
    <row r="27" spans="1:31" ht="13.5" thickBot="1">
      <c r="A27" s="203" t="s">
        <v>218</v>
      </c>
      <c r="B27" s="194" t="s">
        <v>143</v>
      </c>
      <c r="C27" s="194" t="s">
        <v>279</v>
      </c>
      <c r="D27" s="194"/>
      <c r="E27" s="196"/>
      <c r="F27" s="197">
        <v>4.58</v>
      </c>
      <c r="G27" s="197">
        <v>5.099</v>
      </c>
      <c r="H27" s="197">
        <v>1.051</v>
      </c>
      <c r="I27" s="197">
        <v>2.051</v>
      </c>
      <c r="J27" s="197">
        <v>3.153</v>
      </c>
      <c r="K27" s="197">
        <v>4.415</v>
      </c>
      <c r="L27" s="197">
        <v>4.596</v>
      </c>
      <c r="M27" s="197">
        <v>6.503</v>
      </c>
      <c r="N27" s="197">
        <v>-27.155</v>
      </c>
      <c r="O27" s="197">
        <v>7.636</v>
      </c>
      <c r="P27" s="197">
        <v>7.51</v>
      </c>
      <c r="Q27" s="197">
        <v>3.699</v>
      </c>
      <c r="R27" s="197">
        <v>1.794</v>
      </c>
      <c r="S27" s="197">
        <v>-3.544</v>
      </c>
      <c r="T27" s="197">
        <v>3.068</v>
      </c>
      <c r="U27" s="197">
        <v>5.037</v>
      </c>
      <c r="V27" s="197">
        <v>2.228</v>
      </c>
      <c r="W27" s="197">
        <v>0.317</v>
      </c>
      <c r="X27" s="197">
        <v>3.488</v>
      </c>
      <c r="Y27" s="198">
        <v>2.995</v>
      </c>
      <c r="Z27" s="198">
        <v>3.471</v>
      </c>
      <c r="AA27" s="198">
        <v>4.336</v>
      </c>
      <c r="AB27" s="198">
        <v>4.539</v>
      </c>
      <c r="AC27" s="198">
        <v>4.73</v>
      </c>
      <c r="AD27" s="198">
        <v>4.701</v>
      </c>
      <c r="AE27" s="204">
        <v>4.67</v>
      </c>
    </row>
    <row r="28" spans="1:31" ht="13.5" thickBot="1">
      <c r="A28" s="203" t="s">
        <v>199</v>
      </c>
      <c r="B28" s="194" t="s">
        <v>143</v>
      </c>
      <c r="C28" s="194" t="s">
        <v>279</v>
      </c>
      <c r="D28" s="194"/>
      <c r="E28" s="196"/>
      <c r="F28" s="197">
        <v>5.63</v>
      </c>
      <c r="G28" s="197">
        <v>2.136</v>
      </c>
      <c r="H28" s="197">
        <v>4.385</v>
      </c>
      <c r="I28" s="197">
        <v>4.939</v>
      </c>
      <c r="J28" s="197">
        <v>6.199</v>
      </c>
      <c r="K28" s="197">
        <v>7.351</v>
      </c>
      <c r="L28" s="197">
        <v>7.56</v>
      </c>
      <c r="M28" s="197">
        <v>4.619</v>
      </c>
      <c r="N28" s="197">
        <v>5.979</v>
      </c>
      <c r="O28" s="197">
        <v>6.916</v>
      </c>
      <c r="P28" s="197">
        <v>5.693</v>
      </c>
      <c r="Q28" s="197">
        <v>3.885</v>
      </c>
      <c r="R28" s="197">
        <v>4.558</v>
      </c>
      <c r="S28" s="197">
        <v>6.852</v>
      </c>
      <c r="T28" s="197">
        <v>7.897</v>
      </c>
      <c r="U28" s="197">
        <v>9.211</v>
      </c>
      <c r="V28" s="197">
        <v>9.817</v>
      </c>
      <c r="W28" s="197">
        <v>9.372</v>
      </c>
      <c r="X28" s="197">
        <v>7.346</v>
      </c>
      <c r="Y28" s="198">
        <v>5.668</v>
      </c>
      <c r="Z28" s="198">
        <v>8.777</v>
      </c>
      <c r="AA28" s="198">
        <v>8.43</v>
      </c>
      <c r="AB28" s="198">
        <v>8.031</v>
      </c>
      <c r="AC28" s="198">
        <v>8.087</v>
      </c>
      <c r="AD28" s="198">
        <v>8.095</v>
      </c>
      <c r="AE28" s="204">
        <v>8.079</v>
      </c>
    </row>
    <row r="29" spans="1:31" ht="13.5" thickBot="1">
      <c r="A29" s="203" t="s">
        <v>284</v>
      </c>
      <c r="B29" s="194" t="s">
        <v>143</v>
      </c>
      <c r="C29" s="194" t="s">
        <v>279</v>
      </c>
      <c r="D29" s="194"/>
      <c r="E29" s="196"/>
      <c r="F29" s="197">
        <v>19.61</v>
      </c>
      <c r="G29" s="197">
        <v>12.594</v>
      </c>
      <c r="H29" s="197">
        <v>4.251</v>
      </c>
      <c r="I29" s="197">
        <v>-1.576</v>
      </c>
      <c r="J29" s="197">
        <v>-0.351</v>
      </c>
      <c r="K29" s="197">
        <v>2.653</v>
      </c>
      <c r="L29" s="197">
        <v>7.101</v>
      </c>
      <c r="M29" s="197">
        <v>3.385</v>
      </c>
      <c r="N29" s="197">
        <v>2.741</v>
      </c>
      <c r="O29" s="197">
        <v>1.934</v>
      </c>
      <c r="P29" s="197">
        <v>5.143</v>
      </c>
      <c r="Q29" s="197">
        <v>3.669</v>
      </c>
      <c r="R29" s="197">
        <v>7.455</v>
      </c>
      <c r="S29" s="197">
        <v>7.175</v>
      </c>
      <c r="T29" s="197">
        <v>5.084</v>
      </c>
      <c r="U29" s="197">
        <v>4.668</v>
      </c>
      <c r="V29" s="197">
        <v>5.849</v>
      </c>
      <c r="W29" s="197">
        <v>7.825</v>
      </c>
      <c r="X29" s="198">
        <v>2.269</v>
      </c>
      <c r="Y29" s="198">
        <v>1.823</v>
      </c>
      <c r="Z29" s="198">
        <v>3.01</v>
      </c>
      <c r="AA29" s="198">
        <v>3.206</v>
      </c>
      <c r="AB29" s="198">
        <v>3.215</v>
      </c>
      <c r="AC29" s="198">
        <v>3.224</v>
      </c>
      <c r="AD29" s="198">
        <v>3.231</v>
      </c>
      <c r="AE29" s="204">
        <v>3.238</v>
      </c>
    </row>
    <row r="30" spans="1:31" ht="13.5" thickBot="1">
      <c r="A30" s="203" t="s">
        <v>114</v>
      </c>
      <c r="B30" s="194" t="s">
        <v>143</v>
      </c>
      <c r="C30" s="194" t="s">
        <v>279</v>
      </c>
      <c r="D30" s="194"/>
      <c r="E30" s="196"/>
      <c r="F30" s="197" t="s">
        <v>252</v>
      </c>
      <c r="G30" s="197" t="s">
        <v>252</v>
      </c>
      <c r="H30" s="197" t="s">
        <v>252</v>
      </c>
      <c r="I30" s="197" t="s">
        <v>252</v>
      </c>
      <c r="J30" s="197" t="s">
        <v>252</v>
      </c>
      <c r="K30" s="197" t="s">
        <v>252</v>
      </c>
      <c r="L30" s="197" t="s">
        <v>252</v>
      </c>
      <c r="M30" s="197" t="s">
        <v>252</v>
      </c>
      <c r="N30" s="197" t="s">
        <v>252</v>
      </c>
      <c r="O30" s="197" t="s">
        <v>252</v>
      </c>
      <c r="P30" s="197" t="s">
        <v>252</v>
      </c>
      <c r="Q30" s="197" t="s">
        <v>252</v>
      </c>
      <c r="R30" s="197" t="s">
        <v>252</v>
      </c>
      <c r="S30" s="197" t="s">
        <v>252</v>
      </c>
      <c r="T30" s="197" t="s">
        <v>252</v>
      </c>
      <c r="U30" s="197">
        <v>-0.728</v>
      </c>
      <c r="V30" s="197">
        <v>6.205</v>
      </c>
      <c r="W30" s="197">
        <v>1.495</v>
      </c>
      <c r="X30" s="197">
        <v>9.516</v>
      </c>
      <c r="Y30" s="198">
        <v>4.213</v>
      </c>
      <c r="Z30" s="198">
        <v>7.266</v>
      </c>
      <c r="AA30" s="198">
        <v>7.873</v>
      </c>
      <c r="AB30" s="198">
        <v>7.57</v>
      </c>
      <c r="AC30" s="198">
        <v>7.141</v>
      </c>
      <c r="AD30" s="198">
        <v>6.766</v>
      </c>
      <c r="AE30" s="204">
        <v>6.613</v>
      </c>
    </row>
    <row r="31" spans="1:31" ht="13.5" thickBot="1">
      <c r="A31" s="203" t="s">
        <v>115</v>
      </c>
      <c r="B31" s="194" t="s">
        <v>143</v>
      </c>
      <c r="C31" s="194" t="s">
        <v>279</v>
      </c>
      <c r="D31" s="194"/>
      <c r="E31" s="196"/>
      <c r="F31" s="197">
        <v>6.633</v>
      </c>
      <c r="G31" s="197">
        <v>4.618</v>
      </c>
      <c r="H31" s="197">
        <v>7.155</v>
      </c>
      <c r="I31" s="197">
        <v>3.771</v>
      </c>
      <c r="J31" s="197">
        <v>7.011</v>
      </c>
      <c r="K31" s="197">
        <v>10.068</v>
      </c>
      <c r="L31" s="197">
        <v>5.629</v>
      </c>
      <c r="M31" s="197">
        <v>2.866</v>
      </c>
      <c r="N31" s="197">
        <v>4.277</v>
      </c>
      <c r="O31" s="197">
        <v>3.3</v>
      </c>
      <c r="P31" s="197">
        <v>9.197</v>
      </c>
      <c r="Q31" s="197">
        <v>-0.041</v>
      </c>
      <c r="R31" s="197">
        <v>-0.665</v>
      </c>
      <c r="S31" s="197">
        <v>1.511</v>
      </c>
      <c r="T31" s="197">
        <v>4.998</v>
      </c>
      <c r="U31" s="197">
        <v>5.1</v>
      </c>
      <c r="V31" s="197">
        <v>5.283</v>
      </c>
      <c r="W31" s="197">
        <v>5.203</v>
      </c>
      <c r="X31" s="197">
        <v>4</v>
      </c>
      <c r="Y31" s="197">
        <v>0.714</v>
      </c>
      <c r="Z31" s="198">
        <v>3.202</v>
      </c>
      <c r="AA31" s="198">
        <v>3.544</v>
      </c>
      <c r="AB31" s="198">
        <v>4.049</v>
      </c>
      <c r="AC31" s="198">
        <v>3.784</v>
      </c>
      <c r="AD31" s="198">
        <v>3.687</v>
      </c>
      <c r="AE31" s="204">
        <v>3.666</v>
      </c>
    </row>
    <row r="32" spans="1:31" ht="13.5" thickBot="1">
      <c r="A32" s="203" t="s">
        <v>116</v>
      </c>
      <c r="B32" s="194" t="s">
        <v>143</v>
      </c>
      <c r="C32" s="194" t="s">
        <v>279</v>
      </c>
      <c r="D32" s="194"/>
      <c r="E32" s="196"/>
      <c r="F32" s="197">
        <v>-0.28</v>
      </c>
      <c r="G32" s="197">
        <v>1.62</v>
      </c>
      <c r="H32" s="197">
        <v>14.351</v>
      </c>
      <c r="I32" s="197">
        <v>4.485</v>
      </c>
      <c r="J32" s="197">
        <v>4.979</v>
      </c>
      <c r="K32" s="197">
        <v>6.189</v>
      </c>
      <c r="L32" s="197">
        <v>2.075</v>
      </c>
      <c r="M32" s="197">
        <v>3.322</v>
      </c>
      <c r="N32" s="197">
        <v>3.012</v>
      </c>
      <c r="O32" s="197">
        <v>3.382</v>
      </c>
      <c r="P32" s="197">
        <v>4.252</v>
      </c>
      <c r="Q32" s="197">
        <v>5.269</v>
      </c>
      <c r="R32" s="197">
        <v>5.786</v>
      </c>
      <c r="S32" s="197">
        <v>4.18</v>
      </c>
      <c r="T32" s="197">
        <v>8.559</v>
      </c>
      <c r="U32" s="197">
        <v>8.121</v>
      </c>
      <c r="V32" s="197">
        <v>7.975</v>
      </c>
      <c r="W32" s="197">
        <v>8.911</v>
      </c>
      <c r="X32" s="197">
        <v>7.754</v>
      </c>
      <c r="Y32" s="197">
        <v>2.754</v>
      </c>
      <c r="Z32" s="198">
        <v>4.1</v>
      </c>
      <c r="AA32" s="198">
        <v>4.5</v>
      </c>
      <c r="AB32" s="198">
        <v>5</v>
      </c>
      <c r="AC32" s="198">
        <v>5.5</v>
      </c>
      <c r="AD32" s="198">
        <v>5.5</v>
      </c>
      <c r="AE32" s="204">
        <v>5.5</v>
      </c>
    </row>
    <row r="33" spans="1:31" ht="13.5" thickBot="1">
      <c r="A33" s="203" t="s">
        <v>219</v>
      </c>
      <c r="B33" s="194" t="s">
        <v>143</v>
      </c>
      <c r="C33" s="194" t="s">
        <v>279</v>
      </c>
      <c r="D33" s="194"/>
      <c r="E33" s="196"/>
      <c r="F33" s="197">
        <v>4.134</v>
      </c>
      <c r="G33" s="197">
        <v>1.339</v>
      </c>
      <c r="H33" s="197">
        <v>-1.08</v>
      </c>
      <c r="I33" s="197">
        <v>-0.095</v>
      </c>
      <c r="J33" s="197">
        <v>2.531</v>
      </c>
      <c r="K33" s="197">
        <v>4.287</v>
      </c>
      <c r="L33" s="197">
        <v>4.011</v>
      </c>
      <c r="M33" s="197">
        <v>0.22</v>
      </c>
      <c r="N33" s="197">
        <v>3.33</v>
      </c>
      <c r="O33" s="197">
        <v>2.407</v>
      </c>
      <c r="P33" s="197">
        <v>0.599</v>
      </c>
      <c r="Q33" s="197">
        <v>4.726</v>
      </c>
      <c r="R33" s="197">
        <v>0.299</v>
      </c>
      <c r="S33" s="197">
        <v>2.785</v>
      </c>
      <c r="T33" s="197">
        <v>4.616</v>
      </c>
      <c r="U33" s="197">
        <v>5.883</v>
      </c>
      <c r="V33" s="197">
        <v>6.355</v>
      </c>
      <c r="W33" s="197">
        <v>6.971</v>
      </c>
      <c r="X33" s="197">
        <v>1.507</v>
      </c>
      <c r="Y33" s="198">
        <v>2.104</v>
      </c>
      <c r="Z33" s="198">
        <v>4.107</v>
      </c>
      <c r="AA33" s="198">
        <v>5.779</v>
      </c>
      <c r="AB33" s="198">
        <v>6.307</v>
      </c>
      <c r="AC33" s="198">
        <v>6.493</v>
      </c>
      <c r="AD33" s="198">
        <v>6.54</v>
      </c>
      <c r="AE33" s="204">
        <v>6.536</v>
      </c>
    </row>
    <row r="34" spans="1:31" ht="13.5" thickBot="1">
      <c r="A34" s="203" t="s">
        <v>117</v>
      </c>
      <c r="B34" s="194" t="s">
        <v>143</v>
      </c>
      <c r="C34" s="194" t="s">
        <v>279</v>
      </c>
      <c r="D34" s="194"/>
      <c r="E34" s="196"/>
      <c r="F34" s="197">
        <v>-26.229</v>
      </c>
      <c r="G34" s="197">
        <v>-41.008</v>
      </c>
      <c r="H34" s="197">
        <v>50.688</v>
      </c>
      <c r="I34" s="197">
        <v>33.758</v>
      </c>
      <c r="J34" s="197">
        <v>8.627</v>
      </c>
      <c r="K34" s="197">
        <v>1.377</v>
      </c>
      <c r="L34" s="197">
        <v>0.603</v>
      </c>
      <c r="M34" s="197">
        <v>2.475</v>
      </c>
      <c r="N34" s="197">
        <v>3.663</v>
      </c>
      <c r="O34" s="197">
        <v>-1.779</v>
      </c>
      <c r="P34" s="197">
        <v>4.687</v>
      </c>
      <c r="Q34" s="197">
        <v>0.22</v>
      </c>
      <c r="R34" s="197">
        <v>3.01</v>
      </c>
      <c r="S34" s="197">
        <v>17.329</v>
      </c>
      <c r="T34" s="197">
        <v>10.244</v>
      </c>
      <c r="U34" s="197">
        <v>10.623</v>
      </c>
      <c r="V34" s="197">
        <v>5.143</v>
      </c>
      <c r="W34" s="197">
        <v>2.509</v>
      </c>
      <c r="X34" s="198">
        <v>6.395</v>
      </c>
      <c r="Y34" s="198">
        <v>-2.665</v>
      </c>
      <c r="Z34" s="198">
        <v>3.1</v>
      </c>
      <c r="AA34" s="198">
        <v>4.844</v>
      </c>
      <c r="AB34" s="198">
        <v>4.83</v>
      </c>
      <c r="AC34" s="198">
        <v>4.83</v>
      </c>
      <c r="AD34" s="198">
        <v>4.816</v>
      </c>
      <c r="AE34" s="204">
        <v>4.901</v>
      </c>
    </row>
    <row r="35" spans="1:31" ht="13.5" thickBot="1">
      <c r="A35" s="203" t="s">
        <v>118</v>
      </c>
      <c r="B35" s="194" t="s">
        <v>143</v>
      </c>
      <c r="C35" s="194" t="s">
        <v>279</v>
      </c>
      <c r="D35" s="194"/>
      <c r="E35" s="196"/>
      <c r="F35" s="197">
        <v>-13.421</v>
      </c>
      <c r="G35" s="197">
        <v>38.2</v>
      </c>
      <c r="H35" s="197">
        <v>4.5</v>
      </c>
      <c r="I35" s="197">
        <v>7</v>
      </c>
      <c r="J35" s="197">
        <v>8</v>
      </c>
      <c r="K35" s="197">
        <v>6.5</v>
      </c>
      <c r="L35" s="197">
        <v>4</v>
      </c>
      <c r="M35" s="197">
        <v>4</v>
      </c>
      <c r="N35" s="197">
        <v>2.633</v>
      </c>
      <c r="O35" s="197">
        <v>-0.769</v>
      </c>
      <c r="P35" s="197">
        <v>1.718</v>
      </c>
      <c r="Q35" s="197">
        <v>4.48</v>
      </c>
      <c r="R35" s="197">
        <v>3.266</v>
      </c>
      <c r="S35" s="197">
        <v>4.141</v>
      </c>
      <c r="T35" s="197">
        <v>7.451</v>
      </c>
      <c r="U35" s="197">
        <v>2.498</v>
      </c>
      <c r="V35" s="197">
        <v>0.58</v>
      </c>
      <c r="W35" s="197">
        <v>7.5</v>
      </c>
      <c r="X35" s="198">
        <v>9</v>
      </c>
      <c r="Y35" s="198">
        <v>9</v>
      </c>
      <c r="Z35" s="198">
        <v>6</v>
      </c>
      <c r="AA35" s="198">
        <v>4.5</v>
      </c>
      <c r="AB35" s="198">
        <v>4.5</v>
      </c>
      <c r="AC35" s="198">
        <v>4.5</v>
      </c>
      <c r="AD35" s="198">
        <v>4.5</v>
      </c>
      <c r="AE35" s="204">
        <v>4</v>
      </c>
    </row>
    <row r="36" spans="1:31" ht="13.5" thickBot="1">
      <c r="A36" s="203" t="s">
        <v>220</v>
      </c>
      <c r="B36" s="194" t="s">
        <v>143</v>
      </c>
      <c r="C36" s="194" t="s">
        <v>279</v>
      </c>
      <c r="D36" s="194"/>
      <c r="E36" s="196"/>
      <c r="F36" s="197">
        <v>6.474</v>
      </c>
      <c r="G36" s="197">
        <v>2.352</v>
      </c>
      <c r="H36" s="197">
        <v>7.363</v>
      </c>
      <c r="I36" s="197">
        <v>3.294</v>
      </c>
      <c r="J36" s="197">
        <v>5.672</v>
      </c>
      <c r="K36" s="197">
        <v>1.778</v>
      </c>
      <c r="L36" s="197">
        <v>4.673</v>
      </c>
      <c r="M36" s="197">
        <v>3.437</v>
      </c>
      <c r="N36" s="197">
        <v>5.489</v>
      </c>
      <c r="O36" s="197">
        <v>0.376</v>
      </c>
      <c r="P36" s="197">
        <v>5.66</v>
      </c>
      <c r="Q36" s="197">
        <v>4.165</v>
      </c>
      <c r="R36" s="197">
        <v>1.07</v>
      </c>
      <c r="S36" s="197">
        <v>4.346</v>
      </c>
      <c r="T36" s="197">
        <v>2.254</v>
      </c>
      <c r="U36" s="197">
        <v>1.053</v>
      </c>
      <c r="V36" s="197">
        <v>6.5</v>
      </c>
      <c r="W36" s="197">
        <v>2.431</v>
      </c>
      <c r="X36" s="197">
        <v>4.464</v>
      </c>
      <c r="Y36" s="198">
        <v>1.434</v>
      </c>
      <c r="Z36" s="198">
        <v>2.976</v>
      </c>
      <c r="AA36" s="198">
        <v>2.843</v>
      </c>
      <c r="AB36" s="198">
        <v>5.798</v>
      </c>
      <c r="AC36" s="198">
        <v>2.684</v>
      </c>
      <c r="AD36" s="198">
        <v>4.804</v>
      </c>
      <c r="AE36" s="204">
        <v>12.569</v>
      </c>
    </row>
    <row r="37" spans="1:31" ht="13.5" thickBot="1">
      <c r="A37" s="203" t="s">
        <v>221</v>
      </c>
      <c r="B37" s="194" t="s">
        <v>143</v>
      </c>
      <c r="C37" s="194" t="s">
        <v>279</v>
      </c>
      <c r="D37" s="194"/>
      <c r="E37" s="196"/>
      <c r="F37" s="197" t="s">
        <v>252</v>
      </c>
      <c r="G37" s="197" t="s">
        <v>252</v>
      </c>
      <c r="H37" s="197" t="s">
        <v>252</v>
      </c>
      <c r="I37" s="197" t="s">
        <v>252</v>
      </c>
      <c r="J37" s="197" t="s">
        <v>252</v>
      </c>
      <c r="K37" s="197" t="s">
        <v>252</v>
      </c>
      <c r="L37" s="197" t="s">
        <v>252</v>
      </c>
      <c r="M37" s="197" t="s">
        <v>252</v>
      </c>
      <c r="N37" s="197" t="s">
        <v>252</v>
      </c>
      <c r="O37" s="197" t="s">
        <v>252</v>
      </c>
      <c r="P37" s="197" t="s">
        <v>252</v>
      </c>
      <c r="Q37" s="197">
        <v>2.798</v>
      </c>
      <c r="R37" s="197">
        <v>3.782</v>
      </c>
      <c r="S37" s="197">
        <v>-31.279</v>
      </c>
      <c r="T37" s="197">
        <v>2.585</v>
      </c>
      <c r="U37" s="197">
        <v>5.271</v>
      </c>
      <c r="V37" s="197">
        <v>7.783</v>
      </c>
      <c r="W37" s="197">
        <v>9.438</v>
      </c>
      <c r="X37" s="197">
        <v>7.131</v>
      </c>
      <c r="Y37" s="198">
        <v>4.579</v>
      </c>
      <c r="Z37" s="198">
        <v>5.915</v>
      </c>
      <c r="AA37" s="198">
        <v>9.003</v>
      </c>
      <c r="AB37" s="198">
        <v>8.35</v>
      </c>
      <c r="AC37" s="198">
        <v>6.846</v>
      </c>
      <c r="AD37" s="198">
        <v>6.3</v>
      </c>
      <c r="AE37" s="204">
        <v>5.712</v>
      </c>
    </row>
    <row r="38" spans="1:31" ht="13.5" thickBot="1">
      <c r="A38" s="203" t="s">
        <v>285</v>
      </c>
      <c r="B38" s="194" t="s">
        <v>143</v>
      </c>
      <c r="C38" s="194" t="s">
        <v>279</v>
      </c>
      <c r="D38" s="194"/>
      <c r="E38" s="196"/>
      <c r="F38" s="197">
        <v>3.72</v>
      </c>
      <c r="G38" s="197">
        <v>15.872</v>
      </c>
      <c r="H38" s="197">
        <v>-2.81</v>
      </c>
      <c r="I38" s="197">
        <v>-3.903</v>
      </c>
      <c r="J38" s="197">
        <v>1.929</v>
      </c>
      <c r="K38" s="197">
        <v>-12.692</v>
      </c>
      <c r="L38" s="197">
        <v>2.572</v>
      </c>
      <c r="M38" s="197">
        <v>-0.755</v>
      </c>
      <c r="N38" s="197">
        <v>-0.414</v>
      </c>
      <c r="O38" s="197">
        <v>0.408</v>
      </c>
      <c r="P38" s="197">
        <v>3.708</v>
      </c>
      <c r="Q38" s="197">
        <v>-4.339</v>
      </c>
      <c r="R38" s="197">
        <v>-1.251</v>
      </c>
      <c r="S38" s="197">
        <v>13</v>
      </c>
      <c r="T38" s="197">
        <v>4.403</v>
      </c>
      <c r="U38" s="197">
        <v>10.289</v>
      </c>
      <c r="V38" s="197">
        <v>6.717</v>
      </c>
      <c r="W38" s="197">
        <v>7.501</v>
      </c>
      <c r="X38" s="197">
        <v>3.377</v>
      </c>
      <c r="Y38" s="198">
        <v>1.755</v>
      </c>
      <c r="Z38" s="198">
        <v>5.22</v>
      </c>
      <c r="AA38" s="198">
        <v>6.143</v>
      </c>
      <c r="AB38" s="198">
        <v>7.603</v>
      </c>
      <c r="AC38" s="198">
        <v>7.309</v>
      </c>
      <c r="AD38" s="198">
        <v>7.056</v>
      </c>
      <c r="AE38" s="204">
        <v>6.836</v>
      </c>
    </row>
    <row r="39" spans="1:31" ht="13.5" thickBot="1">
      <c r="A39" s="203" t="s">
        <v>222</v>
      </c>
      <c r="B39" s="194" t="s">
        <v>143</v>
      </c>
      <c r="C39" s="194" t="s">
        <v>279</v>
      </c>
      <c r="D39" s="194"/>
      <c r="E39" s="196"/>
      <c r="F39" s="197">
        <v>3.129</v>
      </c>
      <c r="G39" s="197">
        <v>-6.306</v>
      </c>
      <c r="H39" s="197">
        <v>1.181</v>
      </c>
      <c r="I39" s="197">
        <v>2.1</v>
      </c>
      <c r="J39" s="197">
        <v>-0.042</v>
      </c>
      <c r="K39" s="197">
        <v>1.679</v>
      </c>
      <c r="L39" s="197">
        <v>2.154</v>
      </c>
      <c r="M39" s="197">
        <v>3.693</v>
      </c>
      <c r="N39" s="197">
        <v>3.917</v>
      </c>
      <c r="O39" s="197">
        <v>4.699</v>
      </c>
      <c r="P39" s="197">
        <v>4.457</v>
      </c>
      <c r="Q39" s="197">
        <v>5.98</v>
      </c>
      <c r="R39" s="197">
        <v>-12.408</v>
      </c>
      <c r="S39" s="197">
        <v>9.785</v>
      </c>
      <c r="T39" s="197">
        <v>5.257</v>
      </c>
      <c r="U39" s="197">
        <v>4.603</v>
      </c>
      <c r="V39" s="197">
        <v>5.023</v>
      </c>
      <c r="W39" s="197">
        <v>6.241</v>
      </c>
      <c r="X39" s="197">
        <v>7.065</v>
      </c>
      <c r="Y39" s="198">
        <v>-5.026</v>
      </c>
      <c r="Z39" s="198">
        <v>-1.018</v>
      </c>
      <c r="AA39" s="198">
        <v>3.731</v>
      </c>
      <c r="AB39" s="198">
        <v>5.471</v>
      </c>
      <c r="AC39" s="198">
        <v>4.968</v>
      </c>
      <c r="AD39" s="198">
        <v>5.029</v>
      </c>
      <c r="AE39" s="204">
        <v>5.101</v>
      </c>
    </row>
    <row r="40" spans="1:31" ht="13.5" thickBot="1">
      <c r="A40" s="203" t="s">
        <v>223</v>
      </c>
      <c r="B40" s="194" t="s">
        <v>143</v>
      </c>
      <c r="C40" s="194" t="s">
        <v>279</v>
      </c>
      <c r="D40" s="194"/>
      <c r="E40" s="196"/>
      <c r="F40" s="197">
        <v>5.692</v>
      </c>
      <c r="G40" s="197">
        <v>8.73</v>
      </c>
      <c r="H40" s="197">
        <v>-7.333</v>
      </c>
      <c r="I40" s="197">
        <v>9.692</v>
      </c>
      <c r="J40" s="197">
        <v>-10.313</v>
      </c>
      <c r="K40" s="197">
        <v>13.83</v>
      </c>
      <c r="L40" s="197">
        <v>9.979</v>
      </c>
      <c r="M40" s="197">
        <v>6.587</v>
      </c>
      <c r="N40" s="197">
        <v>1.061</v>
      </c>
      <c r="O40" s="197">
        <v>3.541</v>
      </c>
      <c r="P40" s="197">
        <v>0.775</v>
      </c>
      <c r="Q40" s="197">
        <v>-4.147</v>
      </c>
      <c r="R40" s="197">
        <v>1.695</v>
      </c>
      <c r="S40" s="197">
        <v>5.706</v>
      </c>
      <c r="T40" s="197">
        <v>5.42</v>
      </c>
      <c r="U40" s="197">
        <v>3.269</v>
      </c>
      <c r="V40" s="197">
        <v>13.56</v>
      </c>
      <c r="W40" s="197">
        <v>1.233</v>
      </c>
      <c r="X40" s="197">
        <v>9.376</v>
      </c>
      <c r="Y40" s="197">
        <v>7.995</v>
      </c>
      <c r="Z40" s="198">
        <v>5.958</v>
      </c>
      <c r="AA40" s="198">
        <v>6.297</v>
      </c>
      <c r="AB40" s="198">
        <v>6.621</v>
      </c>
      <c r="AC40" s="198">
        <v>6.845</v>
      </c>
      <c r="AD40" s="198">
        <v>7.066</v>
      </c>
      <c r="AE40" s="204">
        <v>7.066</v>
      </c>
    </row>
    <row r="41" spans="1:31" ht="13.5" thickBot="1">
      <c r="A41" s="203" t="s">
        <v>224</v>
      </c>
      <c r="B41" s="194" t="s">
        <v>143</v>
      </c>
      <c r="C41" s="194" t="s">
        <v>279</v>
      </c>
      <c r="D41" s="194"/>
      <c r="E41" s="196"/>
      <c r="F41" s="197">
        <v>16.452</v>
      </c>
      <c r="G41" s="197">
        <v>9.052</v>
      </c>
      <c r="H41" s="197">
        <v>-3.235</v>
      </c>
      <c r="I41" s="197">
        <v>3.833</v>
      </c>
      <c r="J41" s="197">
        <v>3.562</v>
      </c>
      <c r="K41" s="197">
        <v>2.354</v>
      </c>
      <c r="L41" s="197">
        <v>7.382</v>
      </c>
      <c r="M41" s="197">
        <v>5.334</v>
      </c>
      <c r="N41" s="197">
        <v>8.439</v>
      </c>
      <c r="O41" s="197">
        <v>2.961</v>
      </c>
      <c r="P41" s="197">
        <v>-3.158</v>
      </c>
      <c r="Q41" s="197">
        <v>12.096</v>
      </c>
      <c r="R41" s="197">
        <v>4.258</v>
      </c>
      <c r="S41" s="197">
        <v>7.181</v>
      </c>
      <c r="T41" s="197">
        <v>1.206</v>
      </c>
      <c r="U41" s="197">
        <v>6.135</v>
      </c>
      <c r="V41" s="197">
        <v>6.117</v>
      </c>
      <c r="W41" s="197">
        <v>4.187</v>
      </c>
      <c r="X41" s="197">
        <v>4.915</v>
      </c>
      <c r="Y41" s="198">
        <v>4.458</v>
      </c>
      <c r="Z41" s="198">
        <v>5.117</v>
      </c>
      <c r="AA41" s="198">
        <v>6.317</v>
      </c>
      <c r="AB41" s="198">
        <v>5.313</v>
      </c>
      <c r="AC41" s="198">
        <v>5.166</v>
      </c>
      <c r="AD41" s="198">
        <v>4.983</v>
      </c>
      <c r="AE41" s="204">
        <v>4.426</v>
      </c>
    </row>
    <row r="42" spans="1:31" ht="13.5" thickBot="1">
      <c r="A42" s="203" t="s">
        <v>225</v>
      </c>
      <c r="B42" s="194" t="s">
        <v>143</v>
      </c>
      <c r="C42" s="194" t="s">
        <v>279</v>
      </c>
      <c r="D42" s="194"/>
      <c r="E42" s="196"/>
      <c r="F42" s="197">
        <v>-1.222</v>
      </c>
      <c r="G42" s="197">
        <v>2.6</v>
      </c>
      <c r="H42" s="197">
        <v>1.703</v>
      </c>
      <c r="I42" s="197">
        <v>5.874</v>
      </c>
      <c r="J42" s="197">
        <v>-3.061</v>
      </c>
      <c r="K42" s="197">
        <v>9.82</v>
      </c>
      <c r="L42" s="197">
        <v>5.819</v>
      </c>
      <c r="M42" s="197">
        <v>-4.045</v>
      </c>
      <c r="N42" s="197">
        <v>2.778</v>
      </c>
      <c r="O42" s="197">
        <v>6.67</v>
      </c>
      <c r="P42" s="197">
        <v>1.85</v>
      </c>
      <c r="Q42" s="197">
        <v>2.892</v>
      </c>
      <c r="R42" s="197">
        <v>1.097</v>
      </c>
      <c r="S42" s="197">
        <v>5.594</v>
      </c>
      <c r="T42" s="197">
        <v>5.179</v>
      </c>
      <c r="U42" s="197">
        <v>5.445</v>
      </c>
      <c r="V42" s="197">
        <v>11.445</v>
      </c>
      <c r="W42" s="197">
        <v>1.023</v>
      </c>
      <c r="X42" s="197">
        <v>3.666</v>
      </c>
      <c r="Y42" s="198">
        <v>-1.065</v>
      </c>
      <c r="Z42" s="198">
        <v>4.577</v>
      </c>
      <c r="AA42" s="198">
        <v>5.191</v>
      </c>
      <c r="AB42" s="198">
        <v>5.43</v>
      </c>
      <c r="AC42" s="198">
        <v>5.988</v>
      </c>
      <c r="AD42" s="198">
        <v>5.406</v>
      </c>
      <c r="AE42" s="204">
        <v>4.709</v>
      </c>
    </row>
    <row r="43" spans="1:31" ht="13.5" thickBot="1">
      <c r="A43" s="203" t="s">
        <v>226</v>
      </c>
      <c r="B43" s="194" t="s">
        <v>143</v>
      </c>
      <c r="C43" s="194" t="s">
        <v>279</v>
      </c>
      <c r="D43" s="194"/>
      <c r="E43" s="196"/>
      <c r="F43" s="197">
        <v>4.904</v>
      </c>
      <c r="G43" s="197">
        <v>6.381</v>
      </c>
      <c r="H43" s="197">
        <v>10.416</v>
      </c>
      <c r="I43" s="197">
        <v>10.275</v>
      </c>
      <c r="J43" s="197">
        <v>4.845</v>
      </c>
      <c r="K43" s="197">
        <v>4.446</v>
      </c>
      <c r="L43" s="197">
        <v>0.265</v>
      </c>
      <c r="M43" s="197">
        <v>3.731</v>
      </c>
      <c r="N43" s="197">
        <v>8.575</v>
      </c>
      <c r="O43" s="197">
        <v>4.619</v>
      </c>
      <c r="P43" s="197">
        <v>7.199</v>
      </c>
      <c r="Q43" s="197">
        <v>2.556</v>
      </c>
      <c r="R43" s="197">
        <v>1.904</v>
      </c>
      <c r="S43" s="197">
        <v>4.265</v>
      </c>
      <c r="T43" s="197">
        <v>5.544</v>
      </c>
      <c r="U43" s="197">
        <v>1.518</v>
      </c>
      <c r="V43" s="197">
        <v>3.878</v>
      </c>
      <c r="W43" s="197">
        <v>5.4</v>
      </c>
      <c r="X43" s="197">
        <v>4.2</v>
      </c>
      <c r="Y43" s="198">
        <v>1.484</v>
      </c>
      <c r="Z43" s="198">
        <v>4.098</v>
      </c>
      <c r="AA43" s="198">
        <v>4.708</v>
      </c>
      <c r="AB43" s="198">
        <v>4.931</v>
      </c>
      <c r="AC43" s="198">
        <v>4.969</v>
      </c>
      <c r="AD43" s="198">
        <v>5.015</v>
      </c>
      <c r="AE43" s="204">
        <v>5.154</v>
      </c>
    </row>
    <row r="44" spans="1:31" ht="13.5" thickBot="1">
      <c r="A44" s="203" t="s">
        <v>119</v>
      </c>
      <c r="B44" s="194" t="s">
        <v>143</v>
      </c>
      <c r="C44" s="194" t="s">
        <v>279</v>
      </c>
      <c r="D44" s="194"/>
      <c r="E44" s="196"/>
      <c r="F44" s="197">
        <v>4.035</v>
      </c>
      <c r="G44" s="197">
        <v>6.898</v>
      </c>
      <c r="H44" s="197">
        <v>-4.029</v>
      </c>
      <c r="I44" s="197">
        <v>-1.014</v>
      </c>
      <c r="J44" s="197">
        <v>10.358</v>
      </c>
      <c r="K44" s="197">
        <v>-6.579</v>
      </c>
      <c r="L44" s="197">
        <v>12.217</v>
      </c>
      <c r="M44" s="197">
        <v>-2.227</v>
      </c>
      <c r="N44" s="197">
        <v>7.675</v>
      </c>
      <c r="O44" s="197">
        <v>0.529</v>
      </c>
      <c r="P44" s="197">
        <v>1.593</v>
      </c>
      <c r="Q44" s="197">
        <v>7.552</v>
      </c>
      <c r="R44" s="197">
        <v>3.316</v>
      </c>
      <c r="S44" s="197">
        <v>6.317</v>
      </c>
      <c r="T44" s="197">
        <v>4.802</v>
      </c>
      <c r="U44" s="197">
        <v>2.979</v>
      </c>
      <c r="V44" s="197">
        <v>7.76</v>
      </c>
      <c r="W44" s="197">
        <v>2.706</v>
      </c>
      <c r="X44" s="197">
        <v>5.583</v>
      </c>
      <c r="Y44" s="197">
        <v>5.2</v>
      </c>
      <c r="Z44" s="198">
        <v>3.226</v>
      </c>
      <c r="AA44" s="198">
        <v>4.501</v>
      </c>
      <c r="AB44" s="198">
        <v>5</v>
      </c>
      <c r="AC44" s="198">
        <v>4.999</v>
      </c>
      <c r="AD44" s="198">
        <v>4.999</v>
      </c>
      <c r="AE44" s="204">
        <v>4.999</v>
      </c>
    </row>
    <row r="45" spans="1:31" ht="13.5" thickBot="1">
      <c r="A45" s="203" t="s">
        <v>227</v>
      </c>
      <c r="B45" s="194" t="s">
        <v>143</v>
      </c>
      <c r="C45" s="194" t="s">
        <v>279</v>
      </c>
      <c r="D45" s="194"/>
      <c r="E45" s="196"/>
      <c r="F45" s="197">
        <v>1</v>
      </c>
      <c r="G45" s="197">
        <v>5.501</v>
      </c>
      <c r="H45" s="197">
        <v>-5.231</v>
      </c>
      <c r="I45" s="197">
        <v>8.767</v>
      </c>
      <c r="J45" s="197">
        <v>6.159</v>
      </c>
      <c r="K45" s="197">
        <v>2.237</v>
      </c>
      <c r="L45" s="197">
        <v>7.383</v>
      </c>
      <c r="M45" s="197">
        <v>11.192</v>
      </c>
      <c r="N45" s="197">
        <v>11.985</v>
      </c>
      <c r="O45" s="197">
        <v>8.489</v>
      </c>
      <c r="P45" s="197">
        <v>9.225</v>
      </c>
      <c r="Q45" s="197">
        <v>12.341</v>
      </c>
      <c r="R45" s="197">
        <v>9.232</v>
      </c>
      <c r="S45" s="197">
        <v>6.538</v>
      </c>
      <c r="T45" s="197">
        <v>8.77</v>
      </c>
      <c r="U45" s="197">
        <v>8.673</v>
      </c>
      <c r="V45" s="197">
        <v>6.321</v>
      </c>
      <c r="W45" s="197">
        <v>7.282</v>
      </c>
      <c r="X45" s="197">
        <v>6.739</v>
      </c>
      <c r="Y45" s="198">
        <v>6.334</v>
      </c>
      <c r="Z45" s="198">
        <v>6.453</v>
      </c>
      <c r="AA45" s="198">
        <v>7.548</v>
      </c>
      <c r="AB45" s="198">
        <v>7.648</v>
      </c>
      <c r="AC45" s="198">
        <v>7.875</v>
      </c>
      <c r="AD45" s="198">
        <v>7.79</v>
      </c>
      <c r="AE45" s="204">
        <v>7.847</v>
      </c>
    </row>
    <row r="46" spans="1:31" ht="13.5" thickBot="1">
      <c r="A46" s="203" t="s">
        <v>228</v>
      </c>
      <c r="B46" s="194" t="s">
        <v>143</v>
      </c>
      <c r="C46" s="194" t="s">
        <v>279</v>
      </c>
      <c r="D46" s="194"/>
      <c r="E46" s="196"/>
      <c r="F46" s="197" t="s">
        <v>252</v>
      </c>
      <c r="G46" s="197">
        <v>5.343</v>
      </c>
      <c r="H46" s="197">
        <v>9.27</v>
      </c>
      <c r="I46" s="197">
        <v>-1.62</v>
      </c>
      <c r="J46" s="197">
        <v>5.133</v>
      </c>
      <c r="K46" s="197">
        <v>3.226</v>
      </c>
      <c r="L46" s="197">
        <v>2.304</v>
      </c>
      <c r="M46" s="197">
        <v>4.691</v>
      </c>
      <c r="N46" s="197">
        <v>3.994</v>
      </c>
      <c r="O46" s="197">
        <v>2.681</v>
      </c>
      <c r="P46" s="197">
        <v>4.08</v>
      </c>
      <c r="Q46" s="197">
        <v>1.171</v>
      </c>
      <c r="R46" s="197">
        <v>4.792</v>
      </c>
      <c r="S46" s="197">
        <v>4.255</v>
      </c>
      <c r="T46" s="197">
        <v>12.267</v>
      </c>
      <c r="U46" s="197">
        <v>2.492</v>
      </c>
      <c r="V46" s="197">
        <v>7.075</v>
      </c>
      <c r="W46" s="197">
        <v>5.504</v>
      </c>
      <c r="X46" s="197">
        <v>3.318</v>
      </c>
      <c r="Y46" s="198">
        <v>-0.722</v>
      </c>
      <c r="Z46" s="198">
        <v>1.7</v>
      </c>
      <c r="AA46" s="198">
        <v>2.182</v>
      </c>
      <c r="AB46" s="198">
        <v>2.645</v>
      </c>
      <c r="AC46" s="198">
        <v>3.009</v>
      </c>
      <c r="AD46" s="198">
        <v>2.974</v>
      </c>
      <c r="AE46" s="204">
        <v>3.022</v>
      </c>
    </row>
    <row r="47" spans="1:31" ht="13.5" thickBot="1">
      <c r="A47" s="203" t="s">
        <v>229</v>
      </c>
      <c r="B47" s="194" t="s">
        <v>143</v>
      </c>
      <c r="C47" s="194" t="s">
        <v>279</v>
      </c>
      <c r="D47" s="194"/>
      <c r="E47" s="196"/>
      <c r="F47" s="197">
        <v>-1.308</v>
      </c>
      <c r="G47" s="197">
        <v>2.49</v>
      </c>
      <c r="H47" s="197">
        <v>-6.516</v>
      </c>
      <c r="I47" s="197">
        <v>1.449</v>
      </c>
      <c r="J47" s="197">
        <v>4.005</v>
      </c>
      <c r="K47" s="197">
        <v>-6.611</v>
      </c>
      <c r="L47" s="197">
        <v>5.089</v>
      </c>
      <c r="M47" s="197">
        <v>0.496</v>
      </c>
      <c r="N47" s="197">
        <v>12.712</v>
      </c>
      <c r="O47" s="197">
        <v>0.994</v>
      </c>
      <c r="P47" s="197">
        <v>-2.584</v>
      </c>
      <c r="Q47" s="197">
        <v>8.04</v>
      </c>
      <c r="R47" s="197">
        <v>5.338</v>
      </c>
      <c r="S47" s="197">
        <v>7.055</v>
      </c>
      <c r="T47" s="197">
        <v>-0.825</v>
      </c>
      <c r="U47" s="197">
        <v>8.416</v>
      </c>
      <c r="V47" s="197">
        <v>5.807</v>
      </c>
      <c r="W47" s="197">
        <v>3.447</v>
      </c>
      <c r="X47" s="197">
        <v>9.292</v>
      </c>
      <c r="Y47" s="198">
        <v>-0.864</v>
      </c>
      <c r="Z47" s="198">
        <v>4.414</v>
      </c>
      <c r="AA47" s="198">
        <v>3.788</v>
      </c>
      <c r="AB47" s="198">
        <v>11.435</v>
      </c>
      <c r="AC47" s="198">
        <v>4.675</v>
      </c>
      <c r="AD47" s="198">
        <v>5.021</v>
      </c>
      <c r="AE47" s="204">
        <v>4.016</v>
      </c>
    </row>
    <row r="48" spans="1:31" ht="13.5" thickBot="1">
      <c r="A48" s="203" t="s">
        <v>230</v>
      </c>
      <c r="B48" s="194" t="s">
        <v>143</v>
      </c>
      <c r="C48" s="194" t="s">
        <v>279</v>
      </c>
      <c r="D48" s="194"/>
      <c r="E48" s="196"/>
      <c r="F48" s="197">
        <v>12.766</v>
      </c>
      <c r="G48" s="197">
        <v>-0.618</v>
      </c>
      <c r="H48" s="197">
        <v>0.434</v>
      </c>
      <c r="I48" s="197">
        <v>2.09</v>
      </c>
      <c r="J48" s="197">
        <v>0.91</v>
      </c>
      <c r="K48" s="197">
        <v>-0.307</v>
      </c>
      <c r="L48" s="197">
        <v>4.994</v>
      </c>
      <c r="M48" s="197">
        <v>2.802</v>
      </c>
      <c r="N48" s="197">
        <v>2.716</v>
      </c>
      <c r="O48" s="197">
        <v>0.474</v>
      </c>
      <c r="P48" s="197">
        <v>5.318</v>
      </c>
      <c r="Q48" s="197">
        <v>8.164</v>
      </c>
      <c r="R48" s="197">
        <v>21.177</v>
      </c>
      <c r="S48" s="197">
        <v>10.335</v>
      </c>
      <c r="T48" s="197">
        <v>10.585</v>
      </c>
      <c r="U48" s="197">
        <v>5.393</v>
      </c>
      <c r="V48" s="197">
        <v>6.211</v>
      </c>
      <c r="W48" s="197">
        <v>6.972</v>
      </c>
      <c r="X48" s="197">
        <v>5.984</v>
      </c>
      <c r="Y48" s="198">
        <v>5.63</v>
      </c>
      <c r="Z48" s="198">
        <v>6.983</v>
      </c>
      <c r="AA48" s="198">
        <v>7.316</v>
      </c>
      <c r="AB48" s="198">
        <v>6.733</v>
      </c>
      <c r="AC48" s="198">
        <v>6.567</v>
      </c>
      <c r="AD48" s="198">
        <v>6.115</v>
      </c>
      <c r="AE48" s="204">
        <v>5.989</v>
      </c>
    </row>
    <row r="49" spans="1:31" ht="13.5" thickBot="1">
      <c r="A49" s="203" t="s">
        <v>120</v>
      </c>
      <c r="B49" s="194" t="s">
        <v>143</v>
      </c>
      <c r="C49" s="194" t="s">
        <v>279</v>
      </c>
      <c r="D49" s="194"/>
      <c r="E49" s="196"/>
      <c r="F49" s="197">
        <v>8.378</v>
      </c>
      <c r="G49" s="197">
        <v>6.044</v>
      </c>
      <c r="H49" s="197">
        <v>8.492</v>
      </c>
      <c r="I49" s="197">
        <v>6.144</v>
      </c>
      <c r="J49" s="197">
        <v>3.845</v>
      </c>
      <c r="K49" s="197">
        <v>4.831</v>
      </c>
      <c r="L49" s="197">
        <v>2.889</v>
      </c>
      <c r="M49" s="197">
        <v>6.178</v>
      </c>
      <c r="N49" s="197">
        <v>2.713</v>
      </c>
      <c r="O49" s="197">
        <v>-0.613</v>
      </c>
      <c r="P49" s="197">
        <v>4.645</v>
      </c>
      <c r="Q49" s="197">
        <v>5.56</v>
      </c>
      <c r="R49" s="197">
        <v>2.075</v>
      </c>
      <c r="S49" s="197">
        <v>0.342</v>
      </c>
      <c r="T49" s="197">
        <v>3.424</v>
      </c>
      <c r="U49" s="197">
        <v>4.889</v>
      </c>
      <c r="V49" s="197">
        <v>5.995</v>
      </c>
      <c r="W49" s="197">
        <v>7.738</v>
      </c>
      <c r="X49" s="197">
        <v>12.264</v>
      </c>
      <c r="Y49" s="198">
        <v>3.352</v>
      </c>
      <c r="Z49" s="198">
        <v>4.715</v>
      </c>
      <c r="AA49" s="198">
        <v>4.669</v>
      </c>
      <c r="AB49" s="198">
        <v>3.949</v>
      </c>
      <c r="AC49" s="198">
        <v>4.188</v>
      </c>
      <c r="AD49" s="198">
        <v>4.187</v>
      </c>
      <c r="AE49" s="204">
        <v>4.487</v>
      </c>
    </row>
    <row r="50" spans="1:31" ht="13.5" thickBot="1">
      <c r="A50" s="203" t="s">
        <v>108</v>
      </c>
      <c r="B50" s="194" t="s">
        <v>143</v>
      </c>
      <c r="C50" s="194" t="s">
        <v>279</v>
      </c>
      <c r="D50" s="194"/>
      <c r="E50" s="196"/>
      <c r="F50" s="197" t="s">
        <v>252</v>
      </c>
      <c r="G50" s="197" t="s">
        <v>252</v>
      </c>
      <c r="H50" s="197" t="s">
        <v>252</v>
      </c>
      <c r="I50" s="197">
        <v>-8.7</v>
      </c>
      <c r="J50" s="197">
        <v>-12.7</v>
      </c>
      <c r="K50" s="197">
        <v>-4.1</v>
      </c>
      <c r="L50" s="197">
        <v>-3.608</v>
      </c>
      <c r="M50" s="197">
        <v>1.381</v>
      </c>
      <c r="N50" s="197">
        <v>-5.345</v>
      </c>
      <c r="O50" s="197">
        <v>6.351</v>
      </c>
      <c r="P50" s="197">
        <v>10.046</v>
      </c>
      <c r="Q50" s="197">
        <v>5.091</v>
      </c>
      <c r="R50" s="197">
        <v>4.744</v>
      </c>
      <c r="S50" s="197">
        <v>7.253</v>
      </c>
      <c r="T50" s="197">
        <v>7.151</v>
      </c>
      <c r="U50" s="197">
        <v>6.388</v>
      </c>
      <c r="V50" s="197">
        <v>7.676</v>
      </c>
      <c r="W50" s="197">
        <v>8.061</v>
      </c>
      <c r="X50" s="197">
        <v>5.616</v>
      </c>
      <c r="Y50" s="198">
        <v>-7.9</v>
      </c>
      <c r="Z50" s="198">
        <v>4</v>
      </c>
      <c r="AA50" s="198">
        <v>3.287</v>
      </c>
      <c r="AB50" s="198">
        <v>3.7</v>
      </c>
      <c r="AC50" s="198">
        <v>4.087</v>
      </c>
      <c r="AD50" s="198">
        <v>4.447</v>
      </c>
      <c r="AE50" s="204">
        <v>5.007</v>
      </c>
    </row>
    <row r="51" spans="1:31" ht="13.5" thickBot="1">
      <c r="A51" s="203" t="s">
        <v>232</v>
      </c>
      <c r="B51" s="194" t="s">
        <v>143</v>
      </c>
      <c r="C51" s="194" t="s">
        <v>279</v>
      </c>
      <c r="D51" s="194"/>
      <c r="E51" s="196"/>
      <c r="F51" s="197">
        <v>0.419</v>
      </c>
      <c r="G51" s="197">
        <v>-4.3</v>
      </c>
      <c r="H51" s="197">
        <v>6.6</v>
      </c>
      <c r="I51" s="197">
        <v>-10.378</v>
      </c>
      <c r="J51" s="197">
        <v>-41.89</v>
      </c>
      <c r="K51" s="197">
        <v>24.541</v>
      </c>
      <c r="L51" s="197">
        <v>11.596</v>
      </c>
      <c r="M51" s="197">
        <v>14.9</v>
      </c>
      <c r="N51" s="197">
        <v>8.34</v>
      </c>
      <c r="O51" s="197">
        <v>5.126</v>
      </c>
      <c r="P51" s="197">
        <v>8.319</v>
      </c>
      <c r="Q51" s="197">
        <v>8.674</v>
      </c>
      <c r="R51" s="197">
        <v>13.506</v>
      </c>
      <c r="S51" s="197">
        <v>1.448</v>
      </c>
      <c r="T51" s="197">
        <v>6.955</v>
      </c>
      <c r="U51" s="197">
        <v>9.007</v>
      </c>
      <c r="V51" s="197">
        <v>8.555</v>
      </c>
      <c r="W51" s="197">
        <v>5.518</v>
      </c>
      <c r="X51" s="197">
        <v>11.192</v>
      </c>
      <c r="Y51" s="198">
        <v>4.142</v>
      </c>
      <c r="Z51" s="198">
        <v>5.392</v>
      </c>
      <c r="AA51" s="198">
        <v>5.883</v>
      </c>
      <c r="AB51" s="198">
        <v>6.369</v>
      </c>
      <c r="AC51" s="198">
        <v>6.925</v>
      </c>
      <c r="AD51" s="198">
        <v>6.468</v>
      </c>
      <c r="AE51" s="204">
        <v>7.061</v>
      </c>
    </row>
    <row r="52" spans="1:31" ht="13.5" thickBot="1">
      <c r="A52" s="214" t="s">
        <v>122</v>
      </c>
      <c r="B52" s="215" t="s">
        <v>143</v>
      </c>
      <c r="C52" s="215" t="s">
        <v>279</v>
      </c>
      <c r="D52" s="215"/>
      <c r="E52" s="216"/>
      <c r="F52" s="217">
        <v>8.328</v>
      </c>
      <c r="G52" s="217">
        <v>9.104</v>
      </c>
      <c r="H52" s="217">
        <v>4.628</v>
      </c>
      <c r="I52" s="217">
        <v>0.027</v>
      </c>
      <c r="J52" s="217">
        <v>0.665</v>
      </c>
      <c r="K52" s="217">
        <v>0.201</v>
      </c>
      <c r="L52" s="217">
        <v>3.384</v>
      </c>
      <c r="M52" s="217">
        <v>2.592</v>
      </c>
      <c r="N52" s="217">
        <v>2.835</v>
      </c>
      <c r="O52" s="217">
        <v>-0.748</v>
      </c>
      <c r="P52" s="217">
        <v>4.865</v>
      </c>
      <c r="Q52" s="217">
        <v>0.547</v>
      </c>
      <c r="R52" s="217">
        <v>0.128</v>
      </c>
      <c r="S52" s="217">
        <v>7.659</v>
      </c>
      <c r="T52" s="217">
        <v>5.268</v>
      </c>
      <c r="U52" s="217">
        <v>5.553</v>
      </c>
      <c r="V52" s="217">
        <v>3.158</v>
      </c>
      <c r="W52" s="217">
        <v>2.017</v>
      </c>
      <c r="X52" s="217">
        <v>4.33</v>
      </c>
      <c r="Y52" s="217">
        <v>0.146</v>
      </c>
      <c r="Z52" s="218">
        <v>3.7</v>
      </c>
      <c r="AA52" s="218">
        <v>4.038</v>
      </c>
      <c r="AB52" s="218">
        <v>4.319</v>
      </c>
      <c r="AC52" s="218">
        <v>4.447</v>
      </c>
      <c r="AD52" s="218">
        <v>4.562</v>
      </c>
      <c r="AE52" s="219">
        <v>4.645</v>
      </c>
    </row>
    <row r="53" spans="1:31" ht="13.5" thickBot="1">
      <c r="A53" s="203" t="s">
        <v>233</v>
      </c>
      <c r="B53" s="194" t="s">
        <v>143</v>
      </c>
      <c r="C53" s="194" t="s">
        <v>279</v>
      </c>
      <c r="D53" s="194"/>
      <c r="E53" s="196"/>
      <c r="F53" s="197">
        <v>-0.676</v>
      </c>
      <c r="G53" s="197">
        <v>2.556</v>
      </c>
      <c r="H53" s="197">
        <v>1.243</v>
      </c>
      <c r="I53" s="197">
        <v>1.301</v>
      </c>
      <c r="J53" s="197">
        <v>-0.017</v>
      </c>
      <c r="K53" s="197">
        <v>5.363</v>
      </c>
      <c r="L53" s="197">
        <v>2.012</v>
      </c>
      <c r="M53" s="197">
        <v>3.124</v>
      </c>
      <c r="N53" s="197">
        <v>5.899</v>
      </c>
      <c r="O53" s="197">
        <v>6.347</v>
      </c>
      <c r="P53" s="197">
        <v>3.199</v>
      </c>
      <c r="Q53" s="197">
        <v>4.581</v>
      </c>
      <c r="R53" s="197">
        <v>0.655</v>
      </c>
      <c r="S53" s="197">
        <v>6.683</v>
      </c>
      <c r="T53" s="197">
        <v>5.871</v>
      </c>
      <c r="U53" s="197">
        <v>5.623</v>
      </c>
      <c r="V53" s="197">
        <v>2.443</v>
      </c>
      <c r="W53" s="197">
        <v>4.777</v>
      </c>
      <c r="X53" s="197">
        <v>2.332</v>
      </c>
      <c r="Y53" s="198">
        <v>1.549</v>
      </c>
      <c r="Z53" s="198">
        <v>3.44</v>
      </c>
      <c r="AA53" s="198">
        <v>4.09</v>
      </c>
      <c r="AB53" s="198">
        <v>4.538</v>
      </c>
      <c r="AC53" s="198">
        <v>4.716</v>
      </c>
      <c r="AD53" s="198">
        <v>4.874</v>
      </c>
      <c r="AE53" s="204">
        <v>5.005</v>
      </c>
    </row>
    <row r="54" spans="1:31" ht="13.5" thickBot="1">
      <c r="A54" s="203" t="s">
        <v>234</v>
      </c>
      <c r="B54" s="194" t="s">
        <v>143</v>
      </c>
      <c r="C54" s="194" t="s">
        <v>279</v>
      </c>
      <c r="D54" s="194"/>
      <c r="E54" s="196"/>
      <c r="F54" s="197">
        <v>7.455</v>
      </c>
      <c r="G54" s="197">
        <v>2.76</v>
      </c>
      <c r="H54" s="197">
        <v>7.173</v>
      </c>
      <c r="I54" s="197">
        <v>7.303</v>
      </c>
      <c r="J54" s="197">
        <v>-2.437</v>
      </c>
      <c r="K54" s="197">
        <v>0.485</v>
      </c>
      <c r="L54" s="197">
        <v>9.998</v>
      </c>
      <c r="M54" s="197">
        <v>12.194</v>
      </c>
      <c r="N54" s="197">
        <v>2.467</v>
      </c>
      <c r="O54" s="197">
        <v>1.872</v>
      </c>
      <c r="P54" s="197">
        <v>4.253</v>
      </c>
      <c r="Q54" s="197">
        <v>-2.271</v>
      </c>
      <c r="R54" s="197">
        <v>1.213</v>
      </c>
      <c r="S54" s="197">
        <v>-5.887</v>
      </c>
      <c r="T54" s="197">
        <v>-2.85</v>
      </c>
      <c r="U54" s="197">
        <v>5.762</v>
      </c>
      <c r="V54" s="197">
        <v>8.311</v>
      </c>
      <c r="W54" s="197">
        <v>11.519</v>
      </c>
      <c r="X54" s="197">
        <v>-0.879</v>
      </c>
      <c r="Y54" s="198">
        <v>-7.56</v>
      </c>
      <c r="Z54" s="198">
        <v>4.011</v>
      </c>
      <c r="AA54" s="198">
        <v>5</v>
      </c>
      <c r="AB54" s="198">
        <v>5</v>
      </c>
      <c r="AC54" s="198">
        <v>5</v>
      </c>
      <c r="AD54" s="198">
        <v>5</v>
      </c>
      <c r="AE54" s="204">
        <v>5</v>
      </c>
    </row>
    <row r="55" spans="1:31" ht="13.5" thickBot="1">
      <c r="A55" s="203" t="s">
        <v>235</v>
      </c>
      <c r="B55" s="194" t="s">
        <v>143</v>
      </c>
      <c r="C55" s="194" t="s">
        <v>279</v>
      </c>
      <c r="D55" s="194"/>
      <c r="E55" s="196"/>
      <c r="F55" s="197">
        <v>1.611</v>
      </c>
      <c r="G55" s="197">
        <v>-7.993</v>
      </c>
      <c r="H55" s="197">
        <v>-9.646</v>
      </c>
      <c r="I55" s="197">
        <v>0.054</v>
      </c>
      <c r="J55" s="197">
        <v>3.5</v>
      </c>
      <c r="K55" s="197">
        <v>-10.025</v>
      </c>
      <c r="L55" s="197">
        <v>-24.787</v>
      </c>
      <c r="M55" s="197">
        <v>-17.596</v>
      </c>
      <c r="N55" s="197">
        <v>-0.837</v>
      </c>
      <c r="O55" s="197">
        <v>-8.122</v>
      </c>
      <c r="P55" s="197">
        <v>3.807</v>
      </c>
      <c r="Q55" s="197">
        <v>18.17</v>
      </c>
      <c r="R55" s="197">
        <v>27.43</v>
      </c>
      <c r="S55" s="197">
        <v>9.467</v>
      </c>
      <c r="T55" s="197">
        <v>7.355</v>
      </c>
      <c r="U55" s="197">
        <v>7.187</v>
      </c>
      <c r="V55" s="197">
        <v>7.281</v>
      </c>
      <c r="W55" s="197">
        <v>6.442</v>
      </c>
      <c r="X55" s="197">
        <v>5.534</v>
      </c>
      <c r="Y55" s="198">
        <v>4.011</v>
      </c>
      <c r="Z55" s="198">
        <v>4.768</v>
      </c>
      <c r="AA55" s="198">
        <v>5.493</v>
      </c>
      <c r="AB55" s="198">
        <v>5.996</v>
      </c>
      <c r="AC55" s="198">
        <v>6.212</v>
      </c>
      <c r="AD55" s="198">
        <v>6.516</v>
      </c>
      <c r="AE55" s="204">
        <v>6.507</v>
      </c>
    </row>
    <row r="56" spans="1:31" ht="13.5" thickBot="1">
      <c r="A56" s="203" t="s">
        <v>236</v>
      </c>
      <c r="B56" s="194" t="s">
        <v>143</v>
      </c>
      <c r="C56" s="194" t="s">
        <v>279</v>
      </c>
      <c r="D56" s="194"/>
      <c r="E56" s="196"/>
      <c r="F56" s="197">
        <v>-0.318</v>
      </c>
      <c r="G56" s="197">
        <v>-1.018</v>
      </c>
      <c r="H56" s="197">
        <v>-2.137</v>
      </c>
      <c r="I56" s="197">
        <v>1.234</v>
      </c>
      <c r="J56" s="197">
        <v>3.234</v>
      </c>
      <c r="K56" s="197">
        <v>3.116</v>
      </c>
      <c r="L56" s="197">
        <v>4.307</v>
      </c>
      <c r="M56" s="197">
        <v>2.647</v>
      </c>
      <c r="N56" s="197">
        <v>0.517</v>
      </c>
      <c r="O56" s="197">
        <v>2.358</v>
      </c>
      <c r="P56" s="197">
        <v>4.155</v>
      </c>
      <c r="Q56" s="197">
        <v>2.735</v>
      </c>
      <c r="R56" s="197">
        <v>3.668</v>
      </c>
      <c r="S56" s="197">
        <v>2.949</v>
      </c>
      <c r="T56" s="197">
        <v>4.555</v>
      </c>
      <c r="U56" s="197">
        <v>5.277</v>
      </c>
      <c r="V56" s="197">
        <v>5.604</v>
      </c>
      <c r="W56" s="197">
        <v>5.486</v>
      </c>
      <c r="X56" s="197">
        <v>3.679</v>
      </c>
      <c r="Y56" s="197">
        <v>-1.789</v>
      </c>
      <c r="Z56" s="198">
        <v>2.592</v>
      </c>
      <c r="AA56" s="198">
        <v>3.649</v>
      </c>
      <c r="AB56" s="198">
        <v>3.976</v>
      </c>
      <c r="AC56" s="198">
        <v>4.438</v>
      </c>
      <c r="AD56" s="198">
        <v>4.481</v>
      </c>
      <c r="AE56" s="204">
        <v>4.5</v>
      </c>
    </row>
    <row r="57" spans="1:31" ht="13.5" thickBot="1">
      <c r="A57" s="203" t="s">
        <v>237</v>
      </c>
      <c r="B57" s="194" t="s">
        <v>143</v>
      </c>
      <c r="C57" s="194" t="s">
        <v>279</v>
      </c>
      <c r="D57" s="194"/>
      <c r="E57" s="196"/>
      <c r="F57" s="197">
        <v>-1.7</v>
      </c>
      <c r="G57" s="197">
        <v>9.909</v>
      </c>
      <c r="H57" s="197">
        <v>-3.959</v>
      </c>
      <c r="I57" s="197">
        <v>6.172</v>
      </c>
      <c r="J57" s="197">
        <v>2.027</v>
      </c>
      <c r="K57" s="197">
        <v>3.013</v>
      </c>
      <c r="L57" s="197">
        <v>6.322</v>
      </c>
      <c r="M57" s="197">
        <v>10.567</v>
      </c>
      <c r="N57" s="197">
        <v>4.309</v>
      </c>
      <c r="O57" s="197">
        <v>3.104</v>
      </c>
      <c r="P57" s="197">
        <v>8.379</v>
      </c>
      <c r="Q57" s="197">
        <v>6.165</v>
      </c>
      <c r="R57" s="197">
        <v>5.361</v>
      </c>
      <c r="S57" s="197">
        <v>7.145</v>
      </c>
      <c r="T57" s="197">
        <v>5.114</v>
      </c>
      <c r="U57" s="197">
        <v>6.329</v>
      </c>
      <c r="V57" s="197">
        <v>11.289</v>
      </c>
      <c r="W57" s="197">
        <v>10.163</v>
      </c>
      <c r="X57" s="197">
        <v>6.841</v>
      </c>
      <c r="Y57" s="198">
        <v>4.52</v>
      </c>
      <c r="Z57" s="198">
        <v>5.521</v>
      </c>
      <c r="AA57" s="198">
        <v>6.006</v>
      </c>
      <c r="AB57" s="198">
        <v>6.159</v>
      </c>
      <c r="AC57" s="198">
        <v>5.55</v>
      </c>
      <c r="AD57" s="198">
        <v>5.392</v>
      </c>
      <c r="AE57" s="204">
        <v>4.962</v>
      </c>
    </row>
    <row r="58" spans="1:31" ht="13.5" thickBot="1">
      <c r="A58" s="203" t="s">
        <v>238</v>
      </c>
      <c r="B58" s="194" t="s">
        <v>143</v>
      </c>
      <c r="C58" s="194" t="s">
        <v>279</v>
      </c>
      <c r="D58" s="194"/>
      <c r="E58" s="196"/>
      <c r="F58" s="197">
        <v>9.752</v>
      </c>
      <c r="G58" s="197">
        <v>1.757</v>
      </c>
      <c r="H58" s="197">
        <v>3.113</v>
      </c>
      <c r="I58" s="197">
        <v>3.029</v>
      </c>
      <c r="J58" s="197">
        <v>2.398</v>
      </c>
      <c r="K58" s="197">
        <v>4.914</v>
      </c>
      <c r="L58" s="197">
        <v>3.441</v>
      </c>
      <c r="M58" s="197">
        <v>3.29</v>
      </c>
      <c r="N58" s="197">
        <v>2.741</v>
      </c>
      <c r="O58" s="197">
        <v>2.734</v>
      </c>
      <c r="P58" s="197">
        <v>2.039</v>
      </c>
      <c r="Q58" s="197">
        <v>0.951</v>
      </c>
      <c r="R58" s="197">
        <v>1.75</v>
      </c>
      <c r="S58" s="197">
        <v>3.861</v>
      </c>
      <c r="T58" s="197">
        <v>2.456</v>
      </c>
      <c r="U58" s="197">
        <v>2.151</v>
      </c>
      <c r="V58" s="197">
        <v>2.899</v>
      </c>
      <c r="W58" s="197">
        <v>3.476</v>
      </c>
      <c r="X58" s="197">
        <v>2.4</v>
      </c>
      <c r="Y58" s="197">
        <v>0.425</v>
      </c>
      <c r="Z58" s="198">
        <v>1.086</v>
      </c>
      <c r="AA58" s="198">
        <v>2.505</v>
      </c>
      <c r="AB58" s="198">
        <v>2.505</v>
      </c>
      <c r="AC58" s="198">
        <v>2.4</v>
      </c>
      <c r="AD58" s="198">
        <v>2.404</v>
      </c>
      <c r="AE58" s="204">
        <v>2.408</v>
      </c>
    </row>
    <row r="59" spans="1:31" ht="13.5" thickBot="1">
      <c r="A59" s="203" t="s">
        <v>126</v>
      </c>
      <c r="B59" s="194" t="s">
        <v>143</v>
      </c>
      <c r="C59" s="194" t="s">
        <v>279</v>
      </c>
      <c r="D59" s="194"/>
      <c r="E59" s="196"/>
      <c r="F59" s="197">
        <v>10.358</v>
      </c>
      <c r="G59" s="197">
        <v>10.727</v>
      </c>
      <c r="H59" s="197">
        <v>13.246</v>
      </c>
      <c r="I59" s="197">
        <v>7.409</v>
      </c>
      <c r="J59" s="197">
        <v>5.534</v>
      </c>
      <c r="K59" s="197">
        <v>5.423</v>
      </c>
      <c r="L59" s="197">
        <v>2.966</v>
      </c>
      <c r="M59" s="197">
        <v>-1.09</v>
      </c>
      <c r="N59" s="197">
        <v>5.554</v>
      </c>
      <c r="O59" s="197">
        <v>-3.121</v>
      </c>
      <c r="P59" s="197">
        <v>2.295</v>
      </c>
      <c r="Q59" s="197">
        <v>3.68</v>
      </c>
      <c r="R59" s="197">
        <v>5.897</v>
      </c>
      <c r="S59" s="197">
        <v>-2.141</v>
      </c>
      <c r="T59" s="197">
        <v>6.719</v>
      </c>
      <c r="U59" s="197">
        <v>4.5</v>
      </c>
      <c r="V59" s="197">
        <v>5.1</v>
      </c>
      <c r="W59" s="197">
        <v>4.264</v>
      </c>
      <c r="X59" s="197">
        <v>5.164</v>
      </c>
      <c r="Y59" s="198">
        <v>3.994</v>
      </c>
      <c r="Z59" s="198">
        <v>4.997</v>
      </c>
      <c r="AA59" s="198">
        <v>5.496</v>
      </c>
      <c r="AB59" s="198">
        <v>5.594</v>
      </c>
      <c r="AC59" s="198">
        <v>5.618</v>
      </c>
      <c r="AD59" s="198">
        <v>5.638</v>
      </c>
      <c r="AE59" s="204">
        <v>5.636</v>
      </c>
    </row>
    <row r="60" spans="1:31" ht="13.5" thickBot="1">
      <c r="A60" s="203" t="s">
        <v>286</v>
      </c>
      <c r="B60" s="194" t="s">
        <v>143</v>
      </c>
      <c r="C60" s="194" t="s">
        <v>279</v>
      </c>
      <c r="D60" s="194"/>
      <c r="E60" s="196"/>
      <c r="F60" s="197">
        <v>7.042</v>
      </c>
      <c r="G60" s="197">
        <v>2.072</v>
      </c>
      <c r="H60" s="197">
        <v>0.584</v>
      </c>
      <c r="I60" s="197">
        <v>1.206</v>
      </c>
      <c r="J60" s="197">
        <v>1.567</v>
      </c>
      <c r="K60" s="197">
        <v>3.571</v>
      </c>
      <c r="L60" s="197">
        <v>4.544</v>
      </c>
      <c r="M60" s="197">
        <v>3.525</v>
      </c>
      <c r="N60" s="197">
        <v>3.708</v>
      </c>
      <c r="O60" s="197">
        <v>3.53</v>
      </c>
      <c r="P60" s="197">
        <v>4.934</v>
      </c>
      <c r="Q60" s="197">
        <v>5.998</v>
      </c>
      <c r="R60" s="197">
        <v>7.164</v>
      </c>
      <c r="S60" s="197">
        <v>6.886</v>
      </c>
      <c r="T60" s="197">
        <v>7.828</v>
      </c>
      <c r="U60" s="197">
        <v>7.37</v>
      </c>
      <c r="V60" s="197">
        <v>6.737</v>
      </c>
      <c r="W60" s="197">
        <v>7.148</v>
      </c>
      <c r="X60" s="197">
        <v>7.437</v>
      </c>
      <c r="Y60" s="198">
        <v>5.458</v>
      </c>
      <c r="Z60" s="198">
        <v>6.175</v>
      </c>
      <c r="AA60" s="198">
        <v>6.73</v>
      </c>
      <c r="AB60" s="198">
        <v>7.474</v>
      </c>
      <c r="AC60" s="198">
        <v>7.468</v>
      </c>
      <c r="AD60" s="198">
        <v>7.505</v>
      </c>
      <c r="AE60" s="204">
        <v>7.003</v>
      </c>
    </row>
    <row r="61" spans="1:31" ht="13.5" thickBot="1">
      <c r="A61" s="203" t="s">
        <v>239</v>
      </c>
      <c r="B61" s="194" t="s">
        <v>143</v>
      </c>
      <c r="C61" s="194" t="s">
        <v>279</v>
      </c>
      <c r="D61" s="194"/>
      <c r="E61" s="196"/>
      <c r="F61" s="197">
        <v>5.897</v>
      </c>
      <c r="G61" s="197">
        <v>0.226</v>
      </c>
      <c r="H61" s="197">
        <v>-3.289</v>
      </c>
      <c r="I61" s="197">
        <v>-16.412</v>
      </c>
      <c r="J61" s="197">
        <v>13.984</v>
      </c>
      <c r="K61" s="197">
        <v>6.768</v>
      </c>
      <c r="L61" s="197">
        <v>7.629</v>
      </c>
      <c r="M61" s="197">
        <v>3.804</v>
      </c>
      <c r="N61" s="197">
        <v>-1.984</v>
      </c>
      <c r="O61" s="197">
        <v>2.286</v>
      </c>
      <c r="P61" s="197">
        <v>-0.945</v>
      </c>
      <c r="Q61" s="197">
        <v>-2.332</v>
      </c>
      <c r="R61" s="197">
        <v>-0.259</v>
      </c>
      <c r="S61" s="197">
        <v>5.188</v>
      </c>
      <c r="T61" s="197">
        <v>2.352</v>
      </c>
      <c r="U61" s="197">
        <v>1.18</v>
      </c>
      <c r="V61" s="197">
        <v>3.946</v>
      </c>
      <c r="W61" s="197">
        <v>1.95</v>
      </c>
      <c r="X61" s="197">
        <v>1.756</v>
      </c>
      <c r="Y61" s="198">
        <v>2.483</v>
      </c>
      <c r="Z61" s="198">
        <v>2.561</v>
      </c>
      <c r="AA61" s="198">
        <v>3.348</v>
      </c>
      <c r="AB61" s="198">
        <v>4.022</v>
      </c>
      <c r="AC61" s="198">
        <v>3.957</v>
      </c>
      <c r="AD61" s="198">
        <v>3.864</v>
      </c>
      <c r="AE61" s="204">
        <v>4.266</v>
      </c>
    </row>
    <row r="62" spans="1:31" ht="13.5" thickBot="1">
      <c r="A62" s="203" t="s">
        <v>123</v>
      </c>
      <c r="B62" s="194" t="s">
        <v>143</v>
      </c>
      <c r="C62" s="194" t="s">
        <v>279</v>
      </c>
      <c r="D62" s="194"/>
      <c r="E62" s="196"/>
      <c r="F62" s="197">
        <v>7.075</v>
      </c>
      <c r="G62" s="197">
        <v>3.902</v>
      </c>
      <c r="H62" s="197">
        <v>7.809</v>
      </c>
      <c r="I62" s="197">
        <v>2.191</v>
      </c>
      <c r="J62" s="197">
        <v>3.178</v>
      </c>
      <c r="K62" s="197">
        <v>2.351</v>
      </c>
      <c r="L62" s="197">
        <v>7.146</v>
      </c>
      <c r="M62" s="197">
        <v>5.441</v>
      </c>
      <c r="N62" s="197">
        <v>4.784</v>
      </c>
      <c r="O62" s="197">
        <v>6.06</v>
      </c>
      <c r="P62" s="197">
        <v>4.666</v>
      </c>
      <c r="Q62" s="197">
        <v>5.037</v>
      </c>
      <c r="R62" s="197">
        <v>1.717</v>
      </c>
      <c r="S62" s="197">
        <v>5.552</v>
      </c>
      <c r="T62" s="197">
        <v>6.041</v>
      </c>
      <c r="U62" s="197">
        <v>4.083</v>
      </c>
      <c r="V62" s="197">
        <v>5.35</v>
      </c>
      <c r="W62" s="198">
        <v>6.345</v>
      </c>
      <c r="X62" s="198">
        <v>4.649</v>
      </c>
      <c r="Y62" s="198">
        <v>2.954</v>
      </c>
      <c r="Z62" s="198">
        <v>4</v>
      </c>
      <c r="AA62" s="198">
        <v>4.972</v>
      </c>
      <c r="AB62" s="198">
        <v>5.623</v>
      </c>
      <c r="AC62" s="198">
        <v>5.706</v>
      </c>
      <c r="AD62" s="198">
        <v>5.743</v>
      </c>
      <c r="AE62" s="204">
        <v>5.368</v>
      </c>
    </row>
    <row r="63" spans="1:31" ht="13.5" thickBot="1">
      <c r="A63" s="203" t="s">
        <v>124</v>
      </c>
      <c r="B63" s="194" t="s">
        <v>143</v>
      </c>
      <c r="C63" s="194" t="s">
        <v>279</v>
      </c>
      <c r="D63" s="194"/>
      <c r="E63" s="196"/>
      <c r="F63" s="197">
        <v>23.562</v>
      </c>
      <c r="G63" s="197">
        <v>1.888</v>
      </c>
      <c r="H63" s="197">
        <v>2.735</v>
      </c>
      <c r="I63" s="197">
        <v>-2.21</v>
      </c>
      <c r="J63" s="197">
        <v>6.743</v>
      </c>
      <c r="K63" s="197">
        <v>6.208</v>
      </c>
      <c r="L63" s="197">
        <v>5.384</v>
      </c>
      <c r="M63" s="197">
        <v>7.931</v>
      </c>
      <c r="N63" s="197">
        <v>0.123</v>
      </c>
      <c r="O63" s="197">
        <v>3.139</v>
      </c>
      <c r="P63" s="197">
        <v>12.382</v>
      </c>
      <c r="Q63" s="197">
        <v>1.695</v>
      </c>
      <c r="R63" s="197">
        <v>2.649</v>
      </c>
      <c r="S63" s="197">
        <v>11.885</v>
      </c>
      <c r="T63" s="197">
        <v>9.691</v>
      </c>
      <c r="U63" s="197">
        <v>8.192</v>
      </c>
      <c r="V63" s="197">
        <v>8.717</v>
      </c>
      <c r="W63" s="197">
        <v>6.056</v>
      </c>
      <c r="X63" s="197">
        <v>5.14</v>
      </c>
      <c r="Y63" s="198">
        <v>-0.67</v>
      </c>
      <c r="Z63" s="198">
        <v>1.285</v>
      </c>
      <c r="AA63" s="198">
        <v>3.087</v>
      </c>
      <c r="AB63" s="198">
        <v>4.019</v>
      </c>
      <c r="AC63" s="198">
        <v>4.449</v>
      </c>
      <c r="AD63" s="198">
        <v>4.726</v>
      </c>
      <c r="AE63" s="204">
        <v>4.762</v>
      </c>
    </row>
    <row r="64" spans="1:31" ht="13.5" thickBot="1">
      <c r="A64" s="203" t="s">
        <v>109</v>
      </c>
      <c r="B64" s="194" t="s">
        <v>143</v>
      </c>
      <c r="C64" s="194" t="s">
        <v>279</v>
      </c>
      <c r="D64" s="194"/>
      <c r="E64" s="196"/>
      <c r="F64" s="197">
        <v>1.877</v>
      </c>
      <c r="G64" s="197">
        <v>-0.234</v>
      </c>
      <c r="H64" s="197">
        <v>3.393</v>
      </c>
      <c r="I64" s="197">
        <v>2.852</v>
      </c>
      <c r="J64" s="197">
        <v>4.074</v>
      </c>
      <c r="K64" s="197">
        <v>2.515</v>
      </c>
      <c r="L64" s="197">
        <v>3.741</v>
      </c>
      <c r="M64" s="197">
        <v>4.457</v>
      </c>
      <c r="N64" s="197">
        <v>4.355</v>
      </c>
      <c r="O64" s="197">
        <v>4.826</v>
      </c>
      <c r="P64" s="197">
        <v>4.139</v>
      </c>
      <c r="Q64" s="197">
        <v>1.08</v>
      </c>
      <c r="R64" s="197">
        <v>1.814</v>
      </c>
      <c r="S64" s="197">
        <v>2.49</v>
      </c>
      <c r="T64" s="197">
        <v>3.573</v>
      </c>
      <c r="U64" s="197">
        <v>3.054</v>
      </c>
      <c r="V64" s="197">
        <v>2.673</v>
      </c>
      <c r="W64" s="197">
        <v>2.141</v>
      </c>
      <c r="X64" s="197">
        <v>0.439</v>
      </c>
      <c r="Y64" s="197">
        <v>-2.44</v>
      </c>
      <c r="Z64" s="198">
        <v>3.101</v>
      </c>
      <c r="AA64" s="198">
        <v>2.55</v>
      </c>
      <c r="AB64" s="198">
        <v>2.398</v>
      </c>
      <c r="AC64" s="198">
        <v>2.504</v>
      </c>
      <c r="AD64" s="198">
        <v>2.393</v>
      </c>
      <c r="AE64" s="204">
        <v>2.39</v>
      </c>
    </row>
    <row r="65" spans="1:31" ht="13.5" thickBot="1">
      <c r="A65" s="203" t="s">
        <v>287</v>
      </c>
      <c r="B65" s="194" t="s">
        <v>143</v>
      </c>
      <c r="C65" s="194" t="s">
        <v>279</v>
      </c>
      <c r="D65" s="194"/>
      <c r="E65" s="196"/>
      <c r="F65" s="197" t="s">
        <v>252</v>
      </c>
      <c r="G65" s="197">
        <v>6.293</v>
      </c>
      <c r="H65" s="197">
        <v>8.208</v>
      </c>
      <c r="I65" s="197">
        <v>4.002</v>
      </c>
      <c r="J65" s="197">
        <v>6.722</v>
      </c>
      <c r="K65" s="197">
        <v>5.669</v>
      </c>
      <c r="L65" s="197">
        <v>4.635</v>
      </c>
      <c r="M65" s="197">
        <v>5.231</v>
      </c>
      <c r="N65" s="197">
        <v>6.007</v>
      </c>
      <c r="O65" s="197">
        <v>3.776</v>
      </c>
      <c r="P65" s="197">
        <v>6.182</v>
      </c>
      <c r="Q65" s="197">
        <v>3.804</v>
      </c>
      <c r="R65" s="197">
        <v>3.935</v>
      </c>
      <c r="S65" s="197">
        <v>3.747</v>
      </c>
      <c r="T65" s="197">
        <v>3.973</v>
      </c>
      <c r="U65" s="197">
        <v>5.592</v>
      </c>
      <c r="V65" s="197">
        <v>3.17</v>
      </c>
      <c r="W65" s="197">
        <v>3.338</v>
      </c>
      <c r="X65" s="198">
        <v>3.647</v>
      </c>
      <c r="Y65" s="198">
        <v>3.866</v>
      </c>
      <c r="Z65" s="198">
        <v>7.784</v>
      </c>
      <c r="AA65" s="198">
        <v>3.835</v>
      </c>
      <c r="AB65" s="198">
        <v>4.203</v>
      </c>
      <c r="AC65" s="198">
        <v>4.467</v>
      </c>
      <c r="AD65" s="198">
        <v>4.551</v>
      </c>
      <c r="AE65" s="204">
        <v>4.626</v>
      </c>
    </row>
    <row r="66" spans="1:31" ht="13.5" thickBot="1">
      <c r="A66" s="203" t="s">
        <v>240</v>
      </c>
      <c r="B66" s="194" t="s">
        <v>143</v>
      </c>
      <c r="C66" s="194" t="s">
        <v>279</v>
      </c>
      <c r="D66" s="194"/>
      <c r="E66" s="196"/>
      <c r="F66" s="197">
        <v>-0.579</v>
      </c>
      <c r="G66" s="197">
        <v>-0.666</v>
      </c>
      <c r="H66" s="197">
        <v>2.052</v>
      </c>
      <c r="I66" s="197">
        <v>-0.077</v>
      </c>
      <c r="J66" s="197">
        <v>-13.286</v>
      </c>
      <c r="K66" s="197">
        <v>-2.821</v>
      </c>
      <c r="L66" s="197">
        <v>6.946</v>
      </c>
      <c r="M66" s="197">
        <v>3.299</v>
      </c>
      <c r="N66" s="197">
        <v>-1.859</v>
      </c>
      <c r="O66" s="197">
        <v>2.224</v>
      </c>
      <c r="P66" s="197">
        <v>3.575</v>
      </c>
      <c r="Q66" s="197">
        <v>4.894</v>
      </c>
      <c r="R66" s="197">
        <v>3.303</v>
      </c>
      <c r="S66" s="197">
        <v>5.119</v>
      </c>
      <c r="T66" s="197">
        <v>5.395</v>
      </c>
      <c r="U66" s="197">
        <v>5.311</v>
      </c>
      <c r="V66" s="197">
        <v>6.213</v>
      </c>
      <c r="W66" s="197">
        <v>6.206</v>
      </c>
      <c r="X66" s="197">
        <v>5.652</v>
      </c>
      <c r="Y66" s="198">
        <v>6.311</v>
      </c>
      <c r="Z66" s="198">
        <v>5.84</v>
      </c>
      <c r="AA66" s="198">
        <v>6.048</v>
      </c>
      <c r="AB66" s="198">
        <v>6.268</v>
      </c>
      <c r="AC66" s="198">
        <v>6.197</v>
      </c>
      <c r="AD66" s="198">
        <v>6.414</v>
      </c>
      <c r="AE66" s="204">
        <v>6.543</v>
      </c>
    </row>
    <row r="67" spans="1:31" ht="13.5" thickBot="1">
      <c r="A67" s="205" t="s">
        <v>241</v>
      </c>
      <c r="B67" s="206" t="s">
        <v>143</v>
      </c>
      <c r="C67" s="206" t="s">
        <v>279</v>
      </c>
      <c r="D67" s="206"/>
      <c r="E67" s="207"/>
      <c r="F67" s="208" t="s">
        <v>252</v>
      </c>
      <c r="G67" s="208" t="s">
        <v>252</v>
      </c>
      <c r="H67" s="208" t="s">
        <v>252</v>
      </c>
      <c r="I67" s="208" t="s">
        <v>252</v>
      </c>
      <c r="J67" s="208" t="s">
        <v>252</v>
      </c>
      <c r="K67" s="208" t="s">
        <v>252</v>
      </c>
      <c r="L67" s="208" t="s">
        <v>252</v>
      </c>
      <c r="M67" s="208" t="s">
        <v>252</v>
      </c>
      <c r="N67" s="208" t="s">
        <v>252</v>
      </c>
      <c r="O67" s="208" t="s">
        <v>252</v>
      </c>
      <c r="P67" s="208" t="s">
        <v>252</v>
      </c>
      <c r="Q67" s="208" t="s">
        <v>252</v>
      </c>
      <c r="R67" s="208" t="s">
        <v>252</v>
      </c>
      <c r="S67" s="208" t="s">
        <v>252</v>
      </c>
      <c r="T67" s="208" t="s">
        <v>252</v>
      </c>
      <c r="U67" s="208" t="s">
        <v>252</v>
      </c>
      <c r="V67" s="208">
        <v>-3.839</v>
      </c>
      <c r="W67" s="208">
        <v>-3.586</v>
      </c>
      <c r="X67" s="209">
        <v>-14.471</v>
      </c>
      <c r="Y67" s="209">
        <v>4.014</v>
      </c>
      <c r="Z67" s="209">
        <v>2.244</v>
      </c>
      <c r="AA67" s="209">
        <v>0.034</v>
      </c>
      <c r="AB67" s="209">
        <v>0.974</v>
      </c>
      <c r="AC67" s="209">
        <v>1.85</v>
      </c>
      <c r="AD67" s="209">
        <v>1.983</v>
      </c>
      <c r="AE67" s="210">
        <v>1.988</v>
      </c>
    </row>
    <row r="69" ht="12.75">
      <c r="A69" s="195" t="s">
        <v>288</v>
      </c>
    </row>
    <row r="70" ht="12.75">
      <c r="A70" s="211" t="s">
        <v>289</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T89"/>
  <sheetViews>
    <sheetView zoomScalePageLayoutView="0" workbookViewId="0" topLeftCell="A28">
      <selection activeCell="A9" sqref="A9"/>
    </sheetView>
  </sheetViews>
  <sheetFormatPr defaultColWidth="9.140625" defaultRowHeight="12.75"/>
  <cols>
    <col min="1" max="1" width="28.8515625" style="112" customWidth="1"/>
    <col min="2" max="18" width="10.421875" style="112" customWidth="1"/>
    <col min="19" max="19" width="13.28125" style="112" customWidth="1"/>
    <col min="20" max="20" width="13.421875" style="112" customWidth="1"/>
    <col min="21" max="29" width="10.57421875" style="112" customWidth="1"/>
    <col min="30" max="16384" width="9.140625" style="112" customWidth="1"/>
  </cols>
  <sheetData>
    <row r="1" ht="16.5" thickBot="1">
      <c r="A1" s="111" t="s">
        <v>148</v>
      </c>
    </row>
    <row r="2" ht="15">
      <c r="A2" s="113" t="s">
        <v>200</v>
      </c>
    </row>
    <row r="3" ht="15">
      <c r="A3" s="113"/>
    </row>
    <row r="4" spans="1:20" s="115" customFormat="1" ht="15">
      <c r="A4" s="114"/>
      <c r="B4" s="114">
        <v>1990</v>
      </c>
      <c r="C4" s="114">
        <v>1991</v>
      </c>
      <c r="D4" s="114">
        <v>1992</v>
      </c>
      <c r="E4" s="114">
        <v>1993</v>
      </c>
      <c r="F4" s="114">
        <v>1994</v>
      </c>
      <c r="G4" s="114">
        <v>1995</v>
      </c>
      <c r="H4" s="114">
        <v>1996</v>
      </c>
      <c r="I4" s="114">
        <v>1997</v>
      </c>
      <c r="J4" s="114">
        <v>1998</v>
      </c>
      <c r="K4" s="114">
        <v>1999</v>
      </c>
      <c r="L4" s="114">
        <v>2000</v>
      </c>
      <c r="M4" s="114">
        <v>2001</v>
      </c>
      <c r="N4" s="114">
        <v>2002</v>
      </c>
      <c r="O4" s="114">
        <v>2003</v>
      </c>
      <c r="P4" s="114">
        <v>2004</v>
      </c>
      <c r="Q4" s="114">
        <v>2005</v>
      </c>
      <c r="R4" s="114">
        <v>2006</v>
      </c>
      <c r="S4" s="114">
        <v>2007</v>
      </c>
      <c r="T4" s="114">
        <v>2008</v>
      </c>
    </row>
    <row r="5" spans="1:20" s="115" customFormat="1" ht="15">
      <c r="A5" s="132" t="s">
        <v>110</v>
      </c>
      <c r="B5" s="133">
        <f>WEO!B3*1000000000</f>
        <v>24019268745334.508</v>
      </c>
      <c r="C5" s="133">
        <f>WEO!C3*1000000000</f>
        <v>24725675439134.793</v>
      </c>
      <c r="D5" s="133">
        <f>WEO!D3*1000000000</f>
        <v>25089884638353.246</v>
      </c>
      <c r="E5" s="133">
        <f>WEO!E3*1000000000</f>
        <v>25598205701126.285</v>
      </c>
      <c r="F5" s="133">
        <f>WEO!F3*1000000000</f>
        <v>26113753563946.97</v>
      </c>
      <c r="G5" s="133">
        <f>WEO!G3*1000000000</f>
        <v>26996659571944.01</v>
      </c>
      <c r="H5" s="133">
        <f>WEO!H3*1000000000</f>
        <v>27881070139520.895</v>
      </c>
      <c r="I5" s="133">
        <f>WEO!I3*1000000000</f>
        <v>28922985730634.79</v>
      </c>
      <c r="J5" s="133">
        <f>WEO!J3*1000000000</f>
        <v>30090895894437.824</v>
      </c>
      <c r="K5" s="133">
        <f>WEO!K3*1000000000</f>
        <v>30854903741197.6</v>
      </c>
      <c r="L5" s="133">
        <f>WEO!L3*1000000000</f>
        <v>31941922000000</v>
      </c>
      <c r="M5" s="133">
        <f>WEO!M3*1000000000</f>
        <v>33446067106980</v>
      </c>
      <c r="N5" s="133">
        <f>WEO!N3*1000000000</f>
        <v>34180542740649.28</v>
      </c>
      <c r="O5" s="133">
        <f>WEO!O3*1000000000</f>
        <v>35150244738201.5</v>
      </c>
      <c r="P5" s="133">
        <f>WEO!P3*1000000000</f>
        <v>36422683597724.4</v>
      </c>
      <c r="Q5" s="133">
        <f>WEO!Q3*1000000000</f>
        <v>38218321899092.2</v>
      </c>
      <c r="R5" s="133">
        <f>WEO!R3*1000000000</f>
        <v>39919037223601.805</v>
      </c>
      <c r="S5" s="133">
        <f>WEO!S3*1000000000</f>
        <v>41955307312377.734</v>
      </c>
      <c r="T5" s="133">
        <f>WEO!T3*1000000000</f>
        <v>44117264298184.56</v>
      </c>
    </row>
    <row r="6" spans="1:20" s="115" customFormat="1" ht="15">
      <c r="A6" s="115" t="s">
        <v>197</v>
      </c>
      <c r="B6" s="112">
        <f>B13+B14+B15+B16+B17+B18+B19+B20+B21+B22+B23+B25+B26+B27+B28+B29+B30+B31+B32+B33+B34+B35+B36+B37+B38+B44+B47+B48+B49+B50+B51+B52+B53+B54+B55+B56+B57+B58+B59+B63+B65+B66+B67+B68+B69+B70+B72+B73+B75+B78+B79</f>
        <v>458601661648</v>
      </c>
      <c r="C6" s="112">
        <f aca="true" t="shared" si="0" ref="C6:R6">C13+C14+C15+C16+C17+C18+C19+C20+C21+C22+C23+C25+C26+C27+C28+C29+C30+C31+C32+C33+C34+C35+C36+C37+C38+C44+C47+C48+C49+C50+C51+C52+C53+C54+C55+C56+C57+C58+C59+C63+C65+C66+C67+C68+C69+C70+C72+C73+C75+C78+C79</f>
        <v>463252700736</v>
      </c>
      <c r="D6" s="112">
        <f t="shared" si="0"/>
        <v>463863871744</v>
      </c>
      <c r="E6" s="112">
        <f t="shared" si="0"/>
        <v>466710465840</v>
      </c>
      <c r="F6" s="112">
        <f t="shared" si="0"/>
        <v>477290518808</v>
      </c>
      <c r="G6" s="112">
        <f t="shared" si="0"/>
        <v>490877265568</v>
      </c>
      <c r="H6" s="112">
        <f t="shared" si="0"/>
        <v>515643077680</v>
      </c>
      <c r="I6" s="112">
        <f t="shared" si="0"/>
        <v>531437648064</v>
      </c>
      <c r="J6" s="112">
        <f t="shared" si="0"/>
        <v>548148708928</v>
      </c>
      <c r="K6" s="112">
        <f t="shared" si="0"/>
        <v>564473181280</v>
      </c>
      <c r="L6" s="112">
        <f t="shared" si="0"/>
        <v>583768047280</v>
      </c>
      <c r="M6" s="112">
        <f t="shared" si="0"/>
        <v>605918917728</v>
      </c>
      <c r="N6" s="112">
        <f t="shared" si="0"/>
        <v>626630751152</v>
      </c>
      <c r="O6" s="112">
        <f t="shared" si="0"/>
        <v>651511651808</v>
      </c>
      <c r="P6" s="112">
        <f t="shared" si="0"/>
        <v>685220594960</v>
      </c>
      <c r="Q6" s="112">
        <f t="shared" si="0"/>
        <v>720825712512</v>
      </c>
      <c r="R6" s="112">
        <f t="shared" si="0"/>
        <v>760803018608</v>
      </c>
      <c r="S6" s="112">
        <f>S13+S14+S15+S16+S17+S18+S19+S20+S21+S22+S23+S25+S26+S27+S28+S29+S30+S31+S32+S33+S34+S35+S36+S37+S38+S44+S47+S48+S49+S50+S51+S52+S53+S54+S55+S56+S57+S58+S59+S63+S65+S66+S67+S68+S69+S70+S72+S73+S75+S78+S79</f>
        <v>806935882129.5887</v>
      </c>
      <c r="T6" s="112">
        <f>T13+T14+T15+T16+T17+T18+T19+T20+T21+T22+T23+T25+T26+T27+T28+T29+T30+T31+T32+T33+T34+T35+T36+T37+T38+T44+T47+T48+T49+T50+T51+T52+T53+T54+T55+T56+T57+T58+T59+T63+T65+T66+T67+T68+T69+T70+T72+T73+T75+T78+T79</f>
        <v>847312458472.2562</v>
      </c>
    </row>
    <row r="7" spans="1:20" s="115" customFormat="1" ht="15">
      <c r="A7" s="115" t="s">
        <v>246</v>
      </c>
      <c r="B7" s="112">
        <f>B40+B41+B42+B43+B45+B46+B60++B61+B64+B71+B74+(WEO!B4*1000000000)</f>
        <v>419617828191.12213</v>
      </c>
      <c r="C7" s="112">
        <f>C40+C41+C42+C43+C45+C46+C60++C61+C64+C71+C74+(WEO!C4*1000000000)</f>
        <v>450175065278.58636</v>
      </c>
      <c r="D7" s="112">
        <f>D40+D41+D42+D43+D45+D46+D60++D61+D64+D71+D74+(WEO!D4*1000000000)</f>
        <v>470246673682.05096</v>
      </c>
      <c r="E7" s="112">
        <f>E40+E41+E42+E43+E45+E46+E60++E61+E64+E71+E74+(WEO!E4*1000000000)</f>
        <v>484049878084.4014</v>
      </c>
      <c r="F7" s="112">
        <f>F40+F41+F42+F43+F45+F46+F60++F61+F64+F71+F74+(WEO!F4*1000000000)</f>
        <v>499625040475.39813</v>
      </c>
      <c r="G7" s="112">
        <f>G40+G41+G42+G43+G45+G46+G60++G61+G64+G71+G74+(WEO!G4*1000000000)</f>
        <v>516981382118.7868</v>
      </c>
      <c r="H7" s="112">
        <f>H40+H41+H42+H43+H45+H46+H60++H61+H64+H71+H74+(WEO!H4*1000000000)</f>
        <v>539721422832.4797</v>
      </c>
      <c r="I7" s="112">
        <f>I40+I41+I42+I43+I45+I46+I60++I61+I64+I71+I74+(WEO!I4*1000000000)</f>
        <v>558776196384.4521</v>
      </c>
      <c r="J7" s="112">
        <f>J40+J41+J42+J43+J45+J46+J60++J61+J64+J71+J74+(WEO!J4*1000000000)</f>
        <v>585767243138.1318</v>
      </c>
      <c r="K7" s="112">
        <f>K40+K41+K42+K43+K45+K46+K60++K61+K64+K71+K74+(WEO!K4*1000000000)</f>
        <v>597079290554.3512</v>
      </c>
      <c r="L7" s="112">
        <f>L40+L41+L42+L43+L45+L46+L60++L61+L64+L71+L74+(WEO!L4*1000000000)</f>
        <v>625731492608</v>
      </c>
      <c r="M7" s="112">
        <f>M40+M41+M42+M43+M45+M46+M60++M61+M64+M71+M74+(WEO!M4*1000000000)</f>
        <v>639393327168</v>
      </c>
      <c r="N7" s="112">
        <f>N40+N41+N42+N43+N45+N46+N60++N61+N64+N71+N74+(WEO!N4*1000000000)</f>
        <v>651352761453.152</v>
      </c>
      <c r="O7" s="112">
        <f>O40+O41+O42+O43+O45+O46+O60++O61+O64+O71+O74+(WEO!O4*1000000000)</f>
        <v>683975039954.9489</v>
      </c>
      <c r="P7" s="112">
        <f>P40+P41+P42+P43+P45+P46+P60++P61+P64+P71+P74+(WEO!P4*1000000000)</f>
        <v>728945964978.412</v>
      </c>
      <c r="Q7" s="112">
        <f>Q40+Q41+Q42+Q43+Q45+Q46+Q60++Q61+Q64+Q71+Q74+(WEO!Q4*1000000000)</f>
        <v>773411651760.8671</v>
      </c>
      <c r="R7" s="112">
        <f>R40+R41+R42+R43+R45+R46+R60++R61+R64+R71+R74+(WEO!R4*1000000000)</f>
        <v>785571663606.1504</v>
      </c>
      <c r="S7" s="112">
        <f>S40+S41+S42+S43+S45+S46+S60++S61+S64+S71+S74+(WEO!S4*1000000000)</f>
        <v>823810399638.7179</v>
      </c>
      <c r="T7" s="112">
        <f>T40+T41+T42+T43+T45+T46+T60++T61+T64+T71+T74+(WEO!T4*1000000000)</f>
        <v>824003911359.1553</v>
      </c>
    </row>
    <row r="8" spans="1:20" s="115" customFormat="1" ht="15">
      <c r="A8" s="115" t="s">
        <v>127</v>
      </c>
      <c r="B8" s="112">
        <f aca="true" t="shared" si="1" ref="B8:R8">B24</f>
        <v>444600549376</v>
      </c>
      <c r="C8" s="112">
        <f t="shared" si="1"/>
        <v>485503795200</v>
      </c>
      <c r="D8" s="112">
        <f t="shared" si="1"/>
        <v>554445373440</v>
      </c>
      <c r="E8" s="112">
        <f t="shared" si="1"/>
        <v>632067719168</v>
      </c>
      <c r="F8" s="112">
        <f t="shared" si="1"/>
        <v>714868588544</v>
      </c>
      <c r="G8" s="112">
        <f t="shared" si="1"/>
        <v>792789254144</v>
      </c>
      <c r="H8" s="112">
        <f t="shared" si="1"/>
        <v>872068153344</v>
      </c>
      <c r="I8" s="112">
        <f t="shared" si="1"/>
        <v>953170526208</v>
      </c>
      <c r="J8" s="112">
        <f t="shared" si="1"/>
        <v>1027517775872</v>
      </c>
      <c r="K8" s="112">
        <f t="shared" si="1"/>
        <v>1105609097216</v>
      </c>
      <c r="L8" s="112">
        <f t="shared" si="1"/>
        <v>1198480293888</v>
      </c>
      <c r="M8" s="112">
        <f t="shared" si="1"/>
        <v>1297954242560</v>
      </c>
      <c r="N8" s="112">
        <f t="shared" si="1"/>
        <v>1416068071424</v>
      </c>
      <c r="O8" s="112">
        <f t="shared" si="1"/>
        <v>1557674852352</v>
      </c>
      <c r="P8" s="112">
        <f t="shared" si="1"/>
        <v>1714999918592</v>
      </c>
      <c r="Q8" s="112">
        <f t="shared" si="1"/>
        <v>1889929920512</v>
      </c>
      <c r="R8" s="112">
        <f t="shared" si="1"/>
        <v>2092152520704</v>
      </c>
      <c r="S8" s="112">
        <f>S24</f>
        <v>2364467092798.8325</v>
      </c>
      <c r="T8" s="112">
        <f>T24</f>
        <v>2590368278844.833</v>
      </c>
    </row>
    <row r="9" spans="1:20" s="115" customFormat="1" ht="15">
      <c r="A9" s="115" t="s">
        <v>199</v>
      </c>
      <c r="B9" s="112">
        <f aca="true" t="shared" si="2" ref="B9:R9">B39</f>
        <v>269425098752</v>
      </c>
      <c r="C9" s="112">
        <f t="shared" si="2"/>
        <v>271868100608</v>
      </c>
      <c r="D9" s="112">
        <f t="shared" si="2"/>
        <v>286199939072</v>
      </c>
      <c r="E9" s="112">
        <f t="shared" si="2"/>
        <v>300138463232</v>
      </c>
      <c r="F9" s="112">
        <f t="shared" si="2"/>
        <v>322539683840</v>
      </c>
      <c r="G9" s="112">
        <f t="shared" si="2"/>
        <v>347200258048</v>
      </c>
      <c r="H9" s="112">
        <f t="shared" si="2"/>
        <v>372874575872</v>
      </c>
      <c r="I9" s="112">
        <f t="shared" si="2"/>
        <v>389572526080</v>
      </c>
      <c r="J9" s="112">
        <f t="shared" si="2"/>
        <v>412897673216</v>
      </c>
      <c r="K9" s="112">
        <f t="shared" si="2"/>
        <v>442332020736</v>
      </c>
      <c r="L9" s="112">
        <f t="shared" si="2"/>
        <v>460195397632</v>
      </c>
      <c r="M9" s="112">
        <f t="shared" si="2"/>
        <v>484162469888</v>
      </c>
      <c r="N9" s="112">
        <f t="shared" si="2"/>
        <v>502205513728</v>
      </c>
      <c r="O9" s="112">
        <f t="shared" si="2"/>
        <v>544350273536</v>
      </c>
      <c r="P9" s="112">
        <f t="shared" si="2"/>
        <v>589667631104</v>
      </c>
      <c r="Q9" s="112">
        <f t="shared" si="2"/>
        <v>644106813440</v>
      </c>
      <c r="R9" s="112">
        <f t="shared" si="2"/>
        <v>703333138432</v>
      </c>
      <c r="S9" s="112">
        <f>S39</f>
        <v>769249520165.847</v>
      </c>
      <c r="T9" s="112">
        <f>T39</f>
        <v>825758589917.2302</v>
      </c>
    </row>
    <row r="10" spans="1:20" s="115" customFormat="1" ht="15">
      <c r="A10" s="115" t="s">
        <v>108</v>
      </c>
      <c r="B10" s="112">
        <f aca="true" t="shared" si="3" ref="B10:R10">B62</f>
        <v>385892319232</v>
      </c>
      <c r="C10" s="112">
        <f t="shared" si="3"/>
        <v>366416560128</v>
      </c>
      <c r="D10" s="112">
        <f t="shared" si="3"/>
        <v>313172295680</v>
      </c>
      <c r="E10" s="112">
        <f t="shared" si="3"/>
        <v>286024826880</v>
      </c>
      <c r="F10" s="112">
        <f t="shared" si="3"/>
        <v>250072219648</v>
      </c>
      <c r="G10" s="112">
        <f t="shared" si="3"/>
        <v>239710404608</v>
      </c>
      <c r="H10" s="112">
        <f t="shared" si="3"/>
        <v>231080820736</v>
      </c>
      <c r="I10" s="112">
        <f t="shared" si="3"/>
        <v>234315956224</v>
      </c>
      <c r="J10" s="112">
        <f t="shared" si="3"/>
        <v>221897211904</v>
      </c>
      <c r="K10" s="112">
        <f t="shared" si="3"/>
        <v>236098633728</v>
      </c>
      <c r="L10" s="112">
        <f t="shared" si="3"/>
        <v>259708502016</v>
      </c>
      <c r="M10" s="112">
        <f t="shared" si="3"/>
        <v>272932814848</v>
      </c>
      <c r="N10" s="112">
        <f t="shared" si="3"/>
        <v>285782441984</v>
      </c>
      <c r="O10" s="112">
        <f t="shared" si="3"/>
        <v>306644549632</v>
      </c>
      <c r="P10" s="112">
        <f t="shared" si="3"/>
        <v>328722972672</v>
      </c>
      <c r="Q10" s="112">
        <f t="shared" si="3"/>
        <v>349761241088</v>
      </c>
      <c r="R10" s="112">
        <f t="shared" si="3"/>
        <v>373195243520</v>
      </c>
      <c r="S10" s="112">
        <f>S62</f>
        <v>403278512100.1472</v>
      </c>
      <c r="T10" s="112">
        <f>T62</f>
        <v>425926633339.69147</v>
      </c>
    </row>
    <row r="11" spans="1:20" s="115" customFormat="1" ht="15">
      <c r="A11" s="115" t="s">
        <v>109</v>
      </c>
      <c r="B11" s="112">
        <f aca="true" t="shared" si="4" ref="B11:R11">B76</f>
        <v>7055000207360</v>
      </c>
      <c r="C11" s="112">
        <f t="shared" si="4"/>
        <v>7041300037632</v>
      </c>
      <c r="D11" s="112">
        <f t="shared" si="4"/>
        <v>7276199936000</v>
      </c>
      <c r="E11" s="112">
        <f t="shared" si="4"/>
        <v>7472000008192</v>
      </c>
      <c r="F11" s="112">
        <f t="shared" si="4"/>
        <v>7775499845632</v>
      </c>
      <c r="G11" s="112">
        <f t="shared" si="4"/>
        <v>7972799905792</v>
      </c>
      <c r="H11" s="112">
        <f t="shared" si="4"/>
        <v>8271399747584</v>
      </c>
      <c r="I11" s="112">
        <f t="shared" si="4"/>
        <v>8647599980544</v>
      </c>
      <c r="J11" s="112">
        <f t="shared" si="4"/>
        <v>9012500234240</v>
      </c>
      <c r="K11" s="112">
        <f t="shared" si="4"/>
        <v>9417099575296</v>
      </c>
      <c r="L11" s="112">
        <f t="shared" si="4"/>
        <v>9764800036864</v>
      </c>
      <c r="M11" s="112">
        <f t="shared" si="4"/>
        <v>9838899757056</v>
      </c>
      <c r="N11" s="112">
        <f t="shared" si="4"/>
        <v>9997599637504</v>
      </c>
      <c r="O11" s="112">
        <f t="shared" si="4"/>
        <v>10269300359168</v>
      </c>
      <c r="P11" s="112">
        <f t="shared" si="4"/>
        <v>10703900508160</v>
      </c>
      <c r="Q11" s="112">
        <f t="shared" si="4"/>
        <v>11046425198592</v>
      </c>
      <c r="R11" s="112">
        <f t="shared" si="4"/>
        <v>11410956353536</v>
      </c>
      <c r="S11" s="112">
        <f>S76</f>
        <v>11655264929065.205</v>
      </c>
      <c r="T11" s="112">
        <f>T76</f>
        <v>11706431542103.8</v>
      </c>
    </row>
    <row r="12" spans="3:19" ht="15">
      <c r="C12" s="193"/>
      <c r="D12" s="193"/>
      <c r="E12" s="193"/>
      <c r="F12" s="193"/>
      <c r="G12" s="193"/>
      <c r="H12" s="193"/>
      <c r="I12" s="193"/>
      <c r="J12" s="193"/>
      <c r="K12" s="193"/>
      <c r="L12" s="193"/>
      <c r="M12" s="193"/>
      <c r="N12" s="193"/>
      <c r="O12" s="193"/>
      <c r="P12" s="193"/>
      <c r="Q12" s="193"/>
      <c r="R12" s="193"/>
      <c r="S12" s="193"/>
    </row>
    <row r="13" spans="1:20" s="118" customFormat="1" ht="15">
      <c r="A13" s="116" t="s">
        <v>111</v>
      </c>
      <c r="B13" s="117">
        <v>46366912512</v>
      </c>
      <c r="C13" s="117">
        <v>45810507776</v>
      </c>
      <c r="D13" s="117">
        <v>46635098112</v>
      </c>
      <c r="E13" s="117">
        <v>45655760896</v>
      </c>
      <c r="F13" s="117">
        <v>45244858368</v>
      </c>
      <c r="G13" s="117">
        <v>46964162560</v>
      </c>
      <c r="H13" s="117">
        <v>48889692160</v>
      </c>
      <c r="I13" s="117">
        <v>49427480576</v>
      </c>
      <c r="J13" s="117">
        <v>51948281856</v>
      </c>
      <c r="K13" s="117">
        <v>53610627072</v>
      </c>
      <c r="L13" s="117">
        <v>54790062080</v>
      </c>
      <c r="M13" s="117">
        <v>56214601728</v>
      </c>
      <c r="N13" s="117">
        <v>58856689664</v>
      </c>
      <c r="O13" s="117">
        <v>62917799936</v>
      </c>
      <c r="P13" s="117">
        <v>66189524992</v>
      </c>
      <c r="Q13" s="117">
        <v>69697568768</v>
      </c>
      <c r="R13" s="117">
        <v>71788453888</v>
      </c>
      <c r="S13" s="212">
        <f>(1+(VLOOKUP($A13,IMF!$A$1:$AE$67,23,FALSE))/100)*R13</f>
        <v>73942107504.64</v>
      </c>
      <c r="T13" s="212">
        <f>(1+(VLOOKUP($A13,IMF!$A$1:$AE$67,24,FALSE))/100)*S13</f>
        <v>75716718084.75136</v>
      </c>
    </row>
    <row r="14" spans="1:20" s="118" customFormat="1" ht="15">
      <c r="A14" s="119" t="s">
        <v>202</v>
      </c>
      <c r="B14" s="120">
        <v>8463862784</v>
      </c>
      <c r="C14" s="120">
        <v>8362296320</v>
      </c>
      <c r="D14" s="120">
        <v>7785297920</v>
      </c>
      <c r="E14" s="120">
        <v>5862329344</v>
      </c>
      <c r="F14" s="120">
        <v>6067510784</v>
      </c>
      <c r="G14" s="120">
        <v>6698532352</v>
      </c>
      <c r="H14" s="120">
        <v>7448767488</v>
      </c>
      <c r="I14" s="120">
        <v>8037220352</v>
      </c>
      <c r="J14" s="120">
        <v>8584134144</v>
      </c>
      <c r="K14" s="120">
        <v>8862242816</v>
      </c>
      <c r="L14" s="120">
        <v>9129180160</v>
      </c>
      <c r="M14" s="120">
        <v>9416015872</v>
      </c>
      <c r="N14" s="120">
        <v>10780448768</v>
      </c>
      <c r="O14" s="120">
        <v>11137095680</v>
      </c>
      <c r="P14" s="120">
        <v>12382535680</v>
      </c>
      <c r="Q14" s="120">
        <v>14934977536</v>
      </c>
      <c r="R14" s="120">
        <v>17110088704</v>
      </c>
      <c r="S14" s="213">
        <f>(1+(VLOOKUP(A14,IMF!$A$1:$AE$67,23,FALSE))/100)*R14</f>
        <v>20580014693.1712</v>
      </c>
      <c r="T14" s="213">
        <f>(1+(VLOOKUP($A14,IMF!$A$1:$AE$67,24,FALSE))/100)*S14</f>
        <v>23291637429.143436</v>
      </c>
    </row>
    <row r="15" spans="1:20" s="118" customFormat="1" ht="15">
      <c r="A15" s="119" t="s">
        <v>112</v>
      </c>
      <c r="B15" s="120">
        <v>4646905344</v>
      </c>
      <c r="C15" s="120">
        <v>5168752640</v>
      </c>
      <c r="D15" s="120">
        <v>5514542080</v>
      </c>
      <c r="E15" s="120">
        <v>6224264192</v>
      </c>
      <c r="F15" s="120">
        <v>6208703488</v>
      </c>
      <c r="G15" s="120">
        <v>6452705280</v>
      </c>
      <c r="H15" s="120">
        <v>6717911552</v>
      </c>
      <c r="I15" s="120">
        <v>6925696512</v>
      </c>
      <c r="J15" s="120">
        <v>7257437696</v>
      </c>
      <c r="K15" s="120">
        <v>7569507328</v>
      </c>
      <c r="L15" s="120">
        <v>7970691072</v>
      </c>
      <c r="M15" s="120">
        <v>8337342464</v>
      </c>
      <c r="N15" s="120">
        <v>8775886848</v>
      </c>
      <c r="O15" s="120">
        <v>9407751168</v>
      </c>
      <c r="P15" s="120">
        <v>9915768832</v>
      </c>
      <c r="Q15" s="120">
        <v>10599957504</v>
      </c>
      <c r="R15" s="138">
        <v>10599957504</v>
      </c>
      <c r="S15" s="213">
        <f>(1+(VLOOKUP(A15,IMF!$A$1:$AE$67,23,FALSE))/100)*R15</f>
        <v>11455268074.997759</v>
      </c>
      <c r="T15" s="213">
        <f>(1+(VLOOKUP($A15,IMF!$A$1:$AE$67,24,FALSE))/100)*S15</f>
        <v>12156215928.506872</v>
      </c>
    </row>
    <row r="16" spans="1:20" s="118" customFormat="1" ht="15">
      <c r="A16" s="119" t="s">
        <v>203</v>
      </c>
      <c r="B16" s="120">
        <v>1411814144</v>
      </c>
      <c r="C16" s="120">
        <v>1478487168</v>
      </c>
      <c r="D16" s="120">
        <v>1537774208</v>
      </c>
      <c r="E16" s="120">
        <v>1591893760</v>
      </c>
      <c r="F16" s="120">
        <v>1661498624</v>
      </c>
      <c r="G16" s="120">
        <v>1737998336</v>
      </c>
      <c r="H16" s="120">
        <v>1834412160</v>
      </c>
      <c r="I16" s="120">
        <v>1947193088</v>
      </c>
      <c r="J16" s="120">
        <v>2035610240</v>
      </c>
      <c r="K16" s="120">
        <v>2131227520</v>
      </c>
      <c r="L16" s="120">
        <v>2254838784</v>
      </c>
      <c r="M16" s="120">
        <v>2367580672</v>
      </c>
      <c r="N16" s="120">
        <v>2474121728</v>
      </c>
      <c r="O16" s="120">
        <v>2570612480</v>
      </c>
      <c r="P16" s="120">
        <v>2650301440</v>
      </c>
      <c r="Q16" s="120">
        <v>2727160320</v>
      </c>
      <c r="R16" s="120">
        <v>2838973696</v>
      </c>
      <c r="S16" s="213">
        <f>(1+(VLOOKUP(A16,IMF!$A$1:$AE$67,23,FALSE))/100)*R16</f>
        <v>2970900803.65312</v>
      </c>
      <c r="T16" s="213">
        <f>(1+(VLOOKUP($A16,IMF!$A$1:$AE$67,24,FALSE))/100)*S16</f>
        <v>3120188569.0366893</v>
      </c>
    </row>
    <row r="17" spans="1:20" s="118" customFormat="1" ht="15">
      <c r="A17" s="119" t="s">
        <v>204</v>
      </c>
      <c r="B17" s="120">
        <v>3394376704</v>
      </c>
      <c r="C17" s="120">
        <v>3647553536</v>
      </c>
      <c r="D17" s="120">
        <v>3753955072</v>
      </c>
      <c r="E17" s="120">
        <v>3825884928</v>
      </c>
      <c r="F17" s="120">
        <v>3964684800</v>
      </c>
      <c r="G17" s="120">
        <v>4139283712</v>
      </c>
      <c r="H17" s="120">
        <v>4369103360</v>
      </c>
      <c r="I17" s="120">
        <v>4813417984</v>
      </c>
      <c r="J17" s="120">
        <v>5322861056</v>
      </c>
      <c r="K17" s="120">
        <v>5707066880</v>
      </c>
      <c r="L17" s="120">
        <v>6177184256</v>
      </c>
      <c r="M17" s="120">
        <v>6499656192</v>
      </c>
      <c r="N17" s="120">
        <v>6866146816</v>
      </c>
      <c r="O17" s="120">
        <v>7289747968</v>
      </c>
      <c r="P17" s="120">
        <v>7740156928</v>
      </c>
      <c r="Q17" s="120">
        <v>8045992960</v>
      </c>
      <c r="R17" s="120">
        <v>8385066496</v>
      </c>
      <c r="S17" s="213">
        <f>(1+(VLOOKUP(A17,IMF!$A$1:$AE$67,23,FALSE))/100)*R17</f>
        <v>8788052791.79776</v>
      </c>
      <c r="T17" s="213">
        <f>(1+(VLOOKUP($A17,IMF!$A$1:$AE$67,24,FALSE))/100)*S17</f>
        <v>9062152158.373932</v>
      </c>
    </row>
    <row r="18" spans="1:20" s="118" customFormat="1" ht="15">
      <c r="A18" s="119" t="s">
        <v>205</v>
      </c>
      <c r="B18" s="120">
        <v>1749808128</v>
      </c>
      <c r="C18" s="120">
        <v>1902041472</v>
      </c>
      <c r="D18" s="120">
        <v>1907747584</v>
      </c>
      <c r="E18" s="120">
        <v>1995504000</v>
      </c>
      <c r="F18" s="120">
        <v>2015459072</v>
      </c>
      <c r="G18" s="120">
        <v>2108170112</v>
      </c>
      <c r="H18" s="120">
        <v>2257850112</v>
      </c>
      <c r="I18" s="120">
        <v>2375258368</v>
      </c>
      <c r="J18" s="120">
        <v>2399011072</v>
      </c>
      <c r="K18" s="120">
        <v>2559744768</v>
      </c>
      <c r="L18" s="120">
        <v>2600700672</v>
      </c>
      <c r="M18" s="120">
        <v>2754141952</v>
      </c>
      <c r="N18" s="120">
        <v>2875324160</v>
      </c>
      <c r="O18" s="120">
        <v>3062220288</v>
      </c>
      <c r="P18" s="120">
        <v>3204613632</v>
      </c>
      <c r="Q18" s="120">
        <v>3432782080</v>
      </c>
      <c r="R18" s="120">
        <v>3626391040</v>
      </c>
      <c r="S18" s="213">
        <f>(1+(VLOOKUP(A18,IMF!$A$1:$AE$67,23,FALSE))/100)*R18</f>
        <v>3755127921.9200006</v>
      </c>
      <c r="T18" s="213">
        <f>(1+(VLOOKUP($A18,IMF!$A$1:$AE$67,24,FALSE))/100)*S18</f>
        <v>3950094163.6260867</v>
      </c>
    </row>
    <row r="19" spans="1:20" s="118" customFormat="1" ht="15">
      <c r="A19" s="119" t="s">
        <v>206</v>
      </c>
      <c r="B19" s="120">
        <v>865139776</v>
      </c>
      <c r="C19" s="120">
        <v>908369408</v>
      </c>
      <c r="D19" s="120">
        <v>917543936</v>
      </c>
      <c r="E19" s="120">
        <v>860289216</v>
      </c>
      <c r="F19" s="120">
        <v>827340096</v>
      </c>
      <c r="G19" s="120">
        <v>761814784</v>
      </c>
      <c r="H19" s="120">
        <v>700869568</v>
      </c>
      <c r="I19" s="120">
        <v>689725760</v>
      </c>
      <c r="J19" s="120">
        <v>722487744</v>
      </c>
      <c r="K19" s="120">
        <v>715190592</v>
      </c>
      <c r="L19" s="120">
        <v>709062400</v>
      </c>
      <c r="M19" s="120">
        <v>723639360</v>
      </c>
      <c r="N19" s="120">
        <v>755816128</v>
      </c>
      <c r="O19" s="120">
        <v>746566976</v>
      </c>
      <c r="P19" s="120">
        <v>782653504</v>
      </c>
      <c r="Q19" s="120">
        <v>789755520</v>
      </c>
      <c r="R19" s="120">
        <v>830269568</v>
      </c>
      <c r="S19" s="213">
        <f>(1+(VLOOKUP(A19,IMF!$A$1:$AE$67,23,FALSE))/100)*R19</f>
        <v>859951705.056</v>
      </c>
      <c r="T19" s="213">
        <f>(1+(VLOOKUP($A19,IMF!$A$1:$AE$67,24,FALSE))/100)*S19</f>
        <v>898907517.2950367</v>
      </c>
    </row>
    <row r="20" spans="1:20" s="118" customFormat="1" ht="15">
      <c r="A20" s="119" t="s">
        <v>207</v>
      </c>
      <c r="B20" s="120">
        <v>8792662016</v>
      </c>
      <c r="C20" s="120">
        <v>8457784832</v>
      </c>
      <c r="D20" s="120">
        <v>8195593216</v>
      </c>
      <c r="E20" s="120">
        <v>7933334528</v>
      </c>
      <c r="F20" s="120">
        <v>7735001088</v>
      </c>
      <c r="G20" s="120">
        <v>7990256128</v>
      </c>
      <c r="H20" s="120">
        <v>8389769216</v>
      </c>
      <c r="I20" s="120">
        <v>8817647616</v>
      </c>
      <c r="J20" s="120">
        <v>9261990912</v>
      </c>
      <c r="K20" s="120">
        <v>9668944896</v>
      </c>
      <c r="L20" s="120">
        <v>10075040768</v>
      </c>
      <c r="M20" s="120">
        <v>10529854464</v>
      </c>
      <c r="N20" s="120">
        <v>10952001536</v>
      </c>
      <c r="O20" s="120">
        <v>11393475584</v>
      </c>
      <c r="P20" s="120">
        <v>11815245824</v>
      </c>
      <c r="Q20" s="120">
        <v>12056525824</v>
      </c>
      <c r="R20" s="120">
        <v>12525656064</v>
      </c>
      <c r="S20" s="213">
        <f>(1+(VLOOKUP(A20,IMF!$A$1:$AE$67,23,FALSE))/100)*R20</f>
        <v>12934117708.24704</v>
      </c>
      <c r="T20" s="213">
        <f>(1+(VLOOKUP($A20,IMF!$A$1:$AE$67,24,FALSE))/100)*S20</f>
        <v>13307137662.952885</v>
      </c>
    </row>
    <row r="21" spans="1:20" s="118" customFormat="1" ht="15">
      <c r="A21" s="119" t="s">
        <v>208</v>
      </c>
      <c r="B21" s="120">
        <v>302547936</v>
      </c>
      <c r="C21" s="120">
        <v>306822176</v>
      </c>
      <c r="D21" s="120">
        <v>316828256</v>
      </c>
      <c r="E21" s="120">
        <v>339190304</v>
      </c>
      <c r="F21" s="120">
        <v>362695520</v>
      </c>
      <c r="G21" s="120">
        <v>389881152</v>
      </c>
      <c r="H21" s="120">
        <v>405487520</v>
      </c>
      <c r="I21" s="120">
        <v>427384544</v>
      </c>
      <c r="J21" s="120">
        <v>459011008</v>
      </c>
      <c r="K21" s="120">
        <v>498485952</v>
      </c>
      <c r="L21" s="120">
        <v>531386016</v>
      </c>
      <c r="M21" s="120">
        <v>551578688</v>
      </c>
      <c r="N21" s="120">
        <v>576951296</v>
      </c>
      <c r="O21" s="120">
        <v>612722304</v>
      </c>
      <c r="P21" s="120">
        <v>608366656</v>
      </c>
      <c r="Q21" s="120">
        <v>680673344</v>
      </c>
      <c r="R21" s="120">
        <v>722145664</v>
      </c>
      <c r="S21" s="213">
        <f>(1+(VLOOKUP(A21,IMF!$A$1:$AE$67,23,FALSE))/100)*R21</f>
        <v>778400811.2256</v>
      </c>
      <c r="T21" s="213">
        <f>(1+(VLOOKUP($A21,IMF!$A$1:$AE$67,24,FALSE))/100)*S21</f>
        <v>824396515.1609207</v>
      </c>
    </row>
    <row r="22" spans="1:20" s="118" customFormat="1" ht="15">
      <c r="A22" s="119" t="s">
        <v>209</v>
      </c>
      <c r="B22" s="120">
        <v>809011648</v>
      </c>
      <c r="C22" s="120">
        <v>804542464</v>
      </c>
      <c r="D22" s="120">
        <v>752857920</v>
      </c>
      <c r="E22" s="120">
        <v>755381056</v>
      </c>
      <c r="F22" s="120">
        <v>792394752</v>
      </c>
      <c r="G22" s="120">
        <v>849447168</v>
      </c>
      <c r="H22" s="120">
        <v>815469248</v>
      </c>
      <c r="I22" s="120">
        <v>858689152</v>
      </c>
      <c r="J22" s="120">
        <v>899047552</v>
      </c>
      <c r="K22" s="120">
        <v>931413248</v>
      </c>
      <c r="L22" s="120">
        <v>952835776</v>
      </c>
      <c r="M22" s="120">
        <v>967128320</v>
      </c>
      <c r="N22" s="120">
        <v>959391232</v>
      </c>
      <c r="O22" s="120">
        <v>886475584</v>
      </c>
      <c r="P22" s="120">
        <v>897999744</v>
      </c>
      <c r="Q22" s="120">
        <v>917755712</v>
      </c>
      <c r="R22" s="120">
        <v>949877184</v>
      </c>
      <c r="S22" s="213">
        <f>(1+(VLOOKUP(A22,IMF!$A$1:$AE$67,23,FALSE))/100)*R22</f>
        <v>985022639.808</v>
      </c>
      <c r="T22" s="213">
        <f>(1+(VLOOKUP($A22,IMF!$A$1:$AE$67,24,FALSE))/100)*S22</f>
        <v>1004723092.60416</v>
      </c>
    </row>
    <row r="23" spans="1:20" s="118" customFormat="1" ht="15">
      <c r="A23" s="119" t="s">
        <v>210</v>
      </c>
      <c r="B23" s="120">
        <v>1105729280</v>
      </c>
      <c r="C23" s="120">
        <v>1200104832</v>
      </c>
      <c r="D23" s="120">
        <v>1296130560</v>
      </c>
      <c r="E23" s="120">
        <v>1092510592</v>
      </c>
      <c r="F23" s="120">
        <v>1203257088</v>
      </c>
      <c r="G23" s="120">
        <v>1218135936</v>
      </c>
      <c r="H23" s="120">
        <v>1245111296</v>
      </c>
      <c r="I23" s="120">
        <v>1315502336</v>
      </c>
      <c r="J23" s="120">
        <v>1406950528</v>
      </c>
      <c r="K23" s="120">
        <v>1397343104</v>
      </c>
      <c r="L23" s="120">
        <v>1385051008</v>
      </c>
      <c r="M23" s="120">
        <v>1546522112</v>
      </c>
      <c r="N23" s="120">
        <v>1677840512</v>
      </c>
      <c r="O23" s="120">
        <v>1924846720</v>
      </c>
      <c r="P23" s="120">
        <v>2572160512</v>
      </c>
      <c r="Q23" s="120">
        <v>2793323264</v>
      </c>
      <c r="R23" s="120">
        <v>2829784832</v>
      </c>
      <c r="S23" s="213">
        <f>(1+(VLOOKUP(A23,IMF!$A$1:$AE$67,23,FALSE))/100)*R23</f>
        <v>2834935040.39424</v>
      </c>
      <c r="T23" s="213">
        <f>(1+(VLOOKUP($A23,IMF!$A$1:$AE$67,24,FALSE))/100)*S23</f>
        <v>2822518024.917313</v>
      </c>
    </row>
    <row r="24" spans="1:20" s="118" customFormat="1" ht="15">
      <c r="A24" s="119" t="s">
        <v>127</v>
      </c>
      <c r="B24" s="120">
        <v>444600549376</v>
      </c>
      <c r="C24" s="120">
        <v>485503795200</v>
      </c>
      <c r="D24" s="120">
        <v>554445373440</v>
      </c>
      <c r="E24" s="120">
        <v>632067719168</v>
      </c>
      <c r="F24" s="120">
        <v>714868588544</v>
      </c>
      <c r="G24" s="120">
        <v>792789254144</v>
      </c>
      <c r="H24" s="120">
        <v>872068153344</v>
      </c>
      <c r="I24" s="120">
        <v>953170526208</v>
      </c>
      <c r="J24" s="120">
        <v>1027517775872</v>
      </c>
      <c r="K24" s="120">
        <v>1105609097216</v>
      </c>
      <c r="L24" s="120">
        <v>1198480293888</v>
      </c>
      <c r="M24" s="120">
        <v>1297954242560</v>
      </c>
      <c r="N24" s="120">
        <v>1416068071424</v>
      </c>
      <c r="O24" s="120">
        <v>1557674852352</v>
      </c>
      <c r="P24" s="120">
        <v>1714999918592</v>
      </c>
      <c r="Q24" s="120">
        <v>1889929920512</v>
      </c>
      <c r="R24" s="120">
        <v>2092152520704</v>
      </c>
      <c r="S24" s="213">
        <f>(1+(VLOOKUP(A24,IMF!$A$1:$AE$67,23,FALSE))/100)*R24</f>
        <v>2364467092798.8325</v>
      </c>
      <c r="T24" s="213">
        <f>(1+(VLOOKUP($A24,IMF!$A$1:$AE$67,24,FALSE))/100)*S24</f>
        <v>2590368278844.833</v>
      </c>
    </row>
    <row r="25" spans="1:20" s="118" customFormat="1" ht="15">
      <c r="A25" s="119" t="s">
        <v>211</v>
      </c>
      <c r="B25" s="120">
        <v>180930768</v>
      </c>
      <c r="C25" s="120">
        <v>171168464</v>
      </c>
      <c r="D25" s="120">
        <v>185770720</v>
      </c>
      <c r="E25" s="120">
        <v>191354864</v>
      </c>
      <c r="F25" s="120">
        <v>181257680</v>
      </c>
      <c r="G25" s="120">
        <v>187801312</v>
      </c>
      <c r="H25" s="120">
        <v>185375552</v>
      </c>
      <c r="I25" s="120">
        <v>192846816</v>
      </c>
      <c r="J25" s="120">
        <v>194516144</v>
      </c>
      <c r="K25" s="120">
        <v>200111168</v>
      </c>
      <c r="L25" s="120">
        <v>201900560</v>
      </c>
      <c r="M25" s="120">
        <v>208622720</v>
      </c>
      <c r="N25" s="120">
        <v>217279728</v>
      </c>
      <c r="O25" s="120">
        <v>222655680</v>
      </c>
      <c r="P25" s="120">
        <v>222122512</v>
      </c>
      <c r="Q25" s="120">
        <v>231517984</v>
      </c>
      <c r="R25" s="120">
        <v>232684448</v>
      </c>
      <c r="S25" s="213">
        <f>(1+(VLOOKUP(A25,IMF!$A$1:$AE$67,23,FALSE))/100)*R25</f>
        <v>233829255.48416</v>
      </c>
      <c r="T25" s="213">
        <f>(1+(VLOOKUP($A25,IMF!$A$1:$AE$67,24,FALSE))/100)*S25</f>
        <v>236109090.72513056</v>
      </c>
    </row>
    <row r="26" spans="1:20" s="118" customFormat="1" ht="15">
      <c r="A26" s="119" t="s">
        <v>281</v>
      </c>
      <c r="B26" s="120">
        <v>2795588352</v>
      </c>
      <c r="C26" s="120">
        <v>2862682368</v>
      </c>
      <c r="D26" s="120">
        <v>2937112064</v>
      </c>
      <c r="E26" s="120">
        <v>2907740928</v>
      </c>
      <c r="F26" s="120">
        <v>2747815168</v>
      </c>
      <c r="G26" s="120">
        <v>2857728000</v>
      </c>
      <c r="H26" s="120">
        <v>2980610304</v>
      </c>
      <c r="I26" s="120">
        <v>2962726400</v>
      </c>
      <c r="J26" s="120">
        <v>3072347392</v>
      </c>
      <c r="K26" s="120">
        <v>2992466432</v>
      </c>
      <c r="L26" s="120">
        <v>3219893760</v>
      </c>
      <c r="M26" s="120">
        <v>3342249728</v>
      </c>
      <c r="N26" s="120">
        <v>3502677760</v>
      </c>
      <c r="O26" s="120">
        <v>3562992128</v>
      </c>
      <c r="P26" s="120">
        <v>3691259904</v>
      </c>
      <c r="Q26" s="120">
        <v>3975486720</v>
      </c>
      <c r="R26" s="120">
        <v>4229917952</v>
      </c>
      <c r="S26" s="213">
        <f>(1+(VLOOKUP(A26,IMF!$A$1:$AE$67,23,FALSE))/100)*R26</f>
        <v>4163000649.99936</v>
      </c>
      <c r="T26" s="213">
        <f>(1+(VLOOKUP($A26,IMF!$A$1:$AE$67,24,FALSE))/100)*S26</f>
        <v>4394963046.217324</v>
      </c>
    </row>
    <row r="27" spans="1:20" s="118" customFormat="1" ht="15">
      <c r="A27" s="119" t="s">
        <v>282</v>
      </c>
      <c r="B27" s="120">
        <v>8274022400</v>
      </c>
      <c r="C27" s="120">
        <v>8277408768</v>
      </c>
      <c r="D27" s="120">
        <v>8257165312</v>
      </c>
      <c r="E27" s="120">
        <v>8241271808</v>
      </c>
      <c r="F27" s="120">
        <v>8308125184</v>
      </c>
      <c r="G27" s="120">
        <v>8900141056</v>
      </c>
      <c r="H27" s="120">
        <v>9588062208</v>
      </c>
      <c r="I27" s="120">
        <v>10136409088</v>
      </c>
      <c r="J27" s="120">
        <v>10618139648</v>
      </c>
      <c r="K27" s="120">
        <v>10786590720</v>
      </c>
      <c r="L27" s="120">
        <v>10425292800</v>
      </c>
      <c r="M27" s="120">
        <v>10435806208</v>
      </c>
      <c r="N27" s="120">
        <v>10265662464</v>
      </c>
      <c r="O27" s="120">
        <v>10095192064</v>
      </c>
      <c r="P27" s="120">
        <v>10261240832</v>
      </c>
      <c r="Q27" s="120">
        <v>10229723136</v>
      </c>
      <c r="R27" s="120">
        <v>10645619712</v>
      </c>
      <c r="S27" s="213">
        <f>(1+(VLOOKUP(A27,IMF!$A$1:$AE$67,23,FALSE))/100)*R27</f>
        <v>10814352784.4352</v>
      </c>
      <c r="T27" s="213">
        <f>(1+(VLOOKUP($A27,IMF!$A$1:$AE$67,24,FALSE))/100)*S27</f>
        <v>11066327204.31254</v>
      </c>
    </row>
    <row r="28" spans="1:20" s="118" customFormat="1" ht="15">
      <c r="A28" s="119" t="s">
        <v>280</v>
      </c>
      <c r="B28" s="120">
        <v>7659464192</v>
      </c>
      <c r="C28" s="120">
        <v>7014456832</v>
      </c>
      <c r="D28" s="120">
        <v>6277938176</v>
      </c>
      <c r="E28" s="120">
        <v>5432359424</v>
      </c>
      <c r="F28" s="120">
        <v>5220497920</v>
      </c>
      <c r="G28" s="120">
        <v>5257040896</v>
      </c>
      <c r="H28" s="120">
        <v>5203252224</v>
      </c>
      <c r="I28" s="120">
        <v>4910983168</v>
      </c>
      <c r="J28" s="120">
        <v>4831221248</v>
      </c>
      <c r="K28" s="120">
        <v>4624921600</v>
      </c>
      <c r="L28" s="120">
        <v>4305797120</v>
      </c>
      <c r="M28" s="120">
        <v>4215380736</v>
      </c>
      <c r="N28" s="120">
        <v>4361586176</v>
      </c>
      <c r="O28" s="120">
        <v>4614181376</v>
      </c>
      <c r="P28" s="120">
        <v>4920565248</v>
      </c>
      <c r="Q28" s="120">
        <v>5238602752</v>
      </c>
      <c r="R28" s="120">
        <v>5504938496</v>
      </c>
      <c r="S28" s="213">
        <f>(1+(VLOOKUP(A28,IMF!$A$1:$AE$67,23,FALSE))/100)*R28</f>
        <v>5849382497.69472</v>
      </c>
      <c r="T28" s="213">
        <f>(1+(VLOOKUP($A28,IMF!$A$1:$AE$67,24,FALSE))/100)*S28</f>
        <v>6204381521.479813</v>
      </c>
    </row>
    <row r="29" spans="1:20" s="118" customFormat="1" ht="15">
      <c r="A29" s="119" t="s">
        <v>125</v>
      </c>
      <c r="B29" s="120">
        <v>660116736</v>
      </c>
      <c r="C29" s="120">
        <v>631879488</v>
      </c>
      <c r="D29" s="120">
        <v>631943488</v>
      </c>
      <c r="E29" s="120">
        <v>589887424</v>
      </c>
      <c r="F29" s="120">
        <v>584332160</v>
      </c>
      <c r="G29" s="120">
        <v>563948096</v>
      </c>
      <c r="H29" s="120">
        <v>540739456</v>
      </c>
      <c r="I29" s="120">
        <v>536698880</v>
      </c>
      <c r="J29" s="120">
        <v>537239744</v>
      </c>
      <c r="K29" s="120">
        <v>548945728</v>
      </c>
      <c r="L29" s="120">
        <v>551230848</v>
      </c>
      <c r="M29" s="120">
        <v>562518336</v>
      </c>
      <c r="N29" s="120">
        <v>577248704</v>
      </c>
      <c r="O29" s="120">
        <v>595721536</v>
      </c>
      <c r="P29" s="120">
        <v>613596288</v>
      </c>
      <c r="Q29" s="120">
        <v>633230272</v>
      </c>
      <c r="R29" s="120">
        <v>663621440</v>
      </c>
      <c r="S29" s="213">
        <f>(1+(VLOOKUP(A29,IMF!$A$1:$AE$67,23,FALSE))/100)*R29</f>
        <v>697306864.2944</v>
      </c>
      <c r="T29" s="213">
        <f>(1+(VLOOKUP($A29,IMF!$A$1:$AE$67,24,FALSE))/100)*S29</f>
        <v>737911043.0022628</v>
      </c>
    </row>
    <row r="30" spans="1:20" s="118" customFormat="1" ht="15">
      <c r="A30" s="119" t="s">
        <v>113</v>
      </c>
      <c r="B30" s="120">
        <v>65573928960</v>
      </c>
      <c r="C30" s="120">
        <v>66281365504</v>
      </c>
      <c r="D30" s="120">
        <v>69218951168</v>
      </c>
      <c r="E30" s="120">
        <v>71159668736</v>
      </c>
      <c r="F30" s="120">
        <v>74045865984</v>
      </c>
      <c r="G30" s="120">
        <v>77379919872</v>
      </c>
      <c r="H30" s="120">
        <v>81360879616</v>
      </c>
      <c r="I30" s="120">
        <v>85829509120</v>
      </c>
      <c r="J30" s="120">
        <v>89283354624</v>
      </c>
      <c r="K30" s="120">
        <v>94738481152</v>
      </c>
      <c r="L30" s="120">
        <v>99838541824</v>
      </c>
      <c r="M30" s="120">
        <v>103356940288</v>
      </c>
      <c r="N30" s="120">
        <v>106649255936</v>
      </c>
      <c r="O30" s="120">
        <v>109964165120</v>
      </c>
      <c r="P30" s="120">
        <v>114558582784</v>
      </c>
      <c r="Q30" s="120">
        <v>119713955840</v>
      </c>
      <c r="R30" s="120">
        <v>127854026752</v>
      </c>
      <c r="S30" s="213">
        <f>(1+(VLOOKUP(A30,IMF!$A$1:$AE$67,23,FALSE))/100)*R30</f>
        <v>136916320168.18176</v>
      </c>
      <c r="T30" s="213">
        <f>(1+(VLOOKUP($A30,IMF!$A$1:$AE$67,24,FALSE))/100)*S30</f>
        <v>146734589487.44208</v>
      </c>
    </row>
    <row r="31" spans="1:20" s="118" customFormat="1" ht="15">
      <c r="A31" s="119" t="s">
        <v>212</v>
      </c>
      <c r="B31" s="120">
        <v>207499792</v>
      </c>
      <c r="C31" s="120">
        <v>205141008</v>
      </c>
      <c r="D31" s="120">
        <v>227081760</v>
      </c>
      <c r="E31" s="120">
        <v>241379312</v>
      </c>
      <c r="F31" s="120">
        <v>253727376</v>
      </c>
      <c r="G31" s="120">
        <v>289915456</v>
      </c>
      <c r="H31" s="120">
        <v>374402176</v>
      </c>
      <c r="I31" s="120">
        <v>640931520</v>
      </c>
      <c r="J31" s="120">
        <v>781365376</v>
      </c>
      <c r="K31" s="120">
        <v>1105213568</v>
      </c>
      <c r="L31" s="120">
        <v>1254222976</v>
      </c>
      <c r="M31" s="120">
        <v>2034607360</v>
      </c>
      <c r="N31" s="120">
        <v>2411440896</v>
      </c>
      <c r="O31" s="120">
        <v>2693625344</v>
      </c>
      <c r="P31" s="120">
        <v>3548788992</v>
      </c>
      <c r="Q31" s="120">
        <v>3793038080</v>
      </c>
      <c r="R31" s="120">
        <v>3606658304</v>
      </c>
      <c r="S31" s="213">
        <f>(1+(VLOOKUP(A31,IMF!$A$1:$AE$67,23,FALSE))/100)*R31</f>
        <v>4379637311.713281</v>
      </c>
      <c r="T31" s="213">
        <f>(1+(VLOOKUP($A31,IMF!$A$1:$AE$67,24,FALSE))/100)*S31</f>
        <v>4847732947.589196</v>
      </c>
    </row>
    <row r="32" spans="1:20" s="118" customFormat="1" ht="15">
      <c r="A32" s="119" t="s">
        <v>213</v>
      </c>
      <c r="B32" s="138">
        <v>429588992</v>
      </c>
      <c r="C32" s="138">
        <v>429588992</v>
      </c>
      <c r="D32" s="120">
        <v>429588992</v>
      </c>
      <c r="E32" s="120">
        <v>487389152</v>
      </c>
      <c r="F32" s="120">
        <v>590820032</v>
      </c>
      <c r="G32" s="120">
        <v>607707904</v>
      </c>
      <c r="H32" s="120">
        <v>663974592</v>
      </c>
      <c r="I32" s="120">
        <v>716486208</v>
      </c>
      <c r="J32" s="120">
        <v>729186560</v>
      </c>
      <c r="K32" s="120">
        <v>729284864</v>
      </c>
      <c r="L32" s="120">
        <v>633600000</v>
      </c>
      <c r="M32" s="120">
        <v>692088256</v>
      </c>
      <c r="N32" s="120">
        <v>696649344</v>
      </c>
      <c r="O32" s="120">
        <v>739057792</v>
      </c>
      <c r="P32" s="120">
        <v>752780416</v>
      </c>
      <c r="Q32" s="120">
        <v>756572800</v>
      </c>
      <c r="R32" s="120">
        <v>749150848</v>
      </c>
      <c r="S32" s="213">
        <f>(1+(VLOOKUP(A32,IMF!$A$1:$AE$67,23,FALSE))/100)*R32</f>
        <v>759841230.60096</v>
      </c>
      <c r="T32" s="213">
        <f>(1+(VLOOKUP($A32,IMF!$A$1:$AE$67,24,FALSE))/100)*S32</f>
        <v>685505963.0112681</v>
      </c>
    </row>
    <row r="33" spans="1:20" s="118" customFormat="1" ht="15">
      <c r="A33" s="119" t="s">
        <v>214</v>
      </c>
      <c r="B33" s="120">
        <v>6291759616</v>
      </c>
      <c r="C33" s="120">
        <v>5760138240</v>
      </c>
      <c r="D33" s="120">
        <v>5124786688</v>
      </c>
      <c r="E33" s="120">
        <v>5814704128</v>
      </c>
      <c r="F33" s="120">
        <v>5977649152</v>
      </c>
      <c r="G33" s="120">
        <v>6318331392</v>
      </c>
      <c r="H33" s="120">
        <v>7081724416</v>
      </c>
      <c r="I33" s="120">
        <v>7332622848</v>
      </c>
      <c r="J33" s="120">
        <v>7035991552</v>
      </c>
      <c r="K33" s="120">
        <v>7461137408</v>
      </c>
      <c r="L33" s="120">
        <v>7903387136</v>
      </c>
      <c r="M33" s="120">
        <v>8512592384</v>
      </c>
      <c r="N33" s="120">
        <v>8617818112</v>
      </c>
      <c r="O33" s="120">
        <v>8315397120</v>
      </c>
      <c r="P33" s="120">
        <v>9407351808</v>
      </c>
      <c r="Q33" s="120">
        <v>10366906368</v>
      </c>
      <c r="R33" s="120">
        <v>11298420736</v>
      </c>
      <c r="S33" s="213">
        <f>(1+(VLOOKUP(A33,IMF!$A$1:$AE$67,23,FALSE))/100)*R33</f>
        <v>12631182446.01856</v>
      </c>
      <c r="T33" s="213">
        <f>(1+(VLOOKUP($A33,IMF!$A$1:$AE$67,24,FALSE))/100)*S33</f>
        <v>14042843396.185596</v>
      </c>
    </row>
    <row r="34" spans="1:20" s="118" customFormat="1" ht="15">
      <c r="A34" s="119" t="s">
        <v>215</v>
      </c>
      <c r="B34" s="120">
        <v>4298461184</v>
      </c>
      <c r="C34" s="120">
        <v>4561204736</v>
      </c>
      <c r="D34" s="120">
        <v>4420256768</v>
      </c>
      <c r="E34" s="120">
        <v>4594704896</v>
      </c>
      <c r="F34" s="120">
        <v>4765294592</v>
      </c>
      <c r="G34" s="120">
        <v>5002313216</v>
      </c>
      <c r="H34" s="120">
        <v>5183649792</v>
      </c>
      <c r="I34" s="120">
        <v>5481106432</v>
      </c>
      <c r="J34" s="120">
        <v>5671730176</v>
      </c>
      <c r="K34" s="120">
        <v>5165095936</v>
      </c>
      <c r="L34" s="120">
        <v>5067838976</v>
      </c>
      <c r="M34" s="120">
        <v>5175868928</v>
      </c>
      <c r="N34" s="120">
        <v>5162041344</v>
      </c>
      <c r="O34" s="120">
        <v>5289811968</v>
      </c>
      <c r="P34" s="120">
        <v>5361013760</v>
      </c>
      <c r="Q34" s="120">
        <v>5523001856</v>
      </c>
      <c r="R34" s="120">
        <v>5588238848</v>
      </c>
      <c r="S34" s="213">
        <f>(1+(VLOOKUP(A34,IMF!$A$1:$AE$67,23,FALSE))/100)*R34</f>
        <v>5884303742.16704</v>
      </c>
      <c r="T34" s="213">
        <f>(1+(VLOOKUP($A34,IMF!$A$1:$AE$67,24,FALSE))/100)*S34</f>
        <v>6042356140.681647</v>
      </c>
    </row>
    <row r="35" spans="1:20" s="118" customFormat="1" ht="15">
      <c r="A35" s="119" t="s">
        <v>283</v>
      </c>
      <c r="B35" s="120">
        <v>304524384</v>
      </c>
      <c r="C35" s="120">
        <v>313986080</v>
      </c>
      <c r="D35" s="120">
        <v>324594688</v>
      </c>
      <c r="E35" s="120">
        <v>334371808</v>
      </c>
      <c r="F35" s="120">
        <v>334887904</v>
      </c>
      <c r="G35" s="120">
        <v>337841088</v>
      </c>
      <c r="H35" s="120">
        <v>345353152</v>
      </c>
      <c r="I35" s="120">
        <v>362275456</v>
      </c>
      <c r="J35" s="120">
        <v>374955072</v>
      </c>
      <c r="K35" s="120">
        <v>398952224</v>
      </c>
      <c r="L35" s="120">
        <v>420894592</v>
      </c>
      <c r="M35" s="120">
        <v>445306464</v>
      </c>
      <c r="N35" s="120">
        <v>430847616</v>
      </c>
      <c r="O35" s="120">
        <v>460799584</v>
      </c>
      <c r="P35" s="120">
        <v>484300352</v>
      </c>
      <c r="Q35" s="120">
        <v>508515360</v>
      </c>
      <c r="R35" s="120">
        <v>531398560</v>
      </c>
      <c r="S35" s="213">
        <f>(1+(VLOOKUP(A35,IMF!$A$1:$AE$67,23,FALSE))/100)*R35</f>
        <v>564903239.2080001</v>
      </c>
      <c r="T35" s="213">
        <f>(1+(VLOOKUP($A35,IMF!$A$1:$AE$67,24,FALSE))/100)*S35</f>
        <v>599458370.3503534</v>
      </c>
    </row>
    <row r="36" spans="1:20" s="118" customFormat="1" ht="15">
      <c r="A36" s="119" t="s">
        <v>216</v>
      </c>
      <c r="B36" s="120">
        <v>3263364352</v>
      </c>
      <c r="C36" s="120">
        <v>3435729664</v>
      </c>
      <c r="D36" s="120">
        <v>3569016064</v>
      </c>
      <c r="E36" s="120">
        <v>3742113280</v>
      </c>
      <c r="F36" s="120">
        <v>3865603072</v>
      </c>
      <c r="G36" s="120">
        <v>4024572928</v>
      </c>
      <c r="H36" s="120">
        <v>4209802240</v>
      </c>
      <c r="I36" s="120">
        <v>4386460672</v>
      </c>
      <c r="J36" s="120">
        <v>4592641536</v>
      </c>
      <c r="K36" s="120">
        <v>4795012608</v>
      </c>
      <c r="L36" s="120">
        <v>4972122112</v>
      </c>
      <c r="M36" s="120">
        <v>5171006976</v>
      </c>
      <c r="N36" s="120">
        <v>5403702272</v>
      </c>
      <c r="O36" s="120">
        <v>5684694528</v>
      </c>
      <c r="P36" s="120">
        <v>6003037696</v>
      </c>
      <c r="Q36" s="120">
        <v>6357216768</v>
      </c>
      <c r="R36" s="120">
        <v>6751587328</v>
      </c>
      <c r="S36" s="213">
        <f>(1+(VLOOKUP(A36,IMF!$A$1:$AE$67,23,FALSE))/100)*R36</f>
        <v>7134604877.117439</v>
      </c>
      <c r="T36" s="213">
        <f>(1+(VLOOKUP($A36,IMF!$A$1:$AE$67,24,FALSE))/100)*S36</f>
        <v>7653647381.927733</v>
      </c>
    </row>
    <row r="37" spans="1:20" s="118" customFormat="1" ht="15">
      <c r="A37" s="119" t="s">
        <v>217</v>
      </c>
      <c r="B37" s="120">
        <v>2088265600</v>
      </c>
      <c r="C37" s="120">
        <v>2142840832</v>
      </c>
      <c r="D37" s="120">
        <v>2212931840</v>
      </c>
      <c r="E37" s="120">
        <v>2324555520</v>
      </c>
      <c r="F37" s="120">
        <v>2416842496</v>
      </c>
      <c r="G37" s="120">
        <v>2528202752</v>
      </c>
      <c r="H37" s="120">
        <v>2660235776</v>
      </c>
      <c r="I37" s="120">
        <v>2783956480</v>
      </c>
      <c r="J37" s="120">
        <v>2918504448</v>
      </c>
      <c r="K37" s="120">
        <v>3054862592</v>
      </c>
      <c r="L37" s="120">
        <v>3112362496</v>
      </c>
      <c r="M37" s="120">
        <v>3236107520</v>
      </c>
      <c r="N37" s="120">
        <v>3371666176</v>
      </c>
      <c r="O37" s="120">
        <v>3413422592</v>
      </c>
      <c r="P37" s="120">
        <v>3504606720</v>
      </c>
      <c r="Q37" s="120">
        <v>3621396480</v>
      </c>
      <c r="R37" s="120">
        <v>3723604736</v>
      </c>
      <c r="S37" s="213">
        <f>(1+(VLOOKUP(A37,IMF!$A$1:$AE$67,23,FALSE))/100)*R37</f>
        <v>3789065707.2588797</v>
      </c>
      <c r="T37" s="213">
        <f>(1+(VLOOKUP($A37,IMF!$A$1:$AE$67,24,FALSE))/100)*S37</f>
        <v>3976131881.22625</v>
      </c>
    </row>
    <row r="38" spans="1:20" s="118" customFormat="1" ht="15">
      <c r="A38" s="119" t="s">
        <v>218</v>
      </c>
      <c r="B38" s="120">
        <v>186134864</v>
      </c>
      <c r="C38" s="120">
        <v>195627744</v>
      </c>
      <c r="D38" s="120">
        <v>197779648</v>
      </c>
      <c r="E38" s="120">
        <v>201933008</v>
      </c>
      <c r="F38" s="120">
        <v>208394864</v>
      </c>
      <c r="G38" s="120">
        <v>217564240</v>
      </c>
      <c r="H38" s="120">
        <v>242801696</v>
      </c>
      <c r="I38" s="120">
        <v>258583808</v>
      </c>
      <c r="J38" s="120">
        <v>185921808</v>
      </c>
      <c r="K38" s="120">
        <v>200423712</v>
      </c>
      <c r="L38" s="120">
        <v>215455488</v>
      </c>
      <c r="M38" s="120">
        <v>215886400</v>
      </c>
      <c r="N38" s="120">
        <v>200558464</v>
      </c>
      <c r="O38" s="120">
        <v>201761824</v>
      </c>
      <c r="P38" s="120">
        <v>206200576</v>
      </c>
      <c r="Q38" s="120">
        <v>213417600</v>
      </c>
      <c r="R38" s="120">
        <v>222381136</v>
      </c>
      <c r="S38" s="213">
        <f>(1+(VLOOKUP(A38,IMF!$A$1:$AE$67,23,FALSE))/100)*R38</f>
        <v>223086084.20112</v>
      </c>
      <c r="T38" s="213">
        <f>(1+(VLOOKUP($A38,IMF!$A$1:$AE$67,24,FALSE))/100)*S38</f>
        <v>230867326.81805506</v>
      </c>
    </row>
    <row r="39" spans="1:20" s="118" customFormat="1" ht="15">
      <c r="A39" s="119" t="s">
        <v>199</v>
      </c>
      <c r="B39" s="120">
        <v>269425098752</v>
      </c>
      <c r="C39" s="120">
        <v>271868100608</v>
      </c>
      <c r="D39" s="120">
        <v>286199939072</v>
      </c>
      <c r="E39" s="120">
        <v>300138463232</v>
      </c>
      <c r="F39" s="120">
        <v>322539683840</v>
      </c>
      <c r="G39" s="120">
        <v>347200258048</v>
      </c>
      <c r="H39" s="120">
        <v>372874575872</v>
      </c>
      <c r="I39" s="120">
        <v>389572526080</v>
      </c>
      <c r="J39" s="120">
        <v>412897673216</v>
      </c>
      <c r="K39" s="120">
        <v>442332020736</v>
      </c>
      <c r="L39" s="120">
        <v>460195397632</v>
      </c>
      <c r="M39" s="120">
        <v>484162469888</v>
      </c>
      <c r="N39" s="120">
        <v>502205513728</v>
      </c>
      <c r="O39" s="120">
        <v>544350273536</v>
      </c>
      <c r="P39" s="120">
        <v>589667631104</v>
      </c>
      <c r="Q39" s="120">
        <v>644106813440</v>
      </c>
      <c r="R39" s="120">
        <v>703333138432</v>
      </c>
      <c r="S39" s="213">
        <f>(1+(VLOOKUP(A39,IMF!$A$1:$AE$67,23,FALSE))/100)*R39</f>
        <v>769249520165.847</v>
      </c>
      <c r="T39" s="213">
        <f>(1+(VLOOKUP($A39,IMF!$A$1:$AE$67,24,FALSE))/100)*S39</f>
        <v>825758589917.2302</v>
      </c>
    </row>
    <row r="40" spans="1:20" s="118" customFormat="1" ht="15">
      <c r="A40" s="119" t="s">
        <v>284</v>
      </c>
      <c r="B40" s="120">
        <v>70293757952</v>
      </c>
      <c r="C40" s="120">
        <v>79146811392</v>
      </c>
      <c r="D40" s="120">
        <v>82511396864</v>
      </c>
      <c r="E40" s="120">
        <v>81211187200</v>
      </c>
      <c r="F40" s="120">
        <v>80926498816</v>
      </c>
      <c r="G40" s="120">
        <v>83073228800</v>
      </c>
      <c r="H40" s="120">
        <v>88972034048</v>
      </c>
      <c r="I40" s="120">
        <v>91983568896</v>
      </c>
      <c r="J40" s="120">
        <v>94504452096</v>
      </c>
      <c r="K40" s="120">
        <v>96332005376</v>
      </c>
      <c r="L40" s="120">
        <v>101286518784</v>
      </c>
      <c r="M40" s="120">
        <v>105003401216</v>
      </c>
      <c r="N40" s="120">
        <v>112895033344</v>
      </c>
      <c r="O40" s="120">
        <v>120927150080</v>
      </c>
      <c r="P40" s="120">
        <v>127075147776</v>
      </c>
      <c r="Q40" s="120">
        <v>132620984320</v>
      </c>
      <c r="R40" s="120">
        <v>140313001984</v>
      </c>
      <c r="S40" s="213">
        <f>(1+(VLOOKUP(A40,IMF!$A$1:$AE$67,23,FALSE))/100)*R40</f>
        <v>151292494389.248</v>
      </c>
      <c r="T40" s="213">
        <f>(1+(VLOOKUP($A40,IMF!$A$1:$AE$67,24,FALSE))/100)*S40</f>
        <v>154725321086.94003</v>
      </c>
    </row>
    <row r="41" spans="1:20" s="118" customFormat="1" ht="15">
      <c r="A41" s="119" t="s">
        <v>114</v>
      </c>
      <c r="B41" s="138">
        <v>16060664832</v>
      </c>
      <c r="C41" s="138">
        <v>16060664832</v>
      </c>
      <c r="D41" s="138">
        <v>16060664832</v>
      </c>
      <c r="E41" s="138">
        <v>16060664832</v>
      </c>
      <c r="F41" s="138">
        <v>16060664832</v>
      </c>
      <c r="G41" s="138">
        <v>16060664832</v>
      </c>
      <c r="H41" s="138">
        <v>16060664832</v>
      </c>
      <c r="I41" s="120">
        <v>16060664832</v>
      </c>
      <c r="J41" s="120">
        <v>21649776640</v>
      </c>
      <c r="K41" s="120">
        <v>27018919936</v>
      </c>
      <c r="L41" s="120">
        <v>25857105920</v>
      </c>
      <c r="M41" s="120">
        <v>24150538240</v>
      </c>
      <c r="N41" s="120">
        <v>22266796032</v>
      </c>
      <c r="O41" s="120">
        <v>13070609408</v>
      </c>
      <c r="P41" s="120">
        <v>19148441600</v>
      </c>
      <c r="Q41" s="138">
        <v>19148441600</v>
      </c>
      <c r="R41" s="138">
        <v>19148441600</v>
      </c>
      <c r="S41" s="213">
        <f>(1+(VLOOKUP(A41,IMF!$A$1:$AE$67,23,FALSE))/100)*R41</f>
        <v>19434710801.920002</v>
      </c>
      <c r="T41" s="213">
        <f>(1+(VLOOKUP($A41,IMF!$A$1:$AE$67,24,FALSE))/100)*S41</f>
        <v>21284117881.830708</v>
      </c>
    </row>
    <row r="42" spans="1:20" s="118" customFormat="1" ht="15">
      <c r="A42" s="119" t="s">
        <v>115</v>
      </c>
      <c r="B42" s="120">
        <v>67593928704</v>
      </c>
      <c r="C42" s="120">
        <v>72798240768</v>
      </c>
      <c r="D42" s="120">
        <v>76895174656</v>
      </c>
      <c r="E42" s="120">
        <v>81168138240</v>
      </c>
      <c r="F42" s="120">
        <v>86794575872</v>
      </c>
      <c r="G42" s="120">
        <v>92587352064</v>
      </c>
      <c r="H42" s="120">
        <v>97551155200</v>
      </c>
      <c r="I42" s="120">
        <v>101079941120</v>
      </c>
      <c r="J42" s="120">
        <v>104812052480</v>
      </c>
      <c r="K42" s="120">
        <v>107258757120</v>
      </c>
      <c r="L42" s="120">
        <v>115487211520</v>
      </c>
      <c r="M42" s="120">
        <v>115190693888</v>
      </c>
      <c r="N42" s="120">
        <v>113811103744</v>
      </c>
      <c r="O42" s="120">
        <v>115776126976</v>
      </c>
      <c r="P42" s="120">
        <v>120915288064</v>
      </c>
      <c r="Q42" s="120">
        <v>127166611456</v>
      </c>
      <c r="R42" s="138">
        <v>127166611456</v>
      </c>
      <c r="S42" s="213">
        <f>(1+(VLOOKUP(A42,IMF!$A$1:$AE$67,23,FALSE))/100)*R42</f>
        <v>133783090250.05568</v>
      </c>
      <c r="T42" s="213">
        <f>(1+(VLOOKUP($A42,IMF!$A$1:$AE$67,24,FALSE))/100)*S42</f>
        <v>139134413860.05792</v>
      </c>
    </row>
    <row r="43" spans="1:20" s="118" customFormat="1" ht="15">
      <c r="A43" s="119" t="s">
        <v>116</v>
      </c>
      <c r="B43" s="120">
        <v>5126578688</v>
      </c>
      <c r="C43" s="120">
        <v>5220082688</v>
      </c>
      <c r="D43" s="120">
        <v>6194402304</v>
      </c>
      <c r="E43" s="120">
        <v>6481260032</v>
      </c>
      <c r="F43" s="120">
        <v>6804444160</v>
      </c>
      <c r="G43" s="120">
        <v>7225398272</v>
      </c>
      <c r="H43" s="120">
        <v>7376227840</v>
      </c>
      <c r="I43" s="120">
        <v>7620205568</v>
      </c>
      <c r="J43" s="120">
        <v>7849753088</v>
      </c>
      <c r="K43" s="120">
        <v>8115938304</v>
      </c>
      <c r="L43" s="120">
        <v>8460424192</v>
      </c>
      <c r="M43" s="120">
        <v>8906228736</v>
      </c>
      <c r="N43" s="120">
        <v>9421524992</v>
      </c>
      <c r="O43" s="120">
        <v>9815163904</v>
      </c>
      <c r="P43" s="120">
        <v>10642528256</v>
      </c>
      <c r="Q43" s="120">
        <v>11410328576</v>
      </c>
      <c r="R43" s="120">
        <v>12145723392</v>
      </c>
      <c r="S43" s="213">
        <f>(1+(VLOOKUP(A43,IMF!$A$1:$AE$67,23,FALSE))/100)*R43</f>
        <v>13228028803.46112</v>
      </c>
      <c r="T43" s="213">
        <f>(1+(VLOOKUP($A43,IMF!$A$1:$AE$67,24,FALSE))/100)*S43</f>
        <v>14253730156.881495</v>
      </c>
    </row>
    <row r="44" spans="1:20" s="118" customFormat="1" ht="15">
      <c r="A44" s="119" t="s">
        <v>219</v>
      </c>
      <c r="B44" s="120">
        <v>10557289472</v>
      </c>
      <c r="C44" s="120">
        <v>10709139456</v>
      </c>
      <c r="D44" s="120">
        <v>10623520768</v>
      </c>
      <c r="E44" s="120">
        <v>10661043200</v>
      </c>
      <c r="F44" s="120">
        <v>10941725696</v>
      </c>
      <c r="G44" s="120">
        <v>11423841280</v>
      </c>
      <c r="H44" s="120">
        <v>11897569280</v>
      </c>
      <c r="I44" s="120">
        <v>11954097152</v>
      </c>
      <c r="J44" s="120">
        <v>12347502592</v>
      </c>
      <c r="K44" s="120">
        <v>12629596160</v>
      </c>
      <c r="L44" s="120">
        <v>12705273856</v>
      </c>
      <c r="M44" s="120">
        <v>13188393984</v>
      </c>
      <c r="N44" s="120">
        <v>13261212672</v>
      </c>
      <c r="O44" s="120">
        <v>13656791040</v>
      </c>
      <c r="P44" s="120">
        <v>14319441920</v>
      </c>
      <c r="Q44" s="120">
        <v>15151591424</v>
      </c>
      <c r="R44" s="120">
        <v>16019695616</v>
      </c>
      <c r="S44" s="213">
        <f>(1+(VLOOKUP(A44,IMF!$A$1:$AE$67,23,FALSE))/100)*R44</f>
        <v>17136428597.39136</v>
      </c>
      <c r="T44" s="213">
        <f>(1+(VLOOKUP($A44,IMF!$A$1:$AE$67,24,FALSE))/100)*S44</f>
        <v>17394674576.354046</v>
      </c>
    </row>
    <row r="45" spans="1:20" s="118" customFormat="1" ht="15">
      <c r="A45" s="119" t="s">
        <v>117</v>
      </c>
      <c r="B45" s="138">
        <v>22530088960</v>
      </c>
      <c r="C45" s="138">
        <v>22530088960</v>
      </c>
      <c r="D45" s="120">
        <v>22530088960</v>
      </c>
      <c r="E45" s="120">
        <v>30188171264</v>
      </c>
      <c r="F45" s="120">
        <v>32734896128</v>
      </c>
      <c r="G45" s="120">
        <v>34325252096</v>
      </c>
      <c r="H45" s="120">
        <v>34532962304</v>
      </c>
      <c r="I45" s="120">
        <v>35387076608</v>
      </c>
      <c r="J45" s="120">
        <v>36682969088</v>
      </c>
      <c r="K45" s="120">
        <v>36026707968</v>
      </c>
      <c r="L45" s="120">
        <v>37718011904</v>
      </c>
      <c r="M45" s="120">
        <v>37992984576</v>
      </c>
      <c r="N45" s="120">
        <v>39934726144</v>
      </c>
      <c r="O45" s="120">
        <v>45281918976</v>
      </c>
      <c r="P45" s="120">
        <v>48086659072</v>
      </c>
      <c r="Q45" s="120">
        <v>52174024704</v>
      </c>
      <c r="R45" s="138">
        <v>52174024704</v>
      </c>
      <c r="S45" s="213">
        <f>(1+(VLOOKUP(A45,IMF!$A$1:$AE$67,23,FALSE))/100)*R45</f>
        <v>53483070983.823364</v>
      </c>
      <c r="T45" s="213">
        <f>(1+(VLOOKUP($A45,IMF!$A$1:$AE$67,24,FALSE))/100)*S45</f>
        <v>56903313373.23887</v>
      </c>
    </row>
    <row r="46" spans="1:20" s="118" customFormat="1" ht="15">
      <c r="A46" s="119" t="s">
        <v>118</v>
      </c>
      <c r="B46" s="120">
        <v>8403622400</v>
      </c>
      <c r="C46" s="120">
        <v>11613865984</v>
      </c>
      <c r="D46" s="120">
        <v>12136482816</v>
      </c>
      <c r="E46" s="120">
        <v>12985789440</v>
      </c>
      <c r="F46" s="120">
        <v>14025061376</v>
      </c>
      <c r="G46" s="120">
        <v>14941591552</v>
      </c>
      <c r="H46" s="120">
        <v>15709067264</v>
      </c>
      <c r="I46" s="120">
        <v>16180338688</v>
      </c>
      <c r="J46" s="120">
        <v>16664913920</v>
      </c>
      <c r="K46" s="120">
        <v>16538162176</v>
      </c>
      <c r="L46" s="120">
        <v>16821890048</v>
      </c>
      <c r="M46" s="120">
        <v>17576120320</v>
      </c>
      <c r="N46" s="120">
        <v>18139027456</v>
      </c>
      <c r="O46" s="120">
        <v>18892005376</v>
      </c>
      <c r="P46" s="120">
        <v>20297572352</v>
      </c>
      <c r="Q46" s="120">
        <v>20500547584</v>
      </c>
      <c r="R46" s="120">
        <v>20500547584</v>
      </c>
      <c r="S46" s="213">
        <f>(1+(VLOOKUP(A46,IMF!$A$1:$AE$67,23,FALSE))/100)*R46</f>
        <v>22038088652.8</v>
      </c>
      <c r="T46" s="213">
        <f>(1+(VLOOKUP($A46,IMF!$A$1:$AE$67,24,FALSE))/100)*S46</f>
        <v>24021516631.552002</v>
      </c>
    </row>
    <row r="47" spans="1:20" s="118" customFormat="1" ht="15">
      <c r="A47" s="119" t="s">
        <v>220</v>
      </c>
      <c r="B47" s="120">
        <v>601913984</v>
      </c>
      <c r="C47" s="120">
        <v>625630208</v>
      </c>
      <c r="D47" s="120">
        <v>654357632</v>
      </c>
      <c r="E47" s="120">
        <v>677914496</v>
      </c>
      <c r="F47" s="120">
        <v>700012160</v>
      </c>
      <c r="G47" s="120">
        <v>732171904</v>
      </c>
      <c r="H47" s="120">
        <v>804038080</v>
      </c>
      <c r="I47" s="120">
        <v>869550400</v>
      </c>
      <c r="J47" s="120">
        <v>830212672</v>
      </c>
      <c r="K47" s="120">
        <v>831730624</v>
      </c>
      <c r="L47" s="120">
        <v>853025920</v>
      </c>
      <c r="M47" s="120">
        <v>868184192</v>
      </c>
      <c r="N47" s="120">
        <v>892992576</v>
      </c>
      <c r="O47" s="120">
        <v>916998528</v>
      </c>
      <c r="P47" s="120">
        <v>954080960</v>
      </c>
      <c r="Q47" s="120">
        <v>982207232</v>
      </c>
      <c r="R47" s="120">
        <v>1009709056</v>
      </c>
      <c r="S47" s="213">
        <f>(1+(VLOOKUP(A47,IMF!$A$1:$AE$67,23,FALSE))/100)*R47</f>
        <v>1034255083.15136</v>
      </c>
      <c r="T47" s="213">
        <f>(1+(VLOOKUP($A47,IMF!$A$1:$AE$67,24,FALSE))/100)*S47</f>
        <v>1080424230.0632367</v>
      </c>
    </row>
    <row r="48" spans="1:20" s="118" customFormat="1" ht="15">
      <c r="A48" s="119" t="s">
        <v>221</v>
      </c>
      <c r="B48" s="120">
        <v>433010400</v>
      </c>
      <c r="C48" s="120">
        <v>371413728</v>
      </c>
      <c r="D48" s="120">
        <v>241100704</v>
      </c>
      <c r="E48" s="120">
        <v>161596800</v>
      </c>
      <c r="F48" s="120">
        <v>126429544</v>
      </c>
      <c r="G48" s="120">
        <v>121035792</v>
      </c>
      <c r="H48" s="120">
        <v>135706800</v>
      </c>
      <c r="I48" s="120">
        <v>279935712</v>
      </c>
      <c r="J48" s="120">
        <v>363076608</v>
      </c>
      <c r="K48" s="120">
        <v>446221152</v>
      </c>
      <c r="L48" s="120">
        <v>560899968</v>
      </c>
      <c r="M48" s="120">
        <v>577166080</v>
      </c>
      <c r="N48" s="120">
        <v>598521216</v>
      </c>
      <c r="O48" s="120">
        <v>411184096</v>
      </c>
      <c r="P48" s="120">
        <v>421874880</v>
      </c>
      <c r="Q48" s="120">
        <v>444234240</v>
      </c>
      <c r="R48" s="120">
        <v>478884512</v>
      </c>
      <c r="S48" s="213">
        <f>(1+(VLOOKUP(A48,IMF!$A$1:$AE$67,23,FALSE))/100)*R48</f>
        <v>524081632.24255997</v>
      </c>
      <c r="T48" s="213">
        <f>(1+(VLOOKUP($A48,IMF!$A$1:$AE$67,24,FALSE))/100)*S48</f>
        <v>561453893.4377769</v>
      </c>
    </row>
    <row r="49" spans="1:20" s="118" customFormat="1" ht="15">
      <c r="A49" s="119" t="s">
        <v>285</v>
      </c>
      <c r="B49" s="138">
        <v>34103791616</v>
      </c>
      <c r="C49" s="138">
        <v>34103791616</v>
      </c>
      <c r="D49" s="138">
        <v>34103791616</v>
      </c>
      <c r="E49" s="138">
        <v>34103791616</v>
      </c>
      <c r="F49" s="138">
        <v>34103791616</v>
      </c>
      <c r="G49" s="138">
        <v>34103791616</v>
      </c>
      <c r="H49" s="138">
        <v>34103791616</v>
      </c>
      <c r="I49" s="138">
        <v>34103791616</v>
      </c>
      <c r="J49" s="138">
        <v>34103791616</v>
      </c>
      <c r="K49" s="120">
        <v>34103791616</v>
      </c>
      <c r="L49" s="120">
        <v>34495012864</v>
      </c>
      <c r="M49" s="120">
        <v>36052647936</v>
      </c>
      <c r="N49" s="120">
        <v>37227966464</v>
      </c>
      <c r="O49" s="120">
        <v>36204195840</v>
      </c>
      <c r="P49" s="120">
        <v>38014406656</v>
      </c>
      <c r="Q49" s="120">
        <v>40409313280</v>
      </c>
      <c r="R49" s="120">
        <v>42672234496</v>
      </c>
      <c r="S49" s="213">
        <f>(1+(VLOOKUP(A49,IMF!$A$1:$AE$67,23,FALSE))/100)*R49</f>
        <v>45873078805.54496</v>
      </c>
      <c r="T49" s="213">
        <f>(1+(VLOOKUP($A49,IMF!$A$1:$AE$67,24,FALSE))/100)*S49</f>
        <v>47422212676.80822</v>
      </c>
    </row>
    <row r="50" spans="1:20" s="118" customFormat="1" ht="15">
      <c r="A50" s="119" t="s">
        <v>222</v>
      </c>
      <c r="B50" s="120">
        <v>3265591552</v>
      </c>
      <c r="C50" s="120">
        <v>3059547904</v>
      </c>
      <c r="D50" s="120">
        <v>3095838720</v>
      </c>
      <c r="E50" s="120">
        <v>3160744960</v>
      </c>
      <c r="F50" s="120">
        <v>3158481664</v>
      </c>
      <c r="G50" s="120">
        <v>3212561408</v>
      </c>
      <c r="H50" s="120">
        <v>3281596672</v>
      </c>
      <c r="I50" s="120">
        <v>3402802176</v>
      </c>
      <c r="J50" s="120">
        <v>3536611840</v>
      </c>
      <c r="K50" s="120">
        <v>3701386752</v>
      </c>
      <c r="L50" s="120">
        <v>3877575168</v>
      </c>
      <c r="M50" s="120">
        <v>4110920960</v>
      </c>
      <c r="N50" s="120">
        <v>3589911552</v>
      </c>
      <c r="O50" s="120">
        <v>3941387264</v>
      </c>
      <c r="P50" s="120">
        <v>4148873984</v>
      </c>
      <c r="Q50" s="120">
        <v>4339130880</v>
      </c>
      <c r="R50" s="120">
        <v>4551414272</v>
      </c>
      <c r="S50" s="213">
        <f>(1+(VLOOKUP(A50,IMF!$A$1:$AE$67,23,FALSE))/100)*R50</f>
        <v>4835468036.71552</v>
      </c>
      <c r="T50" s="213">
        <f>(1+(VLOOKUP($A50,IMF!$A$1:$AE$67,24,FALSE))/100)*S50</f>
        <v>5177093853.509472</v>
      </c>
    </row>
    <row r="51" spans="1:20" s="118" customFormat="1" ht="15">
      <c r="A51" s="119" t="s">
        <v>223</v>
      </c>
      <c r="B51" s="120">
        <v>1243020160</v>
      </c>
      <c r="C51" s="120">
        <v>1351538816</v>
      </c>
      <c r="D51" s="120">
        <v>1252430720</v>
      </c>
      <c r="E51" s="120">
        <v>1373814272</v>
      </c>
      <c r="F51" s="120">
        <v>1233133184</v>
      </c>
      <c r="G51" s="120">
        <v>1439421824</v>
      </c>
      <c r="H51" s="120">
        <v>1544739840</v>
      </c>
      <c r="I51" s="120">
        <v>1603322752</v>
      </c>
      <c r="J51" s="120">
        <v>1665776256</v>
      </c>
      <c r="K51" s="120">
        <v>1716453760</v>
      </c>
      <c r="L51" s="120">
        <v>1743506560</v>
      </c>
      <c r="M51" s="120">
        <v>1656767616</v>
      </c>
      <c r="N51" s="120">
        <v>1704138112</v>
      </c>
      <c r="O51" s="120">
        <v>1807587200</v>
      </c>
      <c r="P51" s="120">
        <v>1936318080</v>
      </c>
      <c r="Q51" s="120">
        <v>1989630848</v>
      </c>
      <c r="R51" s="120">
        <v>2157720064</v>
      </c>
      <c r="S51" s="213">
        <f>(1+(VLOOKUP(A51,IMF!$A$1:$AE$67,23,FALSE))/100)*R51</f>
        <v>2184324752.38912</v>
      </c>
      <c r="T51" s="213">
        <f>(1+(VLOOKUP($A51,IMF!$A$1:$AE$67,24,FALSE))/100)*S51</f>
        <v>2389127041.1731243</v>
      </c>
    </row>
    <row r="52" spans="1:20" s="118" customFormat="1" ht="15">
      <c r="A52" s="119" t="s">
        <v>224</v>
      </c>
      <c r="B52" s="120">
        <v>1630136576</v>
      </c>
      <c r="C52" s="120">
        <v>1656480640</v>
      </c>
      <c r="D52" s="120">
        <v>1794519424</v>
      </c>
      <c r="E52" s="120">
        <v>1756127360</v>
      </c>
      <c r="F52" s="120">
        <v>1772146176</v>
      </c>
      <c r="G52" s="120">
        <v>1882178816</v>
      </c>
      <c r="H52" s="120">
        <v>1942754944</v>
      </c>
      <c r="I52" s="120">
        <v>2074106368</v>
      </c>
      <c r="J52" s="120">
        <v>2199239680</v>
      </c>
      <c r="K52" s="120">
        <v>2347354368</v>
      </c>
      <c r="L52" s="120">
        <v>2422469632</v>
      </c>
      <c r="M52" s="120">
        <v>2715588352</v>
      </c>
      <c r="N52" s="120">
        <v>2828375552</v>
      </c>
      <c r="O52" s="120">
        <v>3038846208</v>
      </c>
      <c r="P52" s="120">
        <v>3105260800</v>
      </c>
      <c r="Q52" s="120">
        <v>3294054144</v>
      </c>
      <c r="R52" s="120">
        <v>3472840960</v>
      </c>
      <c r="S52" s="213">
        <f>(1+(VLOOKUP(A52,IMF!$A$1:$AE$67,23,FALSE))/100)*R52</f>
        <v>3618248810.9952</v>
      </c>
      <c r="T52" s="213">
        <f>(1+(VLOOKUP($A52,IMF!$A$1:$AE$67,24,FALSE))/100)*S52</f>
        <v>3796085740.0556145</v>
      </c>
    </row>
    <row r="53" spans="1:20" s="118" customFormat="1" ht="15">
      <c r="A53" s="119" t="s">
        <v>225</v>
      </c>
      <c r="B53" s="120">
        <v>815879808</v>
      </c>
      <c r="C53" s="120">
        <v>830468416</v>
      </c>
      <c r="D53" s="120">
        <v>846032448</v>
      </c>
      <c r="E53" s="120">
        <v>895725312</v>
      </c>
      <c r="F53" s="120">
        <v>868309568</v>
      </c>
      <c r="G53" s="120">
        <v>953575872</v>
      </c>
      <c r="H53" s="120">
        <v>1009062784</v>
      </c>
      <c r="I53" s="120">
        <v>968249216</v>
      </c>
      <c r="J53" s="120">
        <v>995146560</v>
      </c>
      <c r="K53" s="120">
        <v>1061526528</v>
      </c>
      <c r="L53" s="120">
        <v>1081168256</v>
      </c>
      <c r="M53" s="120">
        <v>1112439552</v>
      </c>
      <c r="N53" s="120">
        <v>1124642816</v>
      </c>
      <c r="O53" s="120">
        <v>1187557504</v>
      </c>
      <c r="P53" s="120">
        <v>1249056512</v>
      </c>
      <c r="Q53" s="120">
        <v>1317067648</v>
      </c>
      <c r="R53" s="120">
        <v>1471162880</v>
      </c>
      <c r="S53" s="213">
        <f>(1+(VLOOKUP(A53,IMF!$A$1:$AE$67,23,FALSE))/100)*R53</f>
        <v>1486212876.2624</v>
      </c>
      <c r="T53" s="213">
        <f>(1+(VLOOKUP($A53,IMF!$A$1:$AE$67,24,FALSE))/100)*S53</f>
        <v>1540697440.3061793</v>
      </c>
    </row>
    <row r="54" spans="1:20" s="118" customFormat="1" ht="15">
      <c r="A54" s="119" t="s">
        <v>226</v>
      </c>
      <c r="B54" s="120">
        <v>2679032832</v>
      </c>
      <c r="C54" s="120">
        <v>2833973504</v>
      </c>
      <c r="D54" s="120">
        <v>2986059776</v>
      </c>
      <c r="E54" s="120">
        <v>3162722304</v>
      </c>
      <c r="F54" s="120">
        <v>3305509376</v>
      </c>
      <c r="G54" s="120">
        <v>3439701760</v>
      </c>
      <c r="H54" s="120">
        <v>3618125056</v>
      </c>
      <c r="I54" s="120">
        <v>3829971200</v>
      </c>
      <c r="J54" s="120">
        <v>4059769344</v>
      </c>
      <c r="K54" s="120">
        <v>4296342528</v>
      </c>
      <c r="L54" s="120">
        <v>4469325312</v>
      </c>
      <c r="M54" s="120">
        <v>4717685248</v>
      </c>
      <c r="N54" s="120">
        <v>4845551616</v>
      </c>
      <c r="O54" s="120">
        <v>5000212480</v>
      </c>
      <c r="P54" s="120">
        <v>5235401216</v>
      </c>
      <c r="Q54" s="120">
        <v>5474618880</v>
      </c>
      <c r="R54" s="120">
        <v>5668420608</v>
      </c>
      <c r="S54" s="213">
        <f>(1+(VLOOKUP(A54,IMF!$A$1:$AE$67,23,FALSE))/100)*R54</f>
        <v>5974515320.832001</v>
      </c>
      <c r="T54" s="213">
        <f>(1+(VLOOKUP($A54,IMF!$A$1:$AE$67,24,FALSE))/100)*S54</f>
        <v>6225444964.306945</v>
      </c>
    </row>
    <row r="55" spans="1:20" s="118" customFormat="1" ht="15">
      <c r="A55" s="119" t="s">
        <v>119</v>
      </c>
      <c r="B55" s="120">
        <v>26716741632</v>
      </c>
      <c r="C55" s="120">
        <v>28559677440</v>
      </c>
      <c r="D55" s="120">
        <v>27408437248</v>
      </c>
      <c r="E55" s="120">
        <v>27130994688</v>
      </c>
      <c r="F55" s="120">
        <v>29941237760</v>
      </c>
      <c r="G55" s="120">
        <v>27971270656</v>
      </c>
      <c r="H55" s="120">
        <v>31388487680</v>
      </c>
      <c r="I55" s="120">
        <v>30689243136</v>
      </c>
      <c r="J55" s="120">
        <v>33044584448</v>
      </c>
      <c r="K55" s="120">
        <v>33018222592</v>
      </c>
      <c r="L55" s="120">
        <v>33334067200</v>
      </c>
      <c r="M55" s="120">
        <v>35433074688</v>
      </c>
      <c r="N55" s="120">
        <v>36563439616</v>
      </c>
      <c r="O55" s="120">
        <v>38582333440</v>
      </c>
      <c r="P55" s="120">
        <v>40219901952</v>
      </c>
      <c r="Q55" s="120">
        <v>40910094336</v>
      </c>
      <c r="R55" s="120">
        <v>43883692032</v>
      </c>
      <c r="S55" s="213">
        <f>(1+(VLOOKUP(A55,IMF!$A$1:$AE$67,23,FALSE))/100)*R55</f>
        <v>45071184738.385925</v>
      </c>
      <c r="T55" s="213">
        <f>(1+(VLOOKUP($A55,IMF!$A$1:$AE$67,24,FALSE))/100)*S55</f>
        <v>47587508982.33002</v>
      </c>
    </row>
    <row r="56" spans="1:20" s="118" customFormat="1" ht="15">
      <c r="A56" s="119" t="s">
        <v>227</v>
      </c>
      <c r="B56" s="120">
        <v>2278732288</v>
      </c>
      <c r="C56" s="120">
        <v>2390390272</v>
      </c>
      <c r="D56" s="120">
        <v>2184816640</v>
      </c>
      <c r="E56" s="120">
        <v>2333384192</v>
      </c>
      <c r="F56" s="120">
        <v>2496721152</v>
      </c>
      <c r="G56" s="120">
        <v>2579112960</v>
      </c>
      <c r="H56" s="120">
        <v>2754492672</v>
      </c>
      <c r="I56" s="120">
        <v>3059423232</v>
      </c>
      <c r="J56" s="120">
        <v>3445960960</v>
      </c>
      <c r="K56" s="120">
        <v>3705718528</v>
      </c>
      <c r="L56" s="120">
        <v>3777704960</v>
      </c>
      <c r="M56" s="120">
        <v>4272626176</v>
      </c>
      <c r="N56" s="120">
        <v>4621287936</v>
      </c>
      <c r="O56" s="120">
        <v>4987121152</v>
      </c>
      <c r="P56" s="120">
        <v>5360838144</v>
      </c>
      <c r="Q56" s="120">
        <v>5695183360</v>
      </c>
      <c r="R56" s="120">
        <v>6179274240</v>
      </c>
      <c r="S56" s="213">
        <f>(1+(VLOOKUP(A56,IMF!$A$1:$AE$67,23,FALSE))/100)*R56</f>
        <v>6629248990.1568</v>
      </c>
      <c r="T56" s="213">
        <f>(1+(VLOOKUP($A56,IMF!$A$1:$AE$67,24,FALSE))/100)*S56</f>
        <v>7075994079.603467</v>
      </c>
    </row>
    <row r="57" spans="1:20" s="118" customFormat="1" ht="15">
      <c r="A57" s="119" t="s">
        <v>228</v>
      </c>
      <c r="B57" s="120">
        <v>2262569216</v>
      </c>
      <c r="C57" s="120">
        <v>2447489024</v>
      </c>
      <c r="D57" s="120">
        <v>2623479040</v>
      </c>
      <c r="E57" s="120">
        <v>2570783488</v>
      </c>
      <c r="F57" s="120">
        <v>2758867456</v>
      </c>
      <c r="G57" s="120">
        <v>2872350976</v>
      </c>
      <c r="H57" s="120">
        <v>2964132352</v>
      </c>
      <c r="I57" s="120">
        <v>3089144832</v>
      </c>
      <c r="J57" s="120">
        <v>3190873088</v>
      </c>
      <c r="K57" s="120">
        <v>3298478848</v>
      </c>
      <c r="L57" s="120">
        <v>3413544704</v>
      </c>
      <c r="M57" s="120">
        <v>3495379200</v>
      </c>
      <c r="N57" s="120">
        <v>3728675840</v>
      </c>
      <c r="O57" s="120">
        <v>3858435840</v>
      </c>
      <c r="P57" s="120">
        <v>4088115456</v>
      </c>
      <c r="Q57" s="120">
        <v>4257994752</v>
      </c>
      <c r="R57" s="120">
        <v>4454817280</v>
      </c>
      <c r="S57" s="213">
        <f>(1+(VLOOKUP(A57,IMF!$A$1:$AE$67,23,FALSE))/100)*R57</f>
        <v>4700010423.0912</v>
      </c>
      <c r="T57" s="213">
        <f>(1+(VLOOKUP($A57,IMF!$A$1:$AE$67,24,FALSE))/100)*S57</f>
        <v>4855956768.929366</v>
      </c>
    </row>
    <row r="58" spans="1:20" s="118" customFormat="1" ht="15">
      <c r="A58" s="119" t="s">
        <v>229</v>
      </c>
      <c r="B58" s="120">
        <v>1507000448</v>
      </c>
      <c r="C58" s="120">
        <v>1544738816</v>
      </c>
      <c r="D58" s="120">
        <v>1444076672</v>
      </c>
      <c r="E58" s="120">
        <v>1465007744</v>
      </c>
      <c r="F58" s="120">
        <v>1523674880</v>
      </c>
      <c r="G58" s="120">
        <v>1563378048</v>
      </c>
      <c r="H58" s="120">
        <v>1616831488</v>
      </c>
      <c r="I58" s="120">
        <v>1661358464</v>
      </c>
      <c r="J58" s="120">
        <v>1834509568</v>
      </c>
      <c r="K58" s="120">
        <v>1824075648</v>
      </c>
      <c r="L58" s="120">
        <v>1798365184</v>
      </c>
      <c r="M58" s="120">
        <v>1926127104</v>
      </c>
      <c r="N58" s="120">
        <v>1983894016</v>
      </c>
      <c r="O58" s="120">
        <v>2071185408</v>
      </c>
      <c r="P58" s="120">
        <v>2058759168</v>
      </c>
      <c r="Q58" s="120">
        <v>2198753280</v>
      </c>
      <c r="R58" s="120">
        <v>2273510912</v>
      </c>
      <c r="S58" s="213">
        <f>(1+(VLOOKUP(A58,IMF!$A$1:$AE$67,23,FALSE))/100)*R58</f>
        <v>2351878833.13664</v>
      </c>
      <c r="T58" s="213">
        <f>(1+(VLOOKUP($A58,IMF!$A$1:$AE$67,24,FALSE))/100)*S58</f>
        <v>2570415414.3116965</v>
      </c>
    </row>
    <row r="59" spans="1:20" s="118" customFormat="1" ht="15">
      <c r="A59" s="119" t="s">
        <v>230</v>
      </c>
      <c r="B59" s="120">
        <v>34977771520</v>
      </c>
      <c r="C59" s="120">
        <v>36641169408</v>
      </c>
      <c r="D59" s="120">
        <v>37710442496</v>
      </c>
      <c r="E59" s="120">
        <v>38539878400</v>
      </c>
      <c r="F59" s="120">
        <v>38578417664</v>
      </c>
      <c r="G59" s="120">
        <v>39542878208</v>
      </c>
      <c r="H59" s="120">
        <v>41243222016</v>
      </c>
      <c r="I59" s="120">
        <v>42356789248</v>
      </c>
      <c r="J59" s="120">
        <v>43152859136</v>
      </c>
      <c r="K59" s="120">
        <v>43627704320</v>
      </c>
      <c r="L59" s="120">
        <v>45983600640</v>
      </c>
      <c r="M59" s="120">
        <v>47409090560</v>
      </c>
      <c r="N59" s="120">
        <v>48143421440</v>
      </c>
      <c r="O59" s="120">
        <v>53292228608</v>
      </c>
      <c r="P59" s="120">
        <v>56543154176</v>
      </c>
      <c r="Q59" s="120">
        <v>59992190976</v>
      </c>
      <c r="R59" s="120">
        <v>63531696128</v>
      </c>
      <c r="S59" s="213">
        <f>(1+(VLOOKUP(A59,IMF!$A$1:$AE$67,23,FALSE))/100)*R59</f>
        <v>67961125982.04416</v>
      </c>
      <c r="T59" s="213">
        <f>(1+(VLOOKUP($A59,IMF!$A$1:$AE$67,24,FALSE))/100)*S59</f>
        <v>72027919760.80968</v>
      </c>
    </row>
    <row r="60" spans="1:20" s="118" customFormat="1" ht="15">
      <c r="A60" s="119" t="s">
        <v>231</v>
      </c>
      <c r="B60" s="138">
        <v>2907788288</v>
      </c>
      <c r="C60" s="138">
        <v>2907788288</v>
      </c>
      <c r="D60" s="138">
        <v>2907788288</v>
      </c>
      <c r="E60" s="138">
        <v>2907788288</v>
      </c>
      <c r="F60" s="120">
        <v>2907788288</v>
      </c>
      <c r="G60" s="120">
        <v>3082508544</v>
      </c>
      <c r="H60" s="120">
        <v>3171895808</v>
      </c>
      <c r="I60" s="120">
        <v>3573172992</v>
      </c>
      <c r="J60" s="120">
        <v>4003988736</v>
      </c>
      <c r="K60" s="120">
        <v>4355166720</v>
      </c>
      <c r="L60" s="120">
        <v>4113261312</v>
      </c>
      <c r="M60" s="120">
        <v>3504929024</v>
      </c>
      <c r="N60" s="120">
        <v>3151496192</v>
      </c>
      <c r="O60" s="120">
        <v>3344165632</v>
      </c>
      <c r="P60" s="120">
        <v>3552819200</v>
      </c>
      <c r="Q60" s="120">
        <v>3775940864</v>
      </c>
      <c r="R60" s="120">
        <v>3828291840</v>
      </c>
      <c r="S60" s="120">
        <v>3828291840</v>
      </c>
      <c r="T60" s="120">
        <v>3828291840</v>
      </c>
    </row>
    <row r="61" spans="1:20" s="118" customFormat="1" ht="15">
      <c r="A61" s="119" t="s">
        <v>120</v>
      </c>
      <c r="B61" s="120">
        <v>12652624896</v>
      </c>
      <c r="C61" s="120">
        <v>13421155328</v>
      </c>
      <c r="D61" s="120">
        <v>14550395904</v>
      </c>
      <c r="E61" s="120">
        <v>15429670912</v>
      </c>
      <c r="F61" s="120">
        <v>16027689984</v>
      </c>
      <c r="G61" s="120">
        <v>16828564480</v>
      </c>
      <c r="H61" s="120">
        <v>17341153280</v>
      </c>
      <c r="I61" s="120">
        <v>18387433472</v>
      </c>
      <c r="J61" s="120">
        <v>18873290752</v>
      </c>
      <c r="K61" s="120">
        <v>18849736704</v>
      </c>
      <c r="L61" s="120">
        <v>19867881472</v>
      </c>
      <c r="M61" s="120">
        <v>21344823296</v>
      </c>
      <c r="N61" s="120">
        <v>21736120320</v>
      </c>
      <c r="O61" s="120">
        <v>22018056192</v>
      </c>
      <c r="P61" s="120">
        <v>22706388992</v>
      </c>
      <c r="Q61" s="138">
        <v>22706388992</v>
      </c>
      <c r="R61" s="138">
        <v>22706388992</v>
      </c>
      <c r="S61" s="138">
        <v>22706388992</v>
      </c>
      <c r="T61" s="138">
        <v>22706388992</v>
      </c>
    </row>
    <row r="62" spans="1:20" s="118" customFormat="1" ht="15">
      <c r="A62" s="119" t="s">
        <v>108</v>
      </c>
      <c r="B62" s="120">
        <v>385892319232</v>
      </c>
      <c r="C62" s="120">
        <v>366416560128</v>
      </c>
      <c r="D62" s="120">
        <v>313172295680</v>
      </c>
      <c r="E62" s="120">
        <v>286024826880</v>
      </c>
      <c r="F62" s="120">
        <v>250072219648</v>
      </c>
      <c r="G62" s="120">
        <v>239710404608</v>
      </c>
      <c r="H62" s="120">
        <v>231080820736</v>
      </c>
      <c r="I62" s="120">
        <v>234315956224</v>
      </c>
      <c r="J62" s="120">
        <v>221897211904</v>
      </c>
      <c r="K62" s="120">
        <v>236098633728</v>
      </c>
      <c r="L62" s="120">
        <v>259708502016</v>
      </c>
      <c r="M62" s="120">
        <v>272932814848</v>
      </c>
      <c r="N62" s="120">
        <v>285782441984</v>
      </c>
      <c r="O62" s="120">
        <v>306644549632</v>
      </c>
      <c r="P62" s="120">
        <v>328722972672</v>
      </c>
      <c r="Q62" s="120">
        <v>349761241088</v>
      </c>
      <c r="R62" s="120">
        <v>373195243520</v>
      </c>
      <c r="S62" s="213">
        <f>(1+(VLOOKUP(A62,IMF!$A$1:$AE$67,23,FALSE))/100)*R62</f>
        <v>403278512100.1472</v>
      </c>
      <c r="T62" s="213">
        <f>(1+(VLOOKUP($A62,IMF!$A$1:$AE$67,24,FALSE))/100)*S62</f>
        <v>425926633339.69147</v>
      </c>
    </row>
    <row r="63" spans="1:20" s="118" customFormat="1" ht="15">
      <c r="A63" s="119" t="s">
        <v>232</v>
      </c>
      <c r="B63" s="120">
        <v>1781560320</v>
      </c>
      <c r="C63" s="120">
        <v>1736765056</v>
      </c>
      <c r="D63" s="120">
        <v>1838760576</v>
      </c>
      <c r="E63" s="120">
        <v>1689661056</v>
      </c>
      <c r="F63" s="120">
        <v>840639040</v>
      </c>
      <c r="G63" s="120">
        <v>1136746368</v>
      </c>
      <c r="H63" s="120">
        <v>1281632640</v>
      </c>
      <c r="I63" s="120">
        <v>1459135616</v>
      </c>
      <c r="J63" s="120">
        <v>1588395648</v>
      </c>
      <c r="K63" s="120">
        <v>1708813440</v>
      </c>
      <c r="L63" s="120">
        <v>1810880000</v>
      </c>
      <c r="M63" s="120">
        <v>1932568192</v>
      </c>
      <c r="N63" s="120">
        <v>2113908864</v>
      </c>
      <c r="O63" s="120">
        <v>2133953792</v>
      </c>
      <c r="P63" s="120">
        <v>2218252032</v>
      </c>
      <c r="Q63" s="120">
        <v>2351067904</v>
      </c>
      <c r="R63" s="120">
        <v>2475675392</v>
      </c>
      <c r="S63" s="213">
        <f>(1+(VLOOKUP(A63,IMF!$A$1:$AE$67,23,FALSE))/100)*R63</f>
        <v>2612283160.13056</v>
      </c>
      <c r="T63" s="213">
        <f>(1+(VLOOKUP($A63,IMF!$A$1:$AE$67,24,FALSE))/100)*S63</f>
        <v>2904649891.412372</v>
      </c>
    </row>
    <row r="64" spans="1:20" s="118" customFormat="1" ht="15">
      <c r="A64" s="119" t="s">
        <v>122</v>
      </c>
      <c r="B64" s="120">
        <v>144127803392</v>
      </c>
      <c r="C64" s="120">
        <v>157248897024</v>
      </c>
      <c r="D64" s="120">
        <v>164527243264</v>
      </c>
      <c r="E64" s="120">
        <v>164570120192</v>
      </c>
      <c r="F64" s="120">
        <v>165665439744</v>
      </c>
      <c r="G64" s="120">
        <v>165998280704</v>
      </c>
      <c r="H64" s="120">
        <v>171615354880</v>
      </c>
      <c r="I64" s="120">
        <v>176064757760</v>
      </c>
      <c r="J64" s="120">
        <v>181055438848</v>
      </c>
      <c r="K64" s="120">
        <v>179700219904</v>
      </c>
      <c r="L64" s="120">
        <v>188441870336</v>
      </c>
      <c r="M64" s="120">
        <v>189473472512</v>
      </c>
      <c r="N64" s="120">
        <v>189716086784</v>
      </c>
      <c r="O64" s="120">
        <v>204246597632</v>
      </c>
      <c r="P64" s="120">
        <v>215004102656</v>
      </c>
      <c r="Q64" s="120">
        <v>229098143744</v>
      </c>
      <c r="R64" s="138">
        <v>229098143744</v>
      </c>
      <c r="S64" s="213">
        <f>(1+(VLOOKUP(A64,IMF!$A$1:$AE$67,23,FALSE))/100)*R64</f>
        <v>233719053303.3165</v>
      </c>
      <c r="T64" s="213">
        <f>(1+(VLOOKUP($A64,IMF!$A$1:$AE$67,24,FALSE))/100)*S64</f>
        <v>243839088311.35007</v>
      </c>
    </row>
    <row r="65" spans="1:20" s="118" customFormat="1" ht="15">
      <c r="A65" s="119" t="s">
        <v>233</v>
      </c>
      <c r="B65" s="120">
        <v>3272672768</v>
      </c>
      <c r="C65" s="120">
        <v>3259575040</v>
      </c>
      <c r="D65" s="120">
        <v>3331902464</v>
      </c>
      <c r="E65" s="120">
        <v>3257897984</v>
      </c>
      <c r="F65" s="120">
        <v>3351452416</v>
      </c>
      <c r="G65" s="120">
        <v>3524461824</v>
      </c>
      <c r="H65" s="120">
        <v>3705657344</v>
      </c>
      <c r="I65" s="120">
        <v>3829197568</v>
      </c>
      <c r="J65" s="120">
        <v>3999770368</v>
      </c>
      <c r="K65" s="120">
        <v>4246161152</v>
      </c>
      <c r="L65" s="120">
        <v>4373300736</v>
      </c>
      <c r="M65" s="120">
        <v>4573637632</v>
      </c>
      <c r="N65" s="120">
        <v>4603586048</v>
      </c>
      <c r="O65" s="120">
        <v>4910242816</v>
      </c>
      <c r="P65" s="120">
        <v>5184027136</v>
      </c>
      <c r="Q65" s="120">
        <v>5467463168</v>
      </c>
      <c r="R65" s="120">
        <v>5647097344</v>
      </c>
      <c r="S65" s="213">
        <f>(1+(VLOOKUP(A65,IMF!$A$1:$AE$67,23,FALSE))/100)*R65</f>
        <v>5916859184.122881</v>
      </c>
      <c r="T65" s="213">
        <f>(1+(VLOOKUP($A65,IMF!$A$1:$AE$67,24,FALSE))/100)*S65</f>
        <v>6054840340.296626</v>
      </c>
    </row>
    <row r="66" spans="1:20" s="118" customFormat="1" ht="15">
      <c r="A66" s="119" t="s">
        <v>234</v>
      </c>
      <c r="B66" s="120">
        <v>393000256</v>
      </c>
      <c r="C66" s="120">
        <v>403848736</v>
      </c>
      <c r="D66" s="120">
        <v>432770240</v>
      </c>
      <c r="E66" s="120">
        <v>459587488</v>
      </c>
      <c r="F66" s="120">
        <v>455916768</v>
      </c>
      <c r="G66" s="120">
        <v>452152544</v>
      </c>
      <c r="H66" s="120">
        <v>474387264</v>
      </c>
      <c r="I66" s="120">
        <v>531131360</v>
      </c>
      <c r="J66" s="120">
        <v>575764416</v>
      </c>
      <c r="K66" s="120">
        <v>586542784</v>
      </c>
      <c r="L66" s="120">
        <v>614879744</v>
      </c>
      <c r="M66" s="120">
        <v>601272384</v>
      </c>
      <c r="N66" s="120">
        <v>609088960</v>
      </c>
      <c r="O66" s="120">
        <v>573152704</v>
      </c>
      <c r="P66" s="120">
        <v>556531264</v>
      </c>
      <c r="Q66" s="120">
        <v>563209600</v>
      </c>
      <c r="R66" s="120">
        <v>588554048</v>
      </c>
      <c r="S66" s="213">
        <f>(1+(VLOOKUP(A66,IMF!$A$1:$AE$67,23,FALSE))/100)*R66</f>
        <v>656349588.78912</v>
      </c>
      <c r="T66" s="213">
        <f>(1+(VLOOKUP($A66,IMF!$A$1:$AE$67,24,FALSE))/100)*S66</f>
        <v>650580275.9036636</v>
      </c>
    </row>
    <row r="67" spans="1:20" s="118" customFormat="1" ht="15">
      <c r="A67" s="119" t="s">
        <v>235</v>
      </c>
      <c r="B67" s="120">
        <v>1021140672</v>
      </c>
      <c r="C67" s="120">
        <v>1045137472</v>
      </c>
      <c r="D67" s="120">
        <v>846456832</v>
      </c>
      <c r="E67" s="120">
        <v>858137984</v>
      </c>
      <c r="F67" s="120">
        <v>841404288</v>
      </c>
      <c r="G67" s="120">
        <v>774108736</v>
      </c>
      <c r="H67" s="120">
        <v>812814208</v>
      </c>
      <c r="I67" s="120">
        <v>669758912</v>
      </c>
      <c r="J67" s="120">
        <v>664400832</v>
      </c>
      <c r="K67" s="120">
        <v>610584384</v>
      </c>
      <c r="L67" s="120">
        <v>633786560</v>
      </c>
      <c r="M67" s="120">
        <v>749135744</v>
      </c>
      <c r="N67" s="120">
        <v>954398912</v>
      </c>
      <c r="O67" s="120">
        <v>1042203584</v>
      </c>
      <c r="P67" s="120">
        <v>1119326720</v>
      </c>
      <c r="Q67" s="120">
        <v>1203276160</v>
      </c>
      <c r="R67" s="120">
        <v>1288708736</v>
      </c>
      <c r="S67" s="213">
        <f>(1+(VLOOKUP(A67,IMF!$A$1:$AE$67,23,FALSE))/100)*R67</f>
        <v>1371727352.77312</v>
      </c>
      <c r="T67" s="213">
        <f>(1+(VLOOKUP($A67,IMF!$A$1:$AE$67,24,FALSE))/100)*S67</f>
        <v>1447638744.4755843</v>
      </c>
    </row>
    <row r="68" spans="1:20" s="118" customFormat="1" ht="15">
      <c r="A68" s="119" t="s">
        <v>236</v>
      </c>
      <c r="B68" s="120">
        <v>110944681984</v>
      </c>
      <c r="C68" s="120">
        <v>109815111680</v>
      </c>
      <c r="D68" s="120">
        <v>107468226560</v>
      </c>
      <c r="E68" s="120">
        <v>108793905152</v>
      </c>
      <c r="F68" s="120">
        <v>112312434688</v>
      </c>
      <c r="G68" s="120">
        <v>115811663872</v>
      </c>
      <c r="H68" s="120">
        <v>120799387648</v>
      </c>
      <c r="I68" s="120">
        <v>123996733440</v>
      </c>
      <c r="J68" s="120">
        <v>124638248960</v>
      </c>
      <c r="K68" s="120">
        <v>127577366528</v>
      </c>
      <c r="L68" s="120">
        <v>132877647872</v>
      </c>
      <c r="M68" s="120">
        <v>136512462848</v>
      </c>
      <c r="N68" s="120">
        <v>141549191168</v>
      </c>
      <c r="O68" s="120">
        <v>145760960512</v>
      </c>
      <c r="P68" s="120">
        <v>152996446208</v>
      </c>
      <c r="Q68" s="120">
        <v>160792854528</v>
      </c>
      <c r="R68" s="120">
        <v>168809250816</v>
      </c>
      <c r="S68" s="213">
        <f>(1+(VLOOKUP(A68,IMF!$A$1:$AE$67,23,FALSE))/100)*R68</f>
        <v>178070126315.76575</v>
      </c>
      <c r="T68" s="213">
        <f>(1+(VLOOKUP($A68,IMF!$A$1:$AE$67,24,FALSE))/100)*S68</f>
        <v>184621326262.9228</v>
      </c>
    </row>
    <row r="69" spans="1:20" s="118" customFormat="1" ht="15">
      <c r="A69" s="119" t="s">
        <v>237</v>
      </c>
      <c r="B69" s="120">
        <v>7099895296</v>
      </c>
      <c r="C69" s="120">
        <v>7633162240</v>
      </c>
      <c r="D69" s="120">
        <v>8135261184</v>
      </c>
      <c r="E69" s="120">
        <v>8506940416</v>
      </c>
      <c r="F69" s="120">
        <v>8592539648</v>
      </c>
      <c r="G69" s="120">
        <v>9107842048</v>
      </c>
      <c r="H69" s="120">
        <v>9646947328</v>
      </c>
      <c r="I69" s="120">
        <v>10258269184</v>
      </c>
      <c r="J69" s="120">
        <v>10919171072</v>
      </c>
      <c r="K69" s="120">
        <v>11611399168</v>
      </c>
      <c r="L69" s="120">
        <v>12366140416</v>
      </c>
      <c r="M69" s="120">
        <v>13120474112</v>
      </c>
      <c r="N69" s="120">
        <v>13960184832</v>
      </c>
      <c r="O69" s="120">
        <v>14741955584</v>
      </c>
      <c r="P69" s="120">
        <v>15508537344</v>
      </c>
      <c r="Q69" s="120">
        <v>16749219840</v>
      </c>
      <c r="R69" s="120">
        <v>18926618624</v>
      </c>
      <c r="S69" s="213">
        <f>(1+(VLOOKUP(A69,IMF!$A$1:$AE$67,23,FALSE))/100)*R69</f>
        <v>20850130874.757122</v>
      </c>
      <c r="T69" s="213">
        <f>(1+(VLOOKUP($A69,IMF!$A$1:$AE$67,24,FALSE))/100)*S69</f>
        <v>22276488327.899258</v>
      </c>
    </row>
    <row r="70" spans="1:20" s="118" customFormat="1" ht="15">
      <c r="A70" s="119" t="s">
        <v>238</v>
      </c>
      <c r="B70" s="120">
        <v>1023803712</v>
      </c>
      <c r="C70" s="120">
        <v>1050547776</v>
      </c>
      <c r="D70" s="120">
        <v>1063017856</v>
      </c>
      <c r="E70" s="120">
        <v>1100349696</v>
      </c>
      <c r="F70" s="120">
        <v>1137211136</v>
      </c>
      <c r="G70" s="120">
        <v>1179957248</v>
      </c>
      <c r="H70" s="120">
        <v>1226384128</v>
      </c>
      <c r="I70" s="120">
        <v>1273332480</v>
      </c>
      <c r="J70" s="120">
        <v>1314759296</v>
      </c>
      <c r="K70" s="120">
        <v>1360961536</v>
      </c>
      <c r="L70" s="120">
        <v>1388703232</v>
      </c>
      <c r="M70" s="120">
        <v>1411066880</v>
      </c>
      <c r="N70" s="120">
        <v>1451987840</v>
      </c>
      <c r="O70" s="120">
        <v>1494498304</v>
      </c>
      <c r="P70" s="120">
        <v>1525882752</v>
      </c>
      <c r="Q70" s="120">
        <v>1561608064</v>
      </c>
      <c r="R70" s="120">
        <v>1594124032</v>
      </c>
      <c r="S70" s="213">
        <f>(1+(VLOOKUP(A70,IMF!$A$1:$AE$67,23,FALSE))/100)*R70</f>
        <v>1649535783.35232</v>
      </c>
      <c r="T70" s="213">
        <f>(1+(VLOOKUP($A70,IMF!$A$1:$AE$67,24,FALSE))/100)*S70</f>
        <v>1689124642.1527758</v>
      </c>
    </row>
    <row r="71" spans="1:20" s="118" customFormat="1" ht="15">
      <c r="A71" s="119" t="s">
        <v>126</v>
      </c>
      <c r="B71" s="120">
        <v>11771294720</v>
      </c>
      <c r="C71" s="120">
        <v>12701377536</v>
      </c>
      <c r="D71" s="120">
        <v>14412295168</v>
      </c>
      <c r="E71" s="120">
        <v>15158706176</v>
      </c>
      <c r="F71" s="120">
        <v>16318791680</v>
      </c>
      <c r="G71" s="120">
        <v>17257125888</v>
      </c>
      <c r="H71" s="120">
        <v>18016438272</v>
      </c>
      <c r="I71" s="120">
        <v>18340734976</v>
      </c>
      <c r="J71" s="120">
        <v>19503034368</v>
      </c>
      <c r="K71" s="120">
        <v>18809964544</v>
      </c>
      <c r="L71" s="120">
        <v>19325894656</v>
      </c>
      <c r="M71" s="120">
        <v>20331024384</v>
      </c>
      <c r="N71" s="120">
        <v>21135294464</v>
      </c>
      <c r="O71" s="120">
        <v>21481807872</v>
      </c>
      <c r="P71" s="120">
        <v>22540840960</v>
      </c>
      <c r="Q71" s="120">
        <v>23601192960</v>
      </c>
      <c r="R71" s="120">
        <v>24781244416</v>
      </c>
      <c r="S71" s="213">
        <f>(1+(VLOOKUP(A71,IMF!$A$1:$AE$67,23,FALSE))/100)*R71</f>
        <v>25837916677.89824</v>
      </c>
      <c r="T71" s="213">
        <f>(1+(VLOOKUP($A71,IMF!$A$1:$AE$67,24,FALSE))/100)*S71</f>
        <v>27172186695.1449</v>
      </c>
    </row>
    <row r="72" spans="1:20" s="118" customFormat="1" ht="15">
      <c r="A72" s="119" t="s">
        <v>239</v>
      </c>
      <c r="B72" s="120">
        <v>1070656192</v>
      </c>
      <c r="C72" s="120">
        <v>1063161920</v>
      </c>
      <c r="D72" s="120">
        <v>1020840768</v>
      </c>
      <c r="E72" s="120">
        <v>866736448</v>
      </c>
      <c r="F72" s="120">
        <v>996594496</v>
      </c>
      <c r="G72" s="120">
        <v>1074785536</v>
      </c>
      <c r="H72" s="120">
        <v>1169755904</v>
      </c>
      <c r="I72" s="120">
        <v>1337936128</v>
      </c>
      <c r="J72" s="120">
        <v>1307165312</v>
      </c>
      <c r="K72" s="120">
        <v>1339605888</v>
      </c>
      <c r="L72" s="120">
        <v>1329110400</v>
      </c>
      <c r="M72" s="120">
        <v>1326724992</v>
      </c>
      <c r="N72" s="120">
        <v>1381587840</v>
      </c>
      <c r="O72" s="120">
        <v>1418890624</v>
      </c>
      <c r="P72" s="120">
        <v>1461457408</v>
      </c>
      <c r="Q72" s="120">
        <v>1479506432</v>
      </c>
      <c r="R72" s="120">
        <v>1502261248</v>
      </c>
      <c r="S72" s="213">
        <f>(1+(VLOOKUP(A72,IMF!$A$1:$AE$67,23,FALSE))/100)*R72</f>
        <v>1531555342.3360002</v>
      </c>
      <c r="T72" s="213">
        <f>(1+(VLOOKUP($A72,IMF!$A$1:$AE$67,24,FALSE))/100)*S72</f>
        <v>1558449454.1474204</v>
      </c>
    </row>
    <row r="73" spans="1:20" s="118" customFormat="1" ht="15">
      <c r="A73" s="119" t="s">
        <v>123</v>
      </c>
      <c r="B73" s="120">
        <v>12236804096</v>
      </c>
      <c r="C73" s="120">
        <v>12714596352</v>
      </c>
      <c r="D73" s="120">
        <v>13707063296</v>
      </c>
      <c r="E73" s="120">
        <v>14007224320</v>
      </c>
      <c r="F73" s="120">
        <v>14452430848</v>
      </c>
      <c r="G73" s="120">
        <v>14792304640</v>
      </c>
      <c r="H73" s="120">
        <v>15849374720</v>
      </c>
      <c r="I73" s="120">
        <v>16711730176</v>
      </c>
      <c r="J73" s="120">
        <v>17511180288</v>
      </c>
      <c r="K73" s="120">
        <v>18571304960</v>
      </c>
      <c r="L73" s="120">
        <v>19443277824</v>
      </c>
      <c r="M73" s="120">
        <v>20400783360</v>
      </c>
      <c r="N73" s="120">
        <v>20738168832</v>
      </c>
      <c r="O73" s="120">
        <v>21891295232</v>
      </c>
      <c r="P73" s="120">
        <v>23213225984</v>
      </c>
      <c r="Q73" s="120">
        <v>24193925120</v>
      </c>
      <c r="R73" s="120">
        <v>25452011520</v>
      </c>
      <c r="S73" s="213">
        <f>(1+(VLOOKUP(A73,IMF!$A$1:$AE$67,23,FALSE))/100)*R73</f>
        <v>27066941650.944</v>
      </c>
      <c r="T73" s="213">
        <f>(1+(VLOOKUP($A73,IMF!$A$1:$AE$67,24,FALSE))/100)*S73</f>
        <v>28325283768.296383</v>
      </c>
    </row>
    <row r="74" spans="1:20" s="118" customFormat="1" ht="15">
      <c r="A74" s="119" t="s">
        <v>124</v>
      </c>
      <c r="B74" s="120">
        <v>46397407232</v>
      </c>
      <c r="C74" s="120">
        <v>46494826496</v>
      </c>
      <c r="D74" s="120">
        <v>47745572864</v>
      </c>
      <c r="E74" s="120">
        <v>47315853312</v>
      </c>
      <c r="F74" s="120">
        <v>50786709504</v>
      </c>
      <c r="G74" s="120">
        <v>54822031360</v>
      </c>
      <c r="H74" s="120">
        <v>58203578368</v>
      </c>
      <c r="I74" s="120">
        <v>62078423040</v>
      </c>
      <c r="J74" s="120">
        <v>64728399872</v>
      </c>
      <c r="K74" s="120">
        <v>67240226816</v>
      </c>
      <c r="L74" s="120">
        <v>70591422464</v>
      </c>
      <c r="M74" s="120">
        <v>76216344576</v>
      </c>
      <c r="N74" s="120">
        <v>78197964800</v>
      </c>
      <c r="O74" s="120">
        <v>87503527936</v>
      </c>
      <c r="P74" s="120">
        <v>95991365632</v>
      </c>
      <c r="Q74" s="120">
        <v>104150638592</v>
      </c>
      <c r="R74" s="138">
        <v>104150638592</v>
      </c>
      <c r="S74" s="213">
        <f>(1+(VLOOKUP(A74,IMF!$A$1:$AE$67,23,FALSE))/100)*R74</f>
        <v>110458001265.13152</v>
      </c>
      <c r="T74" s="213">
        <f>(1+(VLOOKUP($A74,IMF!$A$1:$AE$67,24,FALSE))/100)*S74</f>
        <v>116135542530.15926</v>
      </c>
    </row>
    <row r="75" spans="1:20" s="118" customFormat="1" ht="15">
      <c r="A75" s="119" t="s">
        <v>286</v>
      </c>
      <c r="B75" s="120">
        <v>6801288192</v>
      </c>
      <c r="C75" s="120">
        <v>6942210048</v>
      </c>
      <c r="D75" s="120">
        <v>6982774784</v>
      </c>
      <c r="E75" s="120">
        <v>7066973184</v>
      </c>
      <c r="F75" s="120">
        <v>7177759232</v>
      </c>
      <c r="G75" s="120">
        <v>7433998848</v>
      </c>
      <c r="H75" s="120">
        <v>7771827200</v>
      </c>
      <c r="I75" s="120">
        <v>8045805568</v>
      </c>
      <c r="J75" s="120">
        <v>8344185344</v>
      </c>
      <c r="K75" s="120">
        <v>8638732288</v>
      </c>
      <c r="L75" s="120">
        <v>9079262208</v>
      </c>
      <c r="M75" s="120">
        <v>9646038016</v>
      </c>
      <c r="N75" s="120">
        <v>10344520704</v>
      </c>
      <c r="O75" s="120">
        <v>10930825216</v>
      </c>
      <c r="P75" s="120">
        <v>11666651136</v>
      </c>
      <c r="Q75" s="120">
        <v>12460739584</v>
      </c>
      <c r="R75" s="120">
        <v>13201300480</v>
      </c>
      <c r="S75" s="213">
        <f>(1+(VLOOKUP(A75,IMF!$A$1:$AE$67,23,FALSE))/100)*R75</f>
        <v>14144929438.3104</v>
      </c>
      <c r="T75" s="213">
        <f>(1+(VLOOKUP($A75,IMF!$A$1:$AE$67,24,FALSE))/100)*S75</f>
        <v>15196887840.637545</v>
      </c>
    </row>
    <row r="76" spans="1:20" s="118" customFormat="1" ht="15">
      <c r="A76" s="119" t="s">
        <v>109</v>
      </c>
      <c r="B76" s="120">
        <v>7055000207360</v>
      </c>
      <c r="C76" s="120">
        <v>7041300037632</v>
      </c>
      <c r="D76" s="120">
        <v>7276199936000</v>
      </c>
      <c r="E76" s="120">
        <v>7472000008192</v>
      </c>
      <c r="F76" s="120">
        <v>7775499845632</v>
      </c>
      <c r="G76" s="120">
        <v>7972799905792</v>
      </c>
      <c r="H76" s="120">
        <v>8271399747584</v>
      </c>
      <c r="I76" s="120">
        <v>8647599980544</v>
      </c>
      <c r="J76" s="120">
        <v>9012500234240</v>
      </c>
      <c r="K76" s="120">
        <v>9417099575296</v>
      </c>
      <c r="L76" s="120">
        <v>9764800036864</v>
      </c>
      <c r="M76" s="120">
        <v>9838899757056</v>
      </c>
      <c r="N76" s="120">
        <v>9997599637504</v>
      </c>
      <c r="O76" s="120">
        <v>10269300359168</v>
      </c>
      <c r="P76" s="120">
        <v>10703900508160</v>
      </c>
      <c r="Q76" s="120">
        <v>11046425198592</v>
      </c>
      <c r="R76" s="120">
        <v>11410956353536</v>
      </c>
      <c r="S76" s="213">
        <f>(1+(VLOOKUP(A76,IMF!$A$1:$AE$67,23,FALSE))/100)*R76</f>
        <v>11655264929065.205</v>
      </c>
      <c r="T76" s="213">
        <f>(1+(VLOOKUP($A76,IMF!$A$1:$AE$67,24,FALSE))/100)*S76</f>
        <v>11706431542103.8</v>
      </c>
    </row>
    <row r="77" spans="1:20" s="118" customFormat="1" ht="15">
      <c r="A77" s="119" t="s">
        <v>287</v>
      </c>
      <c r="B77" s="120">
        <v>5508255744</v>
      </c>
      <c r="C77" s="120">
        <v>5616688640</v>
      </c>
      <c r="D77" s="120">
        <v>6084081664</v>
      </c>
      <c r="E77" s="120">
        <v>6331604992</v>
      </c>
      <c r="F77" s="120">
        <v>6468604416</v>
      </c>
      <c r="G77" s="120">
        <v>7221972480</v>
      </c>
      <c r="H77" s="120">
        <v>7658317312</v>
      </c>
      <c r="I77" s="120">
        <v>8267369472</v>
      </c>
      <c r="J77" s="120">
        <v>8802348032</v>
      </c>
      <c r="K77" s="120">
        <v>9043556352</v>
      </c>
      <c r="L77" s="120">
        <v>9441473536</v>
      </c>
      <c r="M77" s="120">
        <v>9875781632</v>
      </c>
      <c r="N77" s="120">
        <v>10260936704</v>
      </c>
      <c r="O77" s="120">
        <v>10579025920</v>
      </c>
      <c r="P77" s="120">
        <v>10999319552</v>
      </c>
      <c r="Q77" s="120">
        <v>11500448768</v>
      </c>
      <c r="R77" s="120">
        <v>11882608640</v>
      </c>
      <c r="S77" s="213">
        <f>(1+(VLOOKUP(A77,IMF!$A$1:$AE$67,23,FALSE))/100)*R77</f>
        <v>12279250116.4032</v>
      </c>
      <c r="T77" s="213">
        <f>(1+(VLOOKUP($A77,IMF!$A$1:$AE$67,24,FALSE))/100)*S77</f>
        <v>12727074368.148424</v>
      </c>
    </row>
    <row r="78" spans="1:20" s="118" customFormat="1" ht="15">
      <c r="A78" s="119" t="s">
        <v>240</v>
      </c>
      <c r="B78" s="120">
        <v>3027576064</v>
      </c>
      <c r="C78" s="120">
        <v>3026481920</v>
      </c>
      <c r="D78" s="120">
        <v>2974096128</v>
      </c>
      <c r="E78" s="120">
        <v>3176253440</v>
      </c>
      <c r="F78" s="120">
        <v>2902287616</v>
      </c>
      <c r="G78" s="120">
        <v>2820405248</v>
      </c>
      <c r="H78" s="120">
        <v>3016301056</v>
      </c>
      <c r="I78" s="120">
        <v>3115803648</v>
      </c>
      <c r="J78" s="120">
        <v>3057890048</v>
      </c>
      <c r="K78" s="120">
        <v>3125909248</v>
      </c>
      <c r="L78" s="120">
        <v>3237720064</v>
      </c>
      <c r="M78" s="120">
        <v>3396172800</v>
      </c>
      <c r="N78" s="120">
        <v>3508372480</v>
      </c>
      <c r="O78" s="120">
        <v>3687943424</v>
      </c>
      <c r="P78" s="120">
        <v>3887466752</v>
      </c>
      <c r="Q78" s="120">
        <v>4089615104</v>
      </c>
      <c r="R78" s="120">
        <v>4334991872</v>
      </c>
      <c r="S78" s="213">
        <f>(1+(VLOOKUP(A78,IMF!$A$1:$AE$67,23,FALSE))/100)*R78</f>
        <v>4604021467.57632</v>
      </c>
      <c r="T78" s="213">
        <f>(1+(VLOOKUP($A78,IMF!$A$1:$AE$67,24,FALSE))/100)*S78</f>
        <v>4864240760.923733</v>
      </c>
    </row>
    <row r="79" spans="1:20" s="118" customFormat="1" ht="15">
      <c r="A79" s="119" t="s">
        <v>241</v>
      </c>
      <c r="B79" s="120">
        <v>6733680128</v>
      </c>
      <c r="C79" s="120">
        <v>7106171904</v>
      </c>
      <c r="D79" s="120">
        <v>6465510912</v>
      </c>
      <c r="E79" s="120">
        <v>6533492736</v>
      </c>
      <c r="F79" s="120">
        <v>7136873472</v>
      </c>
      <c r="G79" s="120">
        <v>7148151808</v>
      </c>
      <c r="H79" s="120">
        <v>7888750080</v>
      </c>
      <c r="I79" s="120">
        <v>8100215296</v>
      </c>
      <c r="J79" s="120">
        <v>8333923840</v>
      </c>
      <c r="K79" s="120">
        <v>8033902592</v>
      </c>
      <c r="L79" s="120">
        <v>7399224320</v>
      </c>
      <c r="M79" s="120">
        <v>7199444992</v>
      </c>
      <c r="N79" s="120">
        <v>6882669568</v>
      </c>
      <c r="O79" s="120">
        <v>6166872064</v>
      </c>
      <c r="P79" s="120">
        <v>5932530688</v>
      </c>
      <c r="Q79" s="120">
        <v>5618106880</v>
      </c>
      <c r="R79" s="120">
        <v>5348437504</v>
      </c>
      <c r="S79" s="213">
        <f>(1+(VLOOKUP(A79,IMF!$A$1:$AE$67,23,FALSE))/100)*R79</f>
        <v>5156642535.10656</v>
      </c>
      <c r="T79" s="213">
        <f>(1+(VLOOKUP($A79,IMF!$A$1:$AE$67,24,FALSE))/100)*S79</f>
        <v>4410424793.85129</v>
      </c>
    </row>
    <row r="80" spans="1:20" s="118" customFormat="1" ht="15">
      <c r="A80" s="121" t="s">
        <v>242</v>
      </c>
      <c r="B80" s="122">
        <f>SUM(B13:B79)</f>
        <v>9026893652176</v>
      </c>
      <c r="C80" s="122">
        <f aca="true" t="shared" si="5" ref="C80:T80">SUM(C13:C79)</f>
        <v>9074101682240</v>
      </c>
      <c r="D80" s="122">
        <f t="shared" si="5"/>
        <v>9360437003520</v>
      </c>
      <c r="E80" s="122">
        <f t="shared" si="5"/>
        <v>9636750438192</v>
      </c>
      <c r="F80" s="122">
        <f t="shared" si="5"/>
        <v>10035792021272</v>
      </c>
      <c r="G80" s="122">
        <f t="shared" si="5"/>
        <v>10356801059232</v>
      </c>
      <c r="H80" s="122">
        <f t="shared" si="5"/>
        <v>10799275224624</v>
      </c>
      <c r="I80" s="122">
        <f t="shared" si="5"/>
        <v>11311120324544</v>
      </c>
      <c r="J80" s="122">
        <f t="shared" si="5"/>
        <v>11802092022080</v>
      </c>
      <c r="K80" s="122">
        <f t="shared" si="5"/>
        <v>12354901870176</v>
      </c>
      <c r="L80" s="122">
        <f t="shared" si="5"/>
        <v>12884365243824</v>
      </c>
      <c r="M80" s="122">
        <f t="shared" si="5"/>
        <v>13129434544480</v>
      </c>
      <c r="N80" s="122">
        <f t="shared" si="5"/>
        <v>13468952526768</v>
      </c>
      <c r="O80" s="122">
        <f t="shared" si="5"/>
        <v>14002417842400</v>
      </c>
      <c r="P80" s="122">
        <f t="shared" si="5"/>
        <v>14739472099600</v>
      </c>
      <c r="Q80" s="122">
        <f t="shared" si="5"/>
        <v>15408902578304</v>
      </c>
      <c r="R80" s="122">
        <f t="shared" si="5"/>
        <v>16108335941744</v>
      </c>
      <c r="S80" s="122">
        <f t="shared" si="5"/>
        <v>16801284322335.68</v>
      </c>
      <c r="T80" s="122">
        <f t="shared" si="5"/>
        <v>17232528488405.115</v>
      </c>
    </row>
    <row r="82" spans="3:18" s="123" customFormat="1" ht="15.75">
      <c r="C82" s="124"/>
      <c r="D82" s="124"/>
      <c r="E82" s="124"/>
      <c r="F82" s="124"/>
      <c r="G82" s="124"/>
      <c r="H82" s="124"/>
      <c r="I82" s="124"/>
      <c r="J82" s="124"/>
      <c r="K82" s="124"/>
      <c r="L82" s="124"/>
      <c r="M82" s="124"/>
      <c r="N82" s="124"/>
      <c r="O82" s="124"/>
      <c r="P82" s="124"/>
      <c r="Q82" s="124"/>
      <c r="R82" s="125"/>
    </row>
    <row r="83" spans="1:18" s="123" customFormat="1" ht="18">
      <c r="A83" s="126"/>
      <c r="B83" s="127"/>
      <c r="C83" s="124"/>
      <c r="D83" s="124"/>
      <c r="E83" s="124"/>
      <c r="F83" s="124"/>
      <c r="G83" s="124"/>
      <c r="H83" s="124"/>
      <c r="I83" s="124"/>
      <c r="J83" s="124"/>
      <c r="K83" s="124"/>
      <c r="L83" s="124"/>
      <c r="M83" s="124"/>
      <c r="N83" s="124"/>
      <c r="O83" s="124"/>
      <c r="P83" s="124"/>
      <c r="Q83" s="124"/>
      <c r="R83" s="125"/>
    </row>
    <row r="84" s="129" customFormat="1" ht="15">
      <c r="A84" s="128"/>
    </row>
    <row r="85" spans="1:2" s="129" customFormat="1" ht="15">
      <c r="A85" s="123"/>
      <c r="B85" s="123"/>
    </row>
    <row r="86" s="130" customFormat="1" ht="15"/>
    <row r="87" s="131" customFormat="1" ht="15"/>
    <row r="88" spans="1:18" s="130" customFormat="1" ht="15">
      <c r="A88" s="132"/>
      <c r="B88" s="133"/>
      <c r="C88" s="133"/>
      <c r="D88" s="133"/>
      <c r="E88" s="133"/>
      <c r="F88" s="133"/>
      <c r="G88" s="133"/>
      <c r="H88" s="133"/>
      <c r="I88" s="133"/>
      <c r="J88" s="133"/>
      <c r="K88" s="133"/>
      <c r="L88" s="133"/>
      <c r="M88" s="133"/>
      <c r="N88" s="133"/>
      <c r="O88" s="133"/>
      <c r="P88" s="133"/>
      <c r="Q88" s="133"/>
      <c r="R88" s="133"/>
    </row>
    <row r="89" spans="2:18" s="134" customFormat="1" ht="15">
      <c r="B89" s="135"/>
      <c r="C89" s="135"/>
      <c r="D89" s="135"/>
      <c r="E89" s="135"/>
      <c r="F89" s="135"/>
      <c r="G89" s="135"/>
      <c r="H89" s="135"/>
      <c r="I89" s="135"/>
      <c r="J89" s="135"/>
      <c r="K89" s="135"/>
      <c r="L89" s="135"/>
      <c r="M89" s="135"/>
      <c r="N89" s="135"/>
      <c r="O89" s="135"/>
      <c r="P89" s="135"/>
      <c r="Q89" s="135"/>
      <c r="R89" s="135"/>
    </row>
    <row r="90" s="136" customFormat="1" ht="15"/>
  </sheetData>
  <sheetProtection/>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V37"/>
  <sheetViews>
    <sheetView zoomScalePageLayoutView="0" workbookViewId="0" topLeftCell="A1">
      <selection activeCell="H2" sqref="H2"/>
    </sheetView>
  </sheetViews>
  <sheetFormatPr defaultColWidth="9.140625" defaultRowHeight="12.75"/>
  <cols>
    <col min="1" max="1" width="17.7109375" style="137" customWidth="1"/>
    <col min="2" max="2" width="11.7109375" style="137" customWidth="1"/>
    <col min="3" max="20" width="9.140625" style="137" customWidth="1"/>
    <col min="21" max="21" width="21.00390625" style="137" customWidth="1"/>
    <col min="22" max="16384" width="9.140625" style="137" customWidth="1"/>
  </cols>
  <sheetData>
    <row r="1" spans="1:21" ht="15">
      <c r="A1" s="150" t="s">
        <v>254</v>
      </c>
      <c r="G1" s="31">
        <v>1995</v>
      </c>
      <c r="H1" s="25">
        <f aca="true" t="shared" si="0" ref="H1:P1">G1+1</f>
        <v>1996</v>
      </c>
      <c r="I1" s="25">
        <f t="shared" si="0"/>
        <v>1997</v>
      </c>
      <c r="J1" s="25">
        <f t="shared" si="0"/>
        <v>1998</v>
      </c>
      <c r="K1" s="25">
        <f t="shared" si="0"/>
        <v>1999</v>
      </c>
      <c r="L1" s="32">
        <f>K1+1</f>
        <v>2000</v>
      </c>
      <c r="M1" s="25">
        <f t="shared" si="0"/>
        <v>2001</v>
      </c>
      <c r="N1" s="25">
        <f t="shared" si="0"/>
        <v>2002</v>
      </c>
      <c r="O1" s="25">
        <f t="shared" si="0"/>
        <v>2003</v>
      </c>
      <c r="P1" s="30">
        <f t="shared" si="0"/>
        <v>2004</v>
      </c>
      <c r="Q1" s="31">
        <f>P1+1</f>
        <v>2005</v>
      </c>
      <c r="R1" s="31">
        <f>Q1+1</f>
        <v>2006</v>
      </c>
      <c r="S1" s="31">
        <f>R1+1</f>
        <v>2007</v>
      </c>
      <c r="T1" s="31">
        <f>S1+1</f>
        <v>2008</v>
      </c>
      <c r="U1" s="153" t="s">
        <v>270</v>
      </c>
    </row>
    <row r="2" spans="1:21" ht="15.75">
      <c r="A2" s="132" t="s">
        <v>110</v>
      </c>
      <c r="F2" s="132" t="s">
        <v>110</v>
      </c>
      <c r="G2" s="137">
        <v>100</v>
      </c>
      <c r="H2" s="139">
        <f>(H12/$G12)*100</f>
        <v>99.35594529441065</v>
      </c>
      <c r="I2" s="139">
        <f aca="true" t="shared" si="1" ref="I2:R2">(I12/$G12)*100</f>
        <v>96.62573349585746</v>
      </c>
      <c r="J2" s="139">
        <f t="shared" si="1"/>
        <v>93.42665619766014</v>
      </c>
      <c r="K2" s="139">
        <f t="shared" si="1"/>
        <v>92.90769184213596</v>
      </c>
      <c r="L2" s="139">
        <f t="shared" si="1"/>
        <v>91.68423372954528</v>
      </c>
      <c r="M2" s="139">
        <f>(M12/$G12)*100</f>
        <v>87.86311408973604</v>
      </c>
      <c r="N2" s="139">
        <f t="shared" si="1"/>
        <v>87.86219844136023</v>
      </c>
      <c r="O2" s="139">
        <f t="shared" si="1"/>
        <v>88.4857957989149</v>
      </c>
      <c r="P2" s="139">
        <f t="shared" si="1"/>
        <v>89.46982245523186</v>
      </c>
      <c r="Q2" s="139">
        <f t="shared" si="1"/>
        <v>87.37411849513892</v>
      </c>
      <c r="R2" s="139">
        <f t="shared" si="1"/>
        <v>85.85227860330485</v>
      </c>
      <c r="S2" s="139">
        <f>(S12/$G12)*100</f>
        <v>83.85766672219391</v>
      </c>
      <c r="T2" s="139">
        <f>(T12/$G12)*100</f>
        <v>81.23338228517109</v>
      </c>
      <c r="U2" s="154">
        <f>(T2/100)^(1/13)-1</f>
        <v>-0.015860863640051348</v>
      </c>
    </row>
    <row r="3" spans="1:21" ht="15.75">
      <c r="A3" s="115" t="s">
        <v>201</v>
      </c>
      <c r="F3" s="115" t="s">
        <v>201</v>
      </c>
      <c r="G3" s="137">
        <v>100</v>
      </c>
      <c r="H3" s="139">
        <f aca="true" t="shared" si="2" ref="H3:S8">(H13/$G13)*100</f>
        <v>97.206324323951</v>
      </c>
      <c r="I3" s="139">
        <f t="shared" si="2"/>
        <v>96.57140526254571</v>
      </c>
      <c r="J3" s="139">
        <f t="shared" si="2"/>
        <v>95.4636862558757</v>
      </c>
      <c r="K3" s="139">
        <f t="shared" si="2"/>
        <v>96.48554693252966</v>
      </c>
      <c r="L3" s="139">
        <f t="shared" si="2"/>
        <v>95.37840759930921</v>
      </c>
      <c r="M3" s="139">
        <f t="shared" si="2"/>
        <v>93.7986061582519</v>
      </c>
      <c r="N3" s="139">
        <f t="shared" si="2"/>
        <v>92.96668907876209</v>
      </c>
      <c r="O3" s="139">
        <f t="shared" si="2"/>
        <v>94.18734119374209</v>
      </c>
      <c r="P3" s="139">
        <f t="shared" si="2"/>
        <v>93.63780705388348</v>
      </c>
      <c r="Q3" s="139">
        <f t="shared" si="2"/>
        <v>91.11792189289562</v>
      </c>
      <c r="R3" s="139">
        <f t="shared" si="2"/>
        <v>88.5274823607044</v>
      </c>
      <c r="S3" s="139">
        <f t="shared" si="2"/>
        <v>87.32391973621294</v>
      </c>
      <c r="T3" s="139">
        <f aca="true" t="shared" si="3" ref="T3:T8">(T13/$G13)*100</f>
        <v>85.7399139847582</v>
      </c>
      <c r="U3" s="154">
        <f aca="true" t="shared" si="4" ref="U3:U8">(T3/100)^(1/13)-1</f>
        <v>-0.011764993125664258</v>
      </c>
    </row>
    <row r="4" spans="1:21" ht="15.75">
      <c r="A4" s="115" t="s">
        <v>198</v>
      </c>
      <c r="F4" s="115" t="s">
        <v>198</v>
      </c>
      <c r="G4" s="137">
        <v>100</v>
      </c>
      <c r="H4" s="139">
        <f t="shared" si="2"/>
        <v>99.60433264182014</v>
      </c>
      <c r="I4" s="139">
        <f t="shared" si="2"/>
        <v>97.03965505839062</v>
      </c>
      <c r="J4" s="139">
        <f t="shared" si="2"/>
        <v>99.64359619075834</v>
      </c>
      <c r="K4" s="139">
        <f t="shared" si="2"/>
        <v>99.97062553438833</v>
      </c>
      <c r="L4" s="139">
        <f t="shared" si="2"/>
        <v>100.4853971524089</v>
      </c>
      <c r="M4" s="139">
        <f t="shared" si="2"/>
        <v>101.92593101770025</v>
      </c>
      <c r="N4" s="139">
        <f t="shared" si="2"/>
        <v>106.49687398811092</v>
      </c>
      <c r="O4" s="139">
        <f t="shared" si="2"/>
        <v>107.4646195584275</v>
      </c>
      <c r="P4" s="139">
        <f t="shared" si="2"/>
        <v>109.03307003551393</v>
      </c>
      <c r="Q4" s="139">
        <f t="shared" si="2"/>
        <v>106.81966320436278</v>
      </c>
      <c r="R4" s="139">
        <f t="shared" si="2"/>
        <v>111.34013783405858</v>
      </c>
      <c r="S4" s="139">
        <f t="shared" si="2"/>
        <v>112.64044506075346</v>
      </c>
      <c r="T4" s="139">
        <f t="shared" si="3"/>
        <v>119.6856111307697</v>
      </c>
      <c r="U4" s="154">
        <f t="shared" si="4"/>
        <v>0.013918917904394146</v>
      </c>
    </row>
    <row r="5" spans="1:21" ht="15.75">
      <c r="A5" s="115" t="s">
        <v>127</v>
      </c>
      <c r="F5" s="115" t="s">
        <v>127</v>
      </c>
      <c r="G5" s="137">
        <v>100</v>
      </c>
      <c r="H5" s="139">
        <f t="shared" si="2"/>
        <v>94.11536774300387</v>
      </c>
      <c r="I5" s="139">
        <f t="shared" si="2"/>
        <v>86.28662950476723</v>
      </c>
      <c r="J5" s="139">
        <f t="shared" si="2"/>
        <v>80.12354019176445</v>
      </c>
      <c r="K5" s="139">
        <f t="shared" si="2"/>
        <v>74.6363688201517</v>
      </c>
      <c r="L5" s="139">
        <f t="shared" si="2"/>
        <v>69.27589814932377</v>
      </c>
      <c r="M5" s="139">
        <f t="shared" si="2"/>
        <v>63.783039698262435</v>
      </c>
      <c r="N5" s="139">
        <f t="shared" si="2"/>
        <v>63.145558995950246</v>
      </c>
      <c r="O5" s="139">
        <f t="shared" si="2"/>
        <v>65.28899949126885</v>
      </c>
      <c r="P5" s="139">
        <f t="shared" si="2"/>
        <v>68.91165596946969</v>
      </c>
      <c r="Q5" s="139">
        <f t="shared" si="2"/>
        <v>67.73549839169158</v>
      </c>
      <c r="R5" s="139">
        <f t="shared" si="2"/>
        <v>66.82823388069475</v>
      </c>
      <c r="S5" s="139">
        <f t="shared" si="2"/>
        <v>62.68475488280528</v>
      </c>
      <c r="T5" s="139">
        <f t="shared" si="3"/>
        <v>61.66956251029866</v>
      </c>
      <c r="U5" s="154">
        <f t="shared" si="4"/>
        <v>-0.03650025246614408</v>
      </c>
    </row>
    <row r="6" spans="1:21" ht="15.75">
      <c r="A6" s="115" t="s">
        <v>199</v>
      </c>
      <c r="F6" s="115" t="s">
        <v>199</v>
      </c>
      <c r="G6" s="137">
        <v>100</v>
      </c>
      <c r="H6" s="139">
        <f t="shared" si="2"/>
        <v>96.20411256684173</v>
      </c>
      <c r="I6" s="139">
        <f t="shared" si="2"/>
        <v>95.7347343491518</v>
      </c>
      <c r="J6" s="139">
        <f t="shared" si="2"/>
        <v>92.44693768157993</v>
      </c>
      <c r="K6" s="139">
        <f t="shared" si="2"/>
        <v>91.50083494683479</v>
      </c>
      <c r="L6" s="139">
        <f t="shared" si="2"/>
        <v>89.71623870045035</v>
      </c>
      <c r="M6" s="139">
        <f t="shared" si="2"/>
        <v>86.50690008649856</v>
      </c>
      <c r="N6" s="139">
        <f t="shared" si="2"/>
        <v>85.7043486989709</v>
      </c>
      <c r="O6" s="139">
        <f t="shared" si="2"/>
        <v>81.03629101834446</v>
      </c>
      <c r="P6" s="139">
        <f t="shared" si="2"/>
        <v>79.0331739473958</v>
      </c>
      <c r="Q6" s="139">
        <f t="shared" si="2"/>
        <v>74.89834877435686</v>
      </c>
      <c r="R6" s="139">
        <f t="shared" si="2"/>
        <v>72.02447200775973</v>
      </c>
      <c r="S6" s="139">
        <f t="shared" si="2"/>
        <v>69.51826730771896</v>
      </c>
      <c r="T6" s="139">
        <f t="shared" si="3"/>
        <v>67.57585762197743</v>
      </c>
      <c r="U6" s="154">
        <f t="shared" si="4"/>
        <v>-0.02969773861136482</v>
      </c>
    </row>
    <row r="7" spans="1:21" ht="15.75">
      <c r="A7" s="115" t="s">
        <v>108</v>
      </c>
      <c r="F7" s="115" t="s">
        <v>108</v>
      </c>
      <c r="G7" s="137">
        <v>100</v>
      </c>
      <c r="H7" s="139">
        <f t="shared" si="2"/>
        <v>102.66525178555416</v>
      </c>
      <c r="I7" s="139">
        <f t="shared" si="2"/>
        <v>96.73137459371605</v>
      </c>
      <c r="J7" s="139">
        <f t="shared" si="2"/>
        <v>99.76470099655576</v>
      </c>
      <c r="K7" s="139">
        <f t="shared" si="2"/>
        <v>97.11885666372032</v>
      </c>
      <c r="L7" s="139">
        <f t="shared" si="2"/>
        <v>89.77982135230077</v>
      </c>
      <c r="M7" s="139">
        <f t="shared" si="2"/>
        <v>86.36087817941099</v>
      </c>
      <c r="N7" s="139">
        <f t="shared" si="2"/>
        <v>82.09357745104234</v>
      </c>
      <c r="O7" s="139">
        <f t="shared" si="2"/>
        <v>79.23742272746686</v>
      </c>
      <c r="P7" s="139">
        <f t="shared" si="2"/>
        <v>74.15252438868532</v>
      </c>
      <c r="Q7" s="139">
        <f t="shared" si="2"/>
        <v>70.15722747426958</v>
      </c>
      <c r="R7" s="139">
        <f t="shared" si="2"/>
        <v>67.66486549015352</v>
      </c>
      <c r="S7" s="139">
        <f t="shared" si="2"/>
        <v>62.79634897883768</v>
      </c>
      <c r="T7" s="139">
        <f t="shared" si="3"/>
        <v>60.70956815609454</v>
      </c>
      <c r="U7" s="154">
        <f t="shared" si="4"/>
        <v>-0.037662360308729936</v>
      </c>
    </row>
    <row r="8" spans="1:21" ht="15.75">
      <c r="A8" s="115" t="s">
        <v>109</v>
      </c>
      <c r="F8" s="115" t="s">
        <v>109</v>
      </c>
      <c r="G8" s="137">
        <v>100</v>
      </c>
      <c r="H8" s="139">
        <f t="shared" si="2"/>
        <v>98.53099494206032</v>
      </c>
      <c r="I8" s="139">
        <f t="shared" si="2"/>
        <v>95.1978492496576</v>
      </c>
      <c r="J8" s="139">
        <f t="shared" si="2"/>
        <v>92.12077891955114</v>
      </c>
      <c r="K8" s="139">
        <f t="shared" si="2"/>
        <v>90.5478354319228</v>
      </c>
      <c r="L8" s="139">
        <f t="shared" si="2"/>
        <v>89.78938892877754</v>
      </c>
      <c r="M8" s="139">
        <f t="shared" si="2"/>
        <v>87.44660509443122</v>
      </c>
      <c r="N8" s="139">
        <f t="shared" si="2"/>
        <v>87.02833963507256</v>
      </c>
      <c r="O8" s="139">
        <f t="shared" si="2"/>
        <v>84.92084962370318</v>
      </c>
      <c r="P8" s="139">
        <f t="shared" si="2"/>
        <v>83.15440908536722</v>
      </c>
      <c r="Q8" s="139">
        <f t="shared" si="2"/>
        <v>80.96149968877562</v>
      </c>
      <c r="R8" s="139">
        <f t="shared" si="2"/>
        <v>77.62407975291255</v>
      </c>
      <c r="S8" s="139">
        <f t="shared" si="2"/>
        <v>77.31749645463594</v>
      </c>
      <c r="T8" s="139">
        <f t="shared" si="3"/>
        <v>75.23920469999041</v>
      </c>
      <c r="U8" s="154">
        <f t="shared" si="4"/>
        <v>-0.021646715367411362</v>
      </c>
    </row>
    <row r="9" ht="15">
      <c r="U9" s="153"/>
    </row>
    <row r="10" spans="1:21" ht="15">
      <c r="A10" s="150" t="s">
        <v>253</v>
      </c>
      <c r="U10" s="153"/>
    </row>
    <row r="11" spans="2:20" ht="15.75">
      <c r="B11" s="114">
        <v>1990</v>
      </c>
      <c r="C11" s="114">
        <v>1991</v>
      </c>
      <c r="D11" s="114">
        <v>1992</v>
      </c>
      <c r="E11" s="114">
        <v>1993</v>
      </c>
      <c r="F11" s="114">
        <v>1994</v>
      </c>
      <c r="G11" s="114">
        <v>1995</v>
      </c>
      <c r="H11" s="114">
        <v>1996</v>
      </c>
      <c r="I11" s="114">
        <v>1997</v>
      </c>
      <c r="J11" s="114">
        <v>1998</v>
      </c>
      <c r="K11" s="114">
        <v>1999</v>
      </c>
      <c r="L11" s="114">
        <v>2000</v>
      </c>
      <c r="M11" s="114">
        <v>2001</v>
      </c>
      <c r="N11" s="114">
        <v>2002</v>
      </c>
      <c r="O11" s="114">
        <v>2003</v>
      </c>
      <c r="P11" s="114">
        <v>2004</v>
      </c>
      <c r="Q11" s="114">
        <v>2005</v>
      </c>
      <c r="R11" s="114">
        <v>2006</v>
      </c>
      <c r="S11" s="114">
        <v>2007</v>
      </c>
      <c r="T11" s="114">
        <v>2008</v>
      </c>
    </row>
    <row r="12" spans="1:20" ht="15.75">
      <c r="A12" s="132" t="s">
        <v>110</v>
      </c>
      <c r="B12" s="140">
        <f aca="true" t="shared" si="5" ref="B12:B18">B22/B31</f>
        <v>365.41713097343364</v>
      </c>
      <c r="C12" s="140">
        <f aca="true" t="shared" si="6" ref="C12:S18">C22/C31</f>
        <v>358.4536584578794</v>
      </c>
      <c r="D12" s="140">
        <f t="shared" si="6"/>
        <v>353.1793800061729</v>
      </c>
      <c r="E12" s="140">
        <f t="shared" si="6"/>
        <v>349.1975519833683</v>
      </c>
      <c r="F12" s="140">
        <f t="shared" si="6"/>
        <v>345.1778637998908</v>
      </c>
      <c r="G12" s="140">
        <f t="shared" si="6"/>
        <v>342.3015113174819</v>
      </c>
      <c r="H12" s="140">
        <f t="shared" si="6"/>
        <v>340.0969023265382</v>
      </c>
      <c r="I12" s="140">
        <f t="shared" si="6"/>
        <v>330.75134607792245</v>
      </c>
      <c r="J12" s="140">
        <f t="shared" si="6"/>
        <v>319.80085613797854</v>
      </c>
      <c r="K12" s="140">
        <f t="shared" si="6"/>
        <v>318.02443330582025</v>
      </c>
      <c r="L12" s="140">
        <f t="shared" si="6"/>
        <v>313.83651769608605</v>
      </c>
      <c r="M12" s="140">
        <f t="shared" si="6"/>
        <v>300.7567674197699</v>
      </c>
      <c r="N12" s="140">
        <f t="shared" si="6"/>
        <v>300.7536331415411</v>
      </c>
      <c r="O12" s="140">
        <f t="shared" si="6"/>
        <v>302.88821632098666</v>
      </c>
      <c r="P12" s="140">
        <f t="shared" si="6"/>
        <v>306.2565544373265</v>
      </c>
      <c r="Q12" s="140">
        <f t="shared" si="6"/>
        <v>299.082928109188</v>
      </c>
      <c r="R12" s="140">
        <f t="shared" si="6"/>
        <v>293.8736471596077</v>
      </c>
      <c r="S12" s="140">
        <f>S22/S31</f>
        <v>287.04606054564687</v>
      </c>
      <c r="T12" s="140">
        <f>T22/T31</f>
        <v>278.06309525644826</v>
      </c>
    </row>
    <row r="13" spans="1:20" ht="15.75">
      <c r="A13" s="115" t="s">
        <v>197</v>
      </c>
      <c r="B13" s="140">
        <f t="shared" si="5"/>
        <v>844.9917791563457</v>
      </c>
      <c r="C13" s="140">
        <f aca="true" t="shared" si="7" ref="C13:Q13">C23/C32</f>
        <v>870.6658576608187</v>
      </c>
      <c r="D13" s="140">
        <f t="shared" si="7"/>
        <v>877.0215353708717</v>
      </c>
      <c r="E13" s="140">
        <f t="shared" si="7"/>
        <v>896.792055534248</v>
      </c>
      <c r="F13" s="140">
        <f t="shared" si="7"/>
        <v>891.8808466238172</v>
      </c>
      <c r="G13" s="140">
        <f t="shared" si="7"/>
        <v>902.2116689139061</v>
      </c>
      <c r="H13" s="140">
        <f t="shared" si="7"/>
        <v>877.0068009729825</v>
      </c>
      <c r="I13" s="140">
        <f t="shared" si="7"/>
        <v>871.2784871128254</v>
      </c>
      <c r="J13" s="140">
        <f t="shared" si="7"/>
        <v>861.2845169758714</v>
      </c>
      <c r="K13" s="140">
        <f t="shared" si="7"/>
        <v>870.503863240686</v>
      </c>
      <c r="L13" s="140">
        <f t="shared" si="7"/>
        <v>860.5151229852355</v>
      </c>
      <c r="M13" s="140">
        <f t="shared" si="7"/>
        <v>846.2619700383464</v>
      </c>
      <c r="N13" s="140">
        <f t="shared" si="7"/>
        <v>838.7563170715015</v>
      </c>
      <c r="O13" s="140">
        <f t="shared" si="7"/>
        <v>849.7691828896955</v>
      </c>
      <c r="P13" s="140">
        <f t="shared" si="7"/>
        <v>844.8112217552253</v>
      </c>
      <c r="Q13" s="140">
        <f t="shared" si="7"/>
        <v>822.0765237895631</v>
      </c>
      <c r="R13" s="140">
        <f t="shared" si="6"/>
        <v>798.7052760539749</v>
      </c>
      <c r="S13" s="140">
        <f t="shared" si="6"/>
        <v>787.8465936131266</v>
      </c>
      <c r="T13" s="140">
        <f aca="true" t="shared" si="8" ref="T13:T18">T23/T32</f>
        <v>773.5555088872345</v>
      </c>
    </row>
    <row r="14" spans="1:20" ht="15.75">
      <c r="A14" s="115" t="s">
        <v>246</v>
      </c>
      <c r="B14" s="140">
        <f t="shared" si="5"/>
        <v>522.2674473692359</v>
      </c>
      <c r="C14" s="140">
        <f t="shared" si="6"/>
        <v>531.4174761144408</v>
      </c>
      <c r="D14" s="140">
        <f t="shared" si="6"/>
        <v>552.8049841682958</v>
      </c>
      <c r="E14" s="140">
        <f t="shared" si="6"/>
        <v>575.1083113617891</v>
      </c>
      <c r="F14" s="140">
        <f t="shared" si="6"/>
        <v>603.0531330321428</v>
      </c>
      <c r="G14" s="140">
        <f t="shared" si="6"/>
        <v>601.9508550280757</v>
      </c>
      <c r="H14" s="140">
        <f t="shared" si="6"/>
        <v>599.569131982445</v>
      </c>
      <c r="I14" s="140">
        <f t="shared" si="6"/>
        <v>584.1310333402777</v>
      </c>
      <c r="J14" s="140">
        <f t="shared" si="6"/>
        <v>599.8054792509929</v>
      </c>
      <c r="K14" s="140">
        <f t="shared" si="6"/>
        <v>601.7740351811664</v>
      </c>
      <c r="L14" s="140">
        <f t="shared" si="6"/>
        <v>604.8727073372829</v>
      </c>
      <c r="M14" s="140">
        <f t="shared" si="6"/>
        <v>613.5440132563732</v>
      </c>
      <c r="N14" s="140">
        <f t="shared" si="6"/>
        <v>641.058843549606</v>
      </c>
      <c r="O14" s="140">
        <f t="shared" si="6"/>
        <v>646.8841962846229</v>
      </c>
      <c r="P14" s="140">
        <f t="shared" si="6"/>
        <v>656.3254973421366</v>
      </c>
      <c r="Q14" s="140">
        <f t="shared" si="6"/>
        <v>643.0018759967725</v>
      </c>
      <c r="R14" s="140">
        <f t="shared" si="6"/>
        <v>670.2129116815536</v>
      </c>
      <c r="S14" s="140">
        <f t="shared" si="6"/>
        <v>678.0401221506353</v>
      </c>
      <c r="T14" s="140">
        <f t="shared" si="8"/>
        <v>720.448559547246</v>
      </c>
    </row>
    <row r="15" spans="1:20" ht="15.75">
      <c r="A15" s="115" t="s">
        <v>127</v>
      </c>
      <c r="B15" s="140">
        <f t="shared" si="5"/>
        <v>1960.6441090175033</v>
      </c>
      <c r="C15" s="140">
        <f t="shared" si="6"/>
        <v>1783.1163598698065</v>
      </c>
      <c r="D15" s="140">
        <f t="shared" si="6"/>
        <v>1617.0185142631028</v>
      </c>
      <c r="E15" s="140">
        <f t="shared" si="6"/>
        <v>1499.5168939296536</v>
      </c>
      <c r="F15" s="140">
        <f t="shared" si="6"/>
        <v>1386.274478807938</v>
      </c>
      <c r="G15" s="140">
        <f t="shared" si="6"/>
        <v>1333.713371457915</v>
      </c>
      <c r="H15" s="140">
        <f t="shared" si="6"/>
        <v>1255.229244185232</v>
      </c>
      <c r="I15" s="140">
        <f t="shared" si="6"/>
        <v>1150.816315485431</v>
      </c>
      <c r="J15" s="140">
        <f t="shared" si="6"/>
        <v>1068.618369223019</v>
      </c>
      <c r="K15" s="140">
        <f t="shared" si="6"/>
        <v>995.4352309250093</v>
      </c>
      <c r="L15" s="140">
        <f t="shared" si="6"/>
        <v>923.9419168150973</v>
      </c>
      <c r="M15" s="140">
        <f t="shared" si="6"/>
        <v>850.6829291780361</v>
      </c>
      <c r="N15" s="140">
        <f t="shared" si="6"/>
        <v>842.1807638108347</v>
      </c>
      <c r="O15" s="140">
        <f t="shared" si="6"/>
        <v>870.7681163061427</v>
      </c>
      <c r="P15" s="140">
        <f t="shared" si="6"/>
        <v>919.0839701578936</v>
      </c>
      <c r="Q15" s="140">
        <f t="shared" si="6"/>
        <v>903.3973992736516</v>
      </c>
      <c r="R15" s="140">
        <f t="shared" si="6"/>
        <v>891.2970911759946</v>
      </c>
      <c r="S15" s="140">
        <f t="shared" si="6"/>
        <v>836.0349577375923</v>
      </c>
      <c r="T15" s="140">
        <f t="shared" si="8"/>
        <v>822.4952013194506</v>
      </c>
    </row>
    <row r="16" spans="1:20" ht="15.75">
      <c r="A16" s="115" t="s">
        <v>199</v>
      </c>
      <c r="B16" s="140">
        <f t="shared" si="5"/>
        <v>1183.6236173881434</v>
      </c>
      <c r="C16" s="140">
        <f t="shared" si="6"/>
        <v>1220.447103790287</v>
      </c>
      <c r="D16" s="140">
        <f t="shared" si="6"/>
        <v>1205.6430309483528</v>
      </c>
      <c r="E16" s="140">
        <f t="shared" si="6"/>
        <v>1175.1813886224836</v>
      </c>
      <c r="F16" s="140">
        <f t="shared" si="6"/>
        <v>1134.8572697850636</v>
      </c>
      <c r="G16" s="140">
        <f t="shared" si="6"/>
        <v>1112.8272662360298</v>
      </c>
      <c r="H16" s="140">
        <f t="shared" si="6"/>
        <v>1070.5855958842176</v>
      </c>
      <c r="I16" s="140">
        <f t="shared" si="6"/>
        <v>1065.3622270959913</v>
      </c>
      <c r="J16" s="140">
        <f t="shared" si="6"/>
        <v>1028.774729320852</v>
      </c>
      <c r="K16" s="140">
        <f t="shared" si="6"/>
        <v>1018.2462401220033</v>
      </c>
      <c r="L16" s="140">
        <f t="shared" si="6"/>
        <v>998.3867665000125</v>
      </c>
      <c r="M16" s="140">
        <f t="shared" si="6"/>
        <v>962.6723713381157</v>
      </c>
      <c r="N16" s="140">
        <f t="shared" si="6"/>
        <v>953.7413606721523</v>
      </c>
      <c r="O16" s="140">
        <f t="shared" si="6"/>
        <v>901.7939419985161</v>
      </c>
      <c r="P16" s="140">
        <f t="shared" si="6"/>
        <v>879.5027090583708</v>
      </c>
      <c r="Q16" s="140">
        <f t="shared" si="6"/>
        <v>833.4892471216024</v>
      </c>
      <c r="R16" s="140">
        <f t="shared" si="6"/>
        <v>801.5079628648872</v>
      </c>
      <c r="S16" s="140">
        <f t="shared" si="6"/>
        <v>773.6182336151444</v>
      </c>
      <c r="T16" s="140">
        <f t="shared" si="8"/>
        <v>752.0025690102032</v>
      </c>
    </row>
    <row r="17" spans="1:20" ht="15.75">
      <c r="A17" s="115" t="s">
        <v>108</v>
      </c>
      <c r="B17" s="140">
        <f t="shared" si="5"/>
        <v>2278.3364430516845</v>
      </c>
      <c r="C17" s="140">
        <f t="shared" si="6"/>
        <v>2377.4094726932963</v>
      </c>
      <c r="D17" s="140">
        <f t="shared" si="6"/>
        <v>2540.6685552192457</v>
      </c>
      <c r="E17" s="140">
        <f t="shared" si="6"/>
        <v>2626.353646269883</v>
      </c>
      <c r="F17" s="140">
        <f t="shared" si="6"/>
        <v>2627.096056190239</v>
      </c>
      <c r="G17" s="140">
        <f t="shared" si="6"/>
        <v>2655.8978657647835</v>
      </c>
      <c r="H17" s="140">
        <f t="shared" si="6"/>
        <v>2726.6842310545744</v>
      </c>
      <c r="I17" s="140">
        <f t="shared" si="6"/>
        <v>2569.086513359443</v>
      </c>
      <c r="J17" s="140">
        <f t="shared" si="6"/>
        <v>2649.6485645541425</v>
      </c>
      <c r="K17" s="140">
        <f t="shared" si="6"/>
        <v>2579.3776413869073</v>
      </c>
      <c r="L17" s="140">
        <f t="shared" si="6"/>
        <v>2384.4603591831915</v>
      </c>
      <c r="M17" s="140">
        <f t="shared" si="6"/>
        <v>2293.6567204227013</v>
      </c>
      <c r="N17" s="140">
        <f t="shared" si="6"/>
        <v>2180.321571452193</v>
      </c>
      <c r="O17" s="140">
        <f t="shared" si="6"/>
        <v>2104.465019105812</v>
      </c>
      <c r="P17" s="140">
        <f t="shared" si="6"/>
        <v>1969.4153126498043</v>
      </c>
      <c r="Q17" s="140">
        <f t="shared" si="6"/>
        <v>1863.30430716887</v>
      </c>
      <c r="R17" s="140">
        <f t="shared" si="6"/>
        <v>1797.1097184255987</v>
      </c>
      <c r="S17" s="140">
        <f t="shared" si="6"/>
        <v>1667.8068923071553</v>
      </c>
      <c r="T17" s="140">
        <f t="shared" si="8"/>
        <v>1612.3841249727316</v>
      </c>
    </row>
    <row r="18" spans="1:20" ht="15.75">
      <c r="A18" s="115" t="s">
        <v>109</v>
      </c>
      <c r="B18" s="140">
        <f t="shared" si="5"/>
        <v>271.4381683507557</v>
      </c>
      <c r="C18" s="140">
        <f t="shared" si="6"/>
        <v>274.18657004840173</v>
      </c>
      <c r="D18" s="140">
        <f t="shared" si="6"/>
        <v>270.6576511533616</v>
      </c>
      <c r="E18" s="140">
        <f t="shared" si="6"/>
        <v>268.19228289654296</v>
      </c>
      <c r="F18" s="140">
        <f t="shared" si="6"/>
        <v>262.5046873541667</v>
      </c>
      <c r="G18" s="140">
        <f t="shared" si="6"/>
        <v>259.2832341745127</v>
      </c>
      <c r="H18" s="140">
        <f t="shared" si="6"/>
        <v>255.47435035009954</v>
      </c>
      <c r="I18" s="140">
        <f t="shared" si="6"/>
        <v>246.8320623990893</v>
      </c>
      <c r="J18" s="140">
        <f t="shared" si="6"/>
        <v>238.85373492936492</v>
      </c>
      <c r="K18" s="140">
        <f t="shared" si="6"/>
        <v>234.7753561829048</v>
      </c>
      <c r="L18" s="140">
        <f t="shared" si="6"/>
        <v>232.80883156006627</v>
      </c>
      <c r="M18" s="140">
        <f t="shared" si="6"/>
        <v>226.73438586465545</v>
      </c>
      <c r="N18" s="140">
        <f t="shared" si="6"/>
        <v>225.6498936541954</v>
      </c>
      <c r="O18" s="140">
        <f t="shared" si="6"/>
        <v>220.18552539281208</v>
      </c>
      <c r="P18" s="140">
        <f t="shared" si="6"/>
        <v>215.60544123524497</v>
      </c>
      <c r="Q18" s="140">
        <f t="shared" si="6"/>
        <v>209.91959482924545</v>
      </c>
      <c r="R18" s="140">
        <f t="shared" si="6"/>
        <v>201.26622448155476</v>
      </c>
      <c r="S18" s="140">
        <f t="shared" si="6"/>
        <v>200.47130539034427</v>
      </c>
      <c r="T18" s="140">
        <f t="shared" si="8"/>
        <v>195.08264331331708</v>
      </c>
    </row>
    <row r="19" ht="15.75">
      <c r="A19" s="115"/>
    </row>
    <row r="20" spans="1:21" ht="15.75">
      <c r="A20" s="115" t="s">
        <v>245</v>
      </c>
      <c r="B20" s="142" t="str">
        <f>IEA!D3</f>
        <v>1990</v>
      </c>
      <c r="C20" s="112" t="str">
        <f>IEA!E3</f>
        <v>1991</v>
      </c>
      <c r="D20" s="112" t="str">
        <f>IEA!F3</f>
        <v>1992</v>
      </c>
      <c r="E20" s="112" t="str">
        <f>IEA!G3</f>
        <v>1993</v>
      </c>
      <c r="F20" s="112" t="str">
        <f>IEA!H3</f>
        <v>1994</v>
      </c>
      <c r="G20" s="112" t="str">
        <f>IEA!I3</f>
        <v>1995</v>
      </c>
      <c r="H20" s="112" t="str">
        <f>IEA!J3</f>
        <v>1996</v>
      </c>
      <c r="I20" s="112" t="str">
        <f>IEA!K3</f>
        <v>1997</v>
      </c>
      <c r="J20" s="112" t="str">
        <f>IEA!L3</f>
        <v>1998</v>
      </c>
      <c r="K20" s="112" t="str">
        <f>IEA!M3</f>
        <v>1999</v>
      </c>
      <c r="L20" s="112" t="str">
        <f>IEA!N3</f>
        <v>2000</v>
      </c>
      <c r="M20" s="112" t="str">
        <f>IEA!O3</f>
        <v>2001</v>
      </c>
      <c r="N20" s="112" t="str">
        <f>IEA!P3</f>
        <v>2002</v>
      </c>
      <c r="O20" s="112" t="str">
        <f>IEA!Q3</f>
        <v>2003</v>
      </c>
      <c r="P20" s="112" t="str">
        <f>IEA!R3</f>
        <v>2004</v>
      </c>
      <c r="Q20" s="112" t="str">
        <f>IEA!S3</f>
        <v>2005</v>
      </c>
      <c r="R20" s="112" t="str">
        <f>IEA!T3</f>
        <v>2006</v>
      </c>
      <c r="S20" s="112">
        <f>IEA!U3</f>
        <v>2007</v>
      </c>
      <c r="T20" s="112">
        <f>IEA!V3</f>
        <v>2008</v>
      </c>
      <c r="U20" s="226" t="s">
        <v>255</v>
      </c>
    </row>
    <row r="21" spans="1:21" ht="15.75">
      <c r="A21" s="112" t="str">
        <f>IEA!A4</f>
        <v>COUNTRY</v>
      </c>
      <c r="B21" s="112"/>
      <c r="C21" s="112"/>
      <c r="D21" s="112"/>
      <c r="E21" s="112"/>
      <c r="F21" s="112"/>
      <c r="G21" s="112"/>
      <c r="H21" s="112"/>
      <c r="I21" s="112"/>
      <c r="J21" s="112"/>
      <c r="K21" s="112"/>
      <c r="L21" s="112"/>
      <c r="M21" s="112"/>
      <c r="N21" s="112"/>
      <c r="O21" s="112"/>
      <c r="P21" s="112"/>
      <c r="Q21" s="112"/>
      <c r="R21" s="112"/>
      <c r="S21" s="112"/>
      <c r="T21" s="112"/>
      <c r="U21" s="227"/>
    </row>
    <row r="22" spans="1:21" ht="15.75">
      <c r="A22" s="112" t="str">
        <f>IEA!A5</f>
        <v>World</v>
      </c>
      <c r="B22" s="112">
        <f>IEA!D5</f>
        <v>8777052.273</v>
      </c>
      <c r="C22" s="112">
        <f>IEA!E5</f>
        <v>8863008.819</v>
      </c>
      <c r="D22" s="112">
        <f>IEA!F5</f>
        <v>8861229.901</v>
      </c>
      <c r="E22" s="112">
        <f>IEA!G5</f>
        <v>8938830.766</v>
      </c>
      <c r="F22" s="112">
        <f>IEA!H5</f>
        <v>9013889.671</v>
      </c>
      <c r="G22" s="112">
        <f>IEA!I5</f>
        <v>9240997.372</v>
      </c>
      <c r="H22" s="112">
        <f>IEA!J5</f>
        <v>9482265.588</v>
      </c>
      <c r="I22" s="112">
        <f>IEA!K5</f>
        <v>9566316.463</v>
      </c>
      <c r="J22" s="112">
        <f>IEA!L5</f>
        <v>9623094.269</v>
      </c>
      <c r="K22" s="112">
        <f>IEA!M5</f>
        <v>9812613.277</v>
      </c>
      <c r="L22" s="112">
        <f>IEA!N5</f>
        <v>10024541.569</v>
      </c>
      <c r="M22" s="112">
        <f>IEA!O5</f>
        <v>10059131.026</v>
      </c>
      <c r="N22" s="112">
        <f>IEA!P5</f>
        <v>10279922.412</v>
      </c>
      <c r="O22" s="112">
        <f>IEA!Q5</f>
        <v>10646594.932</v>
      </c>
      <c r="P22" s="112">
        <f>IEA!R5</f>
        <v>11154685.582</v>
      </c>
      <c r="Q22" s="112">
        <f>IEA!S5</f>
        <v>11430447.621</v>
      </c>
      <c r="R22" s="112">
        <f>IEA!T5</f>
        <v>11731153.06</v>
      </c>
      <c r="S22" s="112">
        <f>IEA!U5</f>
        <v>12043105.683</v>
      </c>
      <c r="T22" s="112">
        <f>IEA!V5</f>
        <v>12267383.065</v>
      </c>
      <c r="U22" s="155">
        <f>T22*1000/(IEA!V15*1000000)</f>
        <v>1.8342664217565585</v>
      </c>
    </row>
    <row r="23" spans="1:21" ht="15.75">
      <c r="A23" s="112" t="str">
        <f>IEA!A6</f>
        <v>Africa</v>
      </c>
      <c r="B23" s="112">
        <f>IEA!D6</f>
        <v>387514.634</v>
      </c>
      <c r="C23" s="112">
        <f>IEA!E6</f>
        <v>403338.31</v>
      </c>
      <c r="D23" s="112">
        <f>IEA!F6</f>
        <v>406818.605</v>
      </c>
      <c r="E23" s="112">
        <f>IEA!G6</f>
        <v>418542.238</v>
      </c>
      <c r="F23" s="112">
        <f>IEA!H6</f>
        <v>425686.272</v>
      </c>
      <c r="G23" s="112">
        <f>IEA!I6</f>
        <v>442875.197</v>
      </c>
      <c r="H23" s="112">
        <f>IEA!J6</f>
        <v>452222.486</v>
      </c>
      <c r="I23" s="112">
        <f>IEA!K6</f>
        <v>463030.19</v>
      </c>
      <c r="J23" s="112">
        <f>IEA!L6</f>
        <v>472111.996</v>
      </c>
      <c r="K23" s="112">
        <f>IEA!M6</f>
        <v>491376.085</v>
      </c>
      <c r="L23" s="112">
        <f>IEA!N6</f>
        <v>502341.233</v>
      </c>
      <c r="M23" s="112">
        <f>IEA!O6</f>
        <v>512766.137</v>
      </c>
      <c r="N23" s="112">
        <f>IEA!P6</f>
        <v>525590.501</v>
      </c>
      <c r="O23" s="112">
        <f>IEA!Q6</f>
        <v>553634.524</v>
      </c>
      <c r="P23" s="112">
        <f>IEA!R6</f>
        <v>578882.048</v>
      </c>
      <c r="Q23" s="112">
        <f>IEA!S6</f>
        <v>592573.896</v>
      </c>
      <c r="R23" s="112">
        <f>IEA!T6</f>
        <v>607657.385</v>
      </c>
      <c r="S23" s="112">
        <f>IEA!U6</f>
        <v>635741.686</v>
      </c>
      <c r="T23" s="112">
        <f>IEA!V6</f>
        <v>655443.22</v>
      </c>
      <c r="U23" s="155">
        <f>T23*1000/(IEA!V16*1000000)</f>
        <v>0.665929613625765</v>
      </c>
    </row>
    <row r="24" spans="1:21" ht="15.75">
      <c r="A24" s="112" t="str">
        <f>IEA!A7</f>
        <v>Middle East</v>
      </c>
      <c r="B24" s="112">
        <f>IEA!D7</f>
        <v>219152.732</v>
      </c>
      <c r="C24" s="112">
        <f>IEA!E7</f>
        <v>239230.897</v>
      </c>
      <c r="D24" s="112">
        <f>IEA!F7</f>
        <v>259954.705</v>
      </c>
      <c r="E24" s="112">
        <f>IEA!G7</f>
        <v>278381.108</v>
      </c>
      <c r="F24" s="112">
        <f>IEA!H7</f>
        <v>301300.446</v>
      </c>
      <c r="G24" s="112">
        <f>IEA!I7</f>
        <v>311197.385</v>
      </c>
      <c r="H24" s="112">
        <f>IEA!J7</f>
        <v>323600.305</v>
      </c>
      <c r="I24" s="112">
        <f>IEA!K7</f>
        <v>326398.517</v>
      </c>
      <c r="J24" s="112">
        <f>IEA!L7</f>
        <v>351346.402</v>
      </c>
      <c r="K24" s="112">
        <f>IEA!M7</f>
        <v>359306.814</v>
      </c>
      <c r="L24" s="112">
        <f>IEA!N7</f>
        <v>378487.902</v>
      </c>
      <c r="M24" s="112">
        <f>IEA!O7</f>
        <v>392295.948</v>
      </c>
      <c r="N24" s="112">
        <f>IEA!P7</f>
        <v>417555.448</v>
      </c>
      <c r="O24" s="112">
        <f>IEA!Q7</f>
        <v>442452.644</v>
      </c>
      <c r="P24" s="112">
        <f>IEA!R7</f>
        <v>478425.823</v>
      </c>
      <c r="Q24" s="112">
        <f>IEA!S7</f>
        <v>497305.143</v>
      </c>
      <c r="R24" s="112">
        <f>IEA!T7</f>
        <v>526500.272</v>
      </c>
      <c r="S24" s="112">
        <f>IEA!U7</f>
        <v>558576.504</v>
      </c>
      <c r="T24" s="112">
        <f>IEA!V7</f>
        <v>593652.431</v>
      </c>
      <c r="U24" s="155">
        <f>T24*1000/(IEA!V17*1000000)</f>
        <v>2.9906471489095883</v>
      </c>
    </row>
    <row r="25" spans="1:21" ht="15.75">
      <c r="A25" s="112" t="str">
        <f>IEA!A8</f>
        <v>China (including Hong Kong)</v>
      </c>
      <c r="B25" s="112">
        <f>IEA!D8</f>
        <v>871703.448</v>
      </c>
      <c r="C25" s="112">
        <f>IEA!E8</f>
        <v>865709.76</v>
      </c>
      <c r="D25" s="112">
        <f>IEA!F8</f>
        <v>896548.434</v>
      </c>
      <c r="E25" s="112">
        <f>IEA!G8</f>
        <v>947796.223</v>
      </c>
      <c r="F25" s="112">
        <f>IEA!H8</f>
        <v>991004.08</v>
      </c>
      <c r="G25" s="112">
        <f>IEA!I8</f>
        <v>1057353.629</v>
      </c>
      <c r="H25" s="112">
        <f>IEA!J8</f>
        <v>1094645.449</v>
      </c>
      <c r="I25" s="112">
        <f>IEA!K8</f>
        <v>1096924.193</v>
      </c>
      <c r="J25" s="112">
        <f>IEA!L8</f>
        <v>1098024.37</v>
      </c>
      <c r="K25" s="112">
        <f>IEA!M8</f>
        <v>1100562.247</v>
      </c>
      <c r="L25" s="112">
        <f>IEA!N8</f>
        <v>1107326.18</v>
      </c>
      <c r="M25" s="112">
        <f>IEA!O8</f>
        <v>1104147.517</v>
      </c>
      <c r="N25" s="112">
        <f>IEA!P8</f>
        <v>1192585.29</v>
      </c>
      <c r="O25" s="112">
        <f>IEA!Q8</f>
        <v>1356373.597</v>
      </c>
      <c r="P25" s="112">
        <f>IEA!R8</f>
        <v>1576228.934</v>
      </c>
      <c r="Q25" s="112">
        <f>IEA!S8</f>
        <v>1707357.775</v>
      </c>
      <c r="R25" s="112">
        <f>IEA!T8</f>
        <v>1864729.456</v>
      </c>
      <c r="S25" s="112">
        <f>IEA!U8</f>
        <v>1976777.146</v>
      </c>
      <c r="T25" s="112">
        <f>IEA!V8</f>
        <v>2130565.479</v>
      </c>
      <c r="U25" s="155">
        <f>T25*1000/(IEA!V18*1000000)</f>
        <v>1.5987818557155913</v>
      </c>
    </row>
    <row r="26" spans="1:21" ht="15.75">
      <c r="A26" s="112" t="str">
        <f>IEA!A9</f>
        <v>India</v>
      </c>
      <c r="B26" s="112">
        <f>IEA!D9</f>
        <v>318897.91</v>
      </c>
      <c r="C26" s="112">
        <f>IEA!E9</f>
        <v>331800.636</v>
      </c>
      <c r="D26" s="112">
        <f>IEA!F9</f>
        <v>345054.962</v>
      </c>
      <c r="E26" s="112">
        <f>IEA!G9</f>
        <v>352717.136</v>
      </c>
      <c r="F26" s="112">
        <f>IEA!H9</f>
        <v>366036.505</v>
      </c>
      <c r="G26" s="112">
        <f>IEA!I9</f>
        <v>386373.914</v>
      </c>
      <c r="H26" s="112">
        <f>IEA!J9</f>
        <v>399194.15</v>
      </c>
      <c r="I26" s="112">
        <f>IEA!K9</f>
        <v>415035.854</v>
      </c>
      <c r="J26" s="112">
        <f>IEA!L9</f>
        <v>424778.692</v>
      </c>
      <c r="K26" s="112">
        <f>IEA!M9</f>
        <v>450402.917</v>
      </c>
      <c r="L26" s="112">
        <f>IEA!N9</f>
        <v>459452.995</v>
      </c>
      <c r="M26" s="112">
        <f>IEA!O9</f>
        <v>466089.833</v>
      </c>
      <c r="N26" s="112">
        <f>IEA!P9</f>
        <v>478974.17</v>
      </c>
      <c r="O26" s="112">
        <f>IEA!Q9</f>
        <v>490891.779</v>
      </c>
      <c r="P26" s="112">
        <f>IEA!R9</f>
        <v>518614.279</v>
      </c>
      <c r="Q26" s="112">
        <f>IEA!S9</f>
        <v>536856.103</v>
      </c>
      <c r="R26" s="112">
        <f>IEA!T9</f>
        <v>563727.111</v>
      </c>
      <c r="S26" s="112">
        <f>IEA!U9</f>
        <v>595105.455</v>
      </c>
      <c r="T26" s="112">
        <f>IEA!V9</f>
        <v>620972.581</v>
      </c>
      <c r="U26" s="155">
        <f>T26*1000/(IEA!V19*1000000)</f>
        <v>0.5447295145026383</v>
      </c>
    </row>
    <row r="27" spans="1:21" ht="15.75">
      <c r="A27" s="112" t="str">
        <f>IEA!A10</f>
        <v>Russia</v>
      </c>
      <c r="B27" s="112">
        <f>IEA!D10</f>
        <v>879192.534</v>
      </c>
      <c r="C27" s="112">
        <f>IEA!E10</f>
        <v>871122.201</v>
      </c>
      <c r="D27" s="112">
        <f>IEA!F10</f>
        <v>795667.004</v>
      </c>
      <c r="E27" s="112">
        <f>IEA!G10</f>
        <v>751202.347</v>
      </c>
      <c r="F27" s="112">
        <f>IEA!H10</f>
        <v>656963.742</v>
      </c>
      <c r="G27" s="112">
        <f>IEA!I10</f>
        <v>636646.352</v>
      </c>
      <c r="H27" s="112">
        <f>IEA!J10</f>
        <v>630084.43</v>
      </c>
      <c r="I27" s="112">
        <f>IEA!K10</f>
        <v>601977.963</v>
      </c>
      <c r="J27" s="112">
        <f>IEA!L10</f>
        <v>587949.629</v>
      </c>
      <c r="K27" s="112">
        <f>IEA!M10</f>
        <v>608987.537</v>
      </c>
      <c r="L27" s="112">
        <f>IEA!N10</f>
        <v>619264.628</v>
      </c>
      <c r="M27" s="112">
        <f>IEA!O10</f>
        <v>626014.185</v>
      </c>
      <c r="N27" s="112">
        <f>IEA!P10</f>
        <v>623097.623</v>
      </c>
      <c r="O27" s="112">
        <f>IEA!Q10</f>
        <v>645322.728</v>
      </c>
      <c r="P27" s="112">
        <f>IEA!R10</f>
        <v>647392.056</v>
      </c>
      <c r="Q27" s="112">
        <f>IEA!S10</f>
        <v>651711.627</v>
      </c>
      <c r="R27" s="112">
        <f>IEA!T10</f>
        <v>670672.799</v>
      </c>
      <c r="S27" s="112">
        <f>IEA!U10</f>
        <v>672590.682</v>
      </c>
      <c r="T27" s="112">
        <f>IEA!V10</f>
        <v>686757.342</v>
      </c>
      <c r="U27" s="155">
        <f>T27*1000/(IEA!V20*1000000)</f>
        <v>4.843618848123228</v>
      </c>
    </row>
    <row r="28" spans="1:21" ht="15.75">
      <c r="A28" s="112" t="str">
        <f>IEA!A11</f>
        <v>United States</v>
      </c>
      <c r="B28" s="112">
        <f>IEA!D11</f>
        <v>1914996.334</v>
      </c>
      <c r="C28" s="112">
        <f>IEA!E11</f>
        <v>1930629.906</v>
      </c>
      <c r="D28" s="112">
        <f>IEA!F11</f>
        <v>1969359.184</v>
      </c>
      <c r="E28" s="112">
        <f>IEA!G11</f>
        <v>2003932.74</v>
      </c>
      <c r="F28" s="112">
        <f>IEA!H11</f>
        <v>2041105.156</v>
      </c>
      <c r="G28" s="112">
        <f>IEA!I11</f>
        <v>2067213.345</v>
      </c>
      <c r="H28" s="112">
        <f>IEA!J11</f>
        <v>2113130.477</v>
      </c>
      <c r="I28" s="112">
        <f>IEA!K11</f>
        <v>2134504.938</v>
      </c>
      <c r="J28" s="112">
        <f>IEA!L11</f>
        <v>2152669.342</v>
      </c>
      <c r="K28" s="112">
        <f>IEA!M11</f>
        <v>2210902.907</v>
      </c>
      <c r="L28" s="112">
        <f>IEA!N11</f>
        <v>2273331.687</v>
      </c>
      <c r="M28" s="112">
        <f>IEA!O11</f>
        <v>2230816.894</v>
      </c>
      <c r="N28" s="112">
        <f>IEA!P11</f>
        <v>2255957.295</v>
      </c>
      <c r="O28" s="112">
        <f>IEA!Q11</f>
        <v>2261151.295</v>
      </c>
      <c r="P28" s="112">
        <f>IEA!R11</f>
        <v>2307819.192</v>
      </c>
      <c r="Q28" s="112">
        <f>IEA!S11</f>
        <v>2318861.102</v>
      </c>
      <c r="R28" s="112">
        <f>IEA!T11</f>
        <v>2296640.103</v>
      </c>
      <c r="S28" s="112">
        <f>IEA!U11</f>
        <v>2336546.175</v>
      </c>
      <c r="T28" s="112">
        <f>IEA!V11</f>
        <v>2283721.609</v>
      </c>
      <c r="U28" s="155">
        <f>T28*1000/(IEA!V21*1000000)</f>
        <v>7.4991925530901815</v>
      </c>
    </row>
    <row r="29" ht="15.75">
      <c r="A29" s="115"/>
    </row>
    <row r="30" ht="15">
      <c r="A30" s="141" t="s">
        <v>244</v>
      </c>
    </row>
    <row r="31" spans="1:22" ht="15">
      <c r="A31" s="137" t="str">
        <f>'GDP_UN+weo'!A5</f>
        <v>World</v>
      </c>
      <c r="B31" s="140">
        <f>'GDP_UN+weo'!B5/1000000000</f>
        <v>24019.268745334506</v>
      </c>
      <c r="C31" s="140">
        <f>'GDP_UN+weo'!C5/1000000000</f>
        <v>24725.675439134793</v>
      </c>
      <c r="D31" s="140">
        <f>'GDP_UN+weo'!D5/1000000000</f>
        <v>25089.884638353247</v>
      </c>
      <c r="E31" s="140">
        <f>'GDP_UN+weo'!E5/1000000000</f>
        <v>25598.205701126284</v>
      </c>
      <c r="F31" s="140">
        <f>'GDP_UN+weo'!F5/1000000000</f>
        <v>26113.753563946968</v>
      </c>
      <c r="G31" s="140">
        <f>'GDP_UN+weo'!G5/1000000000</f>
        <v>26996.659571944012</v>
      </c>
      <c r="H31" s="140">
        <f>'GDP_UN+weo'!H5/1000000000</f>
        <v>27881.070139520896</v>
      </c>
      <c r="I31" s="140">
        <f>'GDP_UN+weo'!I5/1000000000</f>
        <v>28922.985730634788</v>
      </c>
      <c r="J31" s="140">
        <f>'GDP_UN+weo'!J5/1000000000</f>
        <v>30090.895894437825</v>
      </c>
      <c r="K31" s="140">
        <f>'GDP_UN+weo'!K5/1000000000</f>
        <v>30854.903741197602</v>
      </c>
      <c r="L31" s="140">
        <f>'GDP_UN+weo'!L5/1000000000</f>
        <v>31941.922</v>
      </c>
      <c r="M31" s="140">
        <f>'GDP_UN+weo'!M5/1000000000</f>
        <v>33446.06710698</v>
      </c>
      <c r="N31" s="140">
        <f>'GDP_UN+weo'!N5/1000000000</f>
        <v>34180.54274064928</v>
      </c>
      <c r="O31" s="140">
        <f>'GDP_UN+weo'!O5/1000000000</f>
        <v>35150.2447382015</v>
      </c>
      <c r="P31" s="140">
        <f>'GDP_UN+weo'!P5/1000000000</f>
        <v>36422.6835977244</v>
      </c>
      <c r="Q31" s="140">
        <f>'GDP_UN+weo'!Q5/1000000000</f>
        <v>38218.3218990922</v>
      </c>
      <c r="R31" s="140">
        <f>'GDP_UN+weo'!R5/1000000000</f>
        <v>39919.0372236018</v>
      </c>
      <c r="S31" s="140">
        <f>'GDP_UN+weo'!S5/1000000000</f>
        <v>41955.307312377736</v>
      </c>
      <c r="T31" s="140">
        <f>'GDP_UN+weo'!T5/1000000000</f>
        <v>44117.264298184564</v>
      </c>
      <c r="U31" s="140"/>
      <c r="V31" s="140"/>
    </row>
    <row r="32" spans="1:22" ht="15">
      <c r="A32" s="137" t="str">
        <f>'GDP_UN+weo'!A6</f>
        <v>Africa</v>
      </c>
      <c r="B32" s="140">
        <f>'GDP_UN+weo'!B6/1000000000</f>
        <v>458.601661648</v>
      </c>
      <c r="C32" s="140">
        <f>'GDP_UN+weo'!C6/1000000000</f>
        <v>463.252700736</v>
      </c>
      <c r="D32" s="140">
        <f>'GDP_UN+weo'!D6/1000000000</f>
        <v>463.863871744</v>
      </c>
      <c r="E32" s="140">
        <f>'GDP_UN+weo'!E6/1000000000</f>
        <v>466.71046584</v>
      </c>
      <c r="F32" s="140">
        <f>'GDP_UN+weo'!F6/1000000000</f>
        <v>477.290518808</v>
      </c>
      <c r="G32" s="140">
        <f>'GDP_UN+weo'!G6/1000000000</f>
        <v>490.877265568</v>
      </c>
      <c r="H32" s="140">
        <f>'GDP_UN+weo'!H6/1000000000</f>
        <v>515.64307768</v>
      </c>
      <c r="I32" s="140">
        <f>'GDP_UN+weo'!I6/1000000000</f>
        <v>531.437648064</v>
      </c>
      <c r="J32" s="140">
        <f>'GDP_UN+weo'!J6/1000000000</f>
        <v>548.148708928</v>
      </c>
      <c r="K32" s="140">
        <f>'GDP_UN+weo'!K6/1000000000</f>
        <v>564.47318128</v>
      </c>
      <c r="L32" s="140">
        <f>'GDP_UN+weo'!L6/1000000000</f>
        <v>583.76804728</v>
      </c>
      <c r="M32" s="140">
        <f>'GDP_UN+weo'!M6/1000000000</f>
        <v>605.918917728</v>
      </c>
      <c r="N32" s="140">
        <f>'GDP_UN+weo'!N6/1000000000</f>
        <v>626.630751152</v>
      </c>
      <c r="O32" s="140">
        <f>'GDP_UN+weo'!O6/1000000000</f>
        <v>651.511651808</v>
      </c>
      <c r="P32" s="140">
        <f>'GDP_UN+weo'!P6/1000000000</f>
        <v>685.22059496</v>
      </c>
      <c r="Q32" s="140">
        <f>'GDP_UN+weo'!Q6/1000000000</f>
        <v>720.825712512</v>
      </c>
      <c r="R32" s="140">
        <f>'GDP_UN+weo'!R6/1000000000</f>
        <v>760.803018608</v>
      </c>
      <c r="S32" s="140">
        <f>'GDP_UN+weo'!S6/1000000000</f>
        <v>806.9358821295888</v>
      </c>
      <c r="T32" s="140">
        <f>'GDP_UN+weo'!T6/1000000000</f>
        <v>847.3124584722563</v>
      </c>
      <c r="U32" s="140"/>
      <c r="V32" s="140"/>
    </row>
    <row r="33" spans="1:22" ht="15">
      <c r="A33" s="137" t="str">
        <f>'GDP_UN+weo'!A7</f>
        <v>Middle-East</v>
      </c>
      <c r="B33" s="140">
        <f>'GDP_UN+weo'!B7/1000000000</f>
        <v>419.61782819112216</v>
      </c>
      <c r="C33" s="140">
        <f>'GDP_UN+weo'!C7/1000000000</f>
        <v>450.1750652785864</v>
      </c>
      <c r="D33" s="140">
        <f>'GDP_UN+weo'!D7/1000000000</f>
        <v>470.246673682051</v>
      </c>
      <c r="E33" s="140">
        <f>'GDP_UN+weo'!E7/1000000000</f>
        <v>484.0498780844014</v>
      </c>
      <c r="F33" s="140">
        <f>'GDP_UN+weo'!F7/1000000000</f>
        <v>499.6250404753981</v>
      </c>
      <c r="G33" s="140">
        <f>'GDP_UN+weo'!G7/1000000000</f>
        <v>516.9813821187868</v>
      </c>
      <c r="H33" s="140">
        <f>'GDP_UN+weo'!H7/1000000000</f>
        <v>539.7214228324797</v>
      </c>
      <c r="I33" s="140">
        <f>'GDP_UN+weo'!I7/1000000000</f>
        <v>558.7761963844522</v>
      </c>
      <c r="J33" s="140">
        <f>'GDP_UN+weo'!J7/1000000000</f>
        <v>585.7672431381318</v>
      </c>
      <c r="K33" s="140">
        <f>'GDP_UN+weo'!K7/1000000000</f>
        <v>597.0792905543512</v>
      </c>
      <c r="L33" s="140">
        <f>'GDP_UN+weo'!L7/1000000000</f>
        <v>625.731492608</v>
      </c>
      <c r="M33" s="140">
        <f>'GDP_UN+weo'!M7/1000000000</f>
        <v>639.393327168</v>
      </c>
      <c r="N33" s="140">
        <f>'GDP_UN+weo'!N7/1000000000</f>
        <v>651.352761453152</v>
      </c>
      <c r="O33" s="140">
        <f>'GDP_UN+weo'!O7/1000000000</f>
        <v>683.9750399549489</v>
      </c>
      <c r="P33" s="140">
        <f>'GDP_UN+weo'!P7/1000000000</f>
        <v>728.945964978412</v>
      </c>
      <c r="Q33" s="140">
        <f>'GDP_UN+weo'!Q7/1000000000</f>
        <v>773.411651760867</v>
      </c>
      <c r="R33" s="140">
        <f>'GDP_UN+weo'!R7/1000000000</f>
        <v>785.5716636061504</v>
      </c>
      <c r="S33" s="140">
        <f>'GDP_UN+weo'!S7/1000000000</f>
        <v>823.8103996387179</v>
      </c>
      <c r="T33" s="140">
        <f>'GDP_UN+weo'!T7/1000000000</f>
        <v>824.0039113591553</v>
      </c>
      <c r="U33" s="140"/>
      <c r="V33" s="140"/>
    </row>
    <row r="34" spans="1:22" ht="15">
      <c r="A34" s="137" t="str">
        <f>'GDP_UN+weo'!A8</f>
        <v>China</v>
      </c>
      <c r="B34" s="140">
        <f>'GDP_UN+weo'!B8/1000000000</f>
        <v>444.600549376</v>
      </c>
      <c r="C34" s="140">
        <f>'GDP_UN+weo'!C8/1000000000</f>
        <v>485.5037952</v>
      </c>
      <c r="D34" s="140">
        <f>'GDP_UN+weo'!D8/1000000000</f>
        <v>554.44537344</v>
      </c>
      <c r="E34" s="140">
        <f>'GDP_UN+weo'!E8/1000000000</f>
        <v>632.067719168</v>
      </c>
      <c r="F34" s="140">
        <f>'GDP_UN+weo'!F8/1000000000</f>
        <v>714.868588544</v>
      </c>
      <c r="G34" s="140">
        <f>'GDP_UN+weo'!G8/1000000000</f>
        <v>792.789254144</v>
      </c>
      <c r="H34" s="140">
        <f>'GDP_UN+weo'!H8/1000000000</f>
        <v>872.068153344</v>
      </c>
      <c r="I34" s="140">
        <f>'GDP_UN+weo'!I8/1000000000</f>
        <v>953.170526208</v>
      </c>
      <c r="J34" s="140">
        <f>'GDP_UN+weo'!J8/1000000000</f>
        <v>1027.517775872</v>
      </c>
      <c r="K34" s="140">
        <f>'GDP_UN+weo'!K8/1000000000</f>
        <v>1105.609097216</v>
      </c>
      <c r="L34" s="140">
        <f>'GDP_UN+weo'!L8/1000000000</f>
        <v>1198.480293888</v>
      </c>
      <c r="M34" s="140">
        <f>'GDP_UN+weo'!M8/1000000000</f>
        <v>1297.95424256</v>
      </c>
      <c r="N34" s="140">
        <f>'GDP_UN+weo'!N8/1000000000</f>
        <v>1416.068071424</v>
      </c>
      <c r="O34" s="140">
        <f>'GDP_UN+weo'!O8/1000000000</f>
        <v>1557.674852352</v>
      </c>
      <c r="P34" s="140">
        <f>'GDP_UN+weo'!P8/1000000000</f>
        <v>1714.999918592</v>
      </c>
      <c r="Q34" s="140">
        <f>'GDP_UN+weo'!Q8/1000000000</f>
        <v>1889.929920512</v>
      </c>
      <c r="R34" s="140">
        <f>'GDP_UN+weo'!R8/1000000000</f>
        <v>2092.152520704</v>
      </c>
      <c r="S34" s="140">
        <f>'GDP_UN+weo'!S8/1000000000</f>
        <v>2364.4670927988327</v>
      </c>
      <c r="T34" s="140">
        <f>'GDP_UN+weo'!T8/1000000000</f>
        <v>2590.368278844833</v>
      </c>
      <c r="U34" s="140"/>
      <c r="V34" s="140"/>
    </row>
    <row r="35" spans="1:22" ht="15">
      <c r="A35" s="137" t="str">
        <f>'GDP_UN+weo'!A9</f>
        <v>India</v>
      </c>
      <c r="B35" s="140">
        <f>'GDP_UN+weo'!B9/1000000000</f>
        <v>269.425098752</v>
      </c>
      <c r="C35" s="140">
        <f>'GDP_UN+weo'!C9/1000000000</f>
        <v>271.868100608</v>
      </c>
      <c r="D35" s="140">
        <f>'GDP_UN+weo'!D9/1000000000</f>
        <v>286.199939072</v>
      </c>
      <c r="E35" s="140">
        <f>'GDP_UN+weo'!E9/1000000000</f>
        <v>300.138463232</v>
      </c>
      <c r="F35" s="140">
        <f>'GDP_UN+weo'!F9/1000000000</f>
        <v>322.53968384</v>
      </c>
      <c r="G35" s="140">
        <f>'GDP_UN+weo'!G9/1000000000</f>
        <v>347.200258048</v>
      </c>
      <c r="H35" s="140">
        <f>'GDP_UN+weo'!H9/1000000000</f>
        <v>372.874575872</v>
      </c>
      <c r="I35" s="140">
        <f>'GDP_UN+weo'!I9/1000000000</f>
        <v>389.57252608</v>
      </c>
      <c r="J35" s="140">
        <f>'GDP_UN+weo'!J9/1000000000</f>
        <v>412.897673216</v>
      </c>
      <c r="K35" s="140">
        <f>'GDP_UN+weo'!K9/1000000000</f>
        <v>442.332020736</v>
      </c>
      <c r="L35" s="140">
        <f>'GDP_UN+weo'!L9/1000000000</f>
        <v>460.195397632</v>
      </c>
      <c r="M35" s="140">
        <f>'GDP_UN+weo'!M9/1000000000</f>
        <v>484.162469888</v>
      </c>
      <c r="N35" s="140">
        <f>'GDP_UN+weo'!N9/1000000000</f>
        <v>502.205513728</v>
      </c>
      <c r="O35" s="140">
        <f>'GDP_UN+weo'!O9/1000000000</f>
        <v>544.350273536</v>
      </c>
      <c r="P35" s="140">
        <f>'GDP_UN+weo'!P9/1000000000</f>
        <v>589.667631104</v>
      </c>
      <c r="Q35" s="140">
        <f>'GDP_UN+weo'!Q9/1000000000</f>
        <v>644.10681344</v>
      </c>
      <c r="R35" s="140">
        <f>'GDP_UN+weo'!R9/1000000000</f>
        <v>703.333138432</v>
      </c>
      <c r="S35" s="140">
        <f>'GDP_UN+weo'!S9/1000000000</f>
        <v>769.249520165847</v>
      </c>
      <c r="T35" s="140">
        <f>'GDP_UN+weo'!T9/1000000000</f>
        <v>825.7585899172302</v>
      </c>
      <c r="U35" s="140"/>
      <c r="V35" s="140"/>
    </row>
    <row r="36" spans="1:22" ht="15">
      <c r="A36" s="137" t="str">
        <f>'GDP_UN+weo'!A10</f>
        <v>Russia</v>
      </c>
      <c r="B36" s="140">
        <f>'GDP_UN+weo'!B10/1000000000</f>
        <v>385.892319232</v>
      </c>
      <c r="C36" s="140">
        <f>'GDP_UN+weo'!C10/1000000000</f>
        <v>366.416560128</v>
      </c>
      <c r="D36" s="140">
        <f>'GDP_UN+weo'!D10/1000000000</f>
        <v>313.17229568</v>
      </c>
      <c r="E36" s="140">
        <f>'GDP_UN+weo'!E10/1000000000</f>
        <v>286.02482688</v>
      </c>
      <c r="F36" s="140">
        <f>'GDP_UN+weo'!F10/1000000000</f>
        <v>250.072219648</v>
      </c>
      <c r="G36" s="140">
        <f>'GDP_UN+weo'!G10/1000000000</f>
        <v>239.710404608</v>
      </c>
      <c r="H36" s="140">
        <f>'GDP_UN+weo'!H10/1000000000</f>
        <v>231.080820736</v>
      </c>
      <c r="I36" s="140">
        <f>'GDP_UN+weo'!I10/1000000000</f>
        <v>234.315956224</v>
      </c>
      <c r="J36" s="140">
        <f>'GDP_UN+weo'!J10/1000000000</f>
        <v>221.897211904</v>
      </c>
      <c r="K36" s="140">
        <f>'GDP_UN+weo'!K10/1000000000</f>
        <v>236.098633728</v>
      </c>
      <c r="L36" s="140">
        <f>'GDP_UN+weo'!L10/1000000000</f>
        <v>259.708502016</v>
      </c>
      <c r="M36" s="140">
        <f>'GDP_UN+weo'!M10/1000000000</f>
        <v>272.932814848</v>
      </c>
      <c r="N36" s="140">
        <f>'GDP_UN+weo'!N10/1000000000</f>
        <v>285.782441984</v>
      </c>
      <c r="O36" s="140">
        <f>'GDP_UN+weo'!O10/1000000000</f>
        <v>306.644549632</v>
      </c>
      <c r="P36" s="140">
        <f>'GDP_UN+weo'!P10/1000000000</f>
        <v>328.722972672</v>
      </c>
      <c r="Q36" s="140">
        <f>'GDP_UN+weo'!Q10/1000000000</f>
        <v>349.761241088</v>
      </c>
      <c r="R36" s="140">
        <f>'GDP_UN+weo'!R10/1000000000</f>
        <v>373.19524352</v>
      </c>
      <c r="S36" s="140">
        <f>'GDP_UN+weo'!S10/1000000000</f>
        <v>403.2785121001472</v>
      </c>
      <c r="T36" s="140">
        <f>'GDP_UN+weo'!T10/1000000000</f>
        <v>425.9266333396915</v>
      </c>
      <c r="U36" s="140"/>
      <c r="V36" s="140"/>
    </row>
    <row r="37" spans="1:22" ht="15">
      <c r="A37" s="137" t="str">
        <f>'GDP_UN+weo'!A11</f>
        <v>United States</v>
      </c>
      <c r="B37" s="140">
        <f>'GDP_UN+weo'!B11/1000000000</f>
        <v>7055.00020736</v>
      </c>
      <c r="C37" s="140">
        <f>'GDP_UN+weo'!C11/1000000000</f>
        <v>7041.300037632</v>
      </c>
      <c r="D37" s="140">
        <f>'GDP_UN+weo'!D11/1000000000</f>
        <v>7276.199936</v>
      </c>
      <c r="E37" s="140">
        <f>'GDP_UN+weo'!E11/1000000000</f>
        <v>7472.000008192</v>
      </c>
      <c r="F37" s="140">
        <f>'GDP_UN+weo'!F11/1000000000</f>
        <v>7775.499845632</v>
      </c>
      <c r="G37" s="140">
        <f>'GDP_UN+weo'!G11/1000000000</f>
        <v>7972.799905792</v>
      </c>
      <c r="H37" s="140">
        <f>'GDP_UN+weo'!H11/1000000000</f>
        <v>8271.399747584</v>
      </c>
      <c r="I37" s="140">
        <f>'GDP_UN+weo'!I11/1000000000</f>
        <v>8647.599980544</v>
      </c>
      <c r="J37" s="140">
        <f>'GDP_UN+weo'!J11/1000000000</f>
        <v>9012.50023424</v>
      </c>
      <c r="K37" s="140">
        <f>'GDP_UN+weo'!K11/1000000000</f>
        <v>9417.099575296</v>
      </c>
      <c r="L37" s="140">
        <f>'GDP_UN+weo'!L11/1000000000</f>
        <v>9764.800036864</v>
      </c>
      <c r="M37" s="140">
        <f>'GDP_UN+weo'!M11/1000000000</f>
        <v>9838.899757056</v>
      </c>
      <c r="N37" s="140">
        <f>'GDP_UN+weo'!N11/1000000000</f>
        <v>9997.599637504</v>
      </c>
      <c r="O37" s="140">
        <f>'GDP_UN+weo'!O11/1000000000</f>
        <v>10269.300359168</v>
      </c>
      <c r="P37" s="140">
        <f>'GDP_UN+weo'!P11/1000000000</f>
        <v>10703.90050816</v>
      </c>
      <c r="Q37" s="140">
        <f>'GDP_UN+weo'!Q11/1000000000</f>
        <v>11046.425198592</v>
      </c>
      <c r="R37" s="140">
        <f>'GDP_UN+weo'!R11/1000000000</f>
        <v>11410.956353536</v>
      </c>
      <c r="S37" s="140">
        <f>'GDP_UN+weo'!S11/1000000000</f>
        <v>11655.264929065204</v>
      </c>
      <c r="T37" s="140">
        <f>'GDP_UN+weo'!T11/1000000000</f>
        <v>11706.4315421038</v>
      </c>
      <c r="U37" s="140"/>
      <c r="V37" s="140"/>
    </row>
  </sheetData>
  <sheetProtection/>
  <mergeCells count="1">
    <mergeCell ref="U20:U21"/>
  </mergeCells>
  <printOptions/>
  <pageMargins left="0.75" right="0.75" top="1" bottom="1" header="0.5" footer="0.5"/>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AH405"/>
  <sheetViews>
    <sheetView tabSelected="1" zoomScale="85" zoomScaleNormal="85" zoomScalePageLayoutView="0" workbookViewId="0" topLeftCell="M356">
      <selection activeCell="A264" sqref="A264"/>
    </sheetView>
  </sheetViews>
  <sheetFormatPr defaultColWidth="9.140625" defaultRowHeight="12.75"/>
  <cols>
    <col min="1" max="1" width="23.140625" style="0" customWidth="1"/>
    <col min="2" max="2" width="15.28125" style="0" customWidth="1"/>
    <col min="3" max="6" width="12.7109375" style="0" customWidth="1"/>
    <col min="7" max="8" width="13.00390625" style="0" customWidth="1"/>
    <col min="9" max="19" width="9.28125" style="0" bestFit="1" customWidth="1"/>
    <col min="20" max="20" width="9.421875" style="0" bestFit="1" customWidth="1"/>
    <col min="21" max="21" width="9.28125" style="0" bestFit="1" customWidth="1"/>
    <col min="25" max="25" width="11.421875" style="0" customWidth="1"/>
    <col min="26" max="26" width="12.421875" style="0" customWidth="1"/>
    <col min="27" max="27" width="12.00390625" style="0" customWidth="1"/>
    <col min="31" max="31" width="19.00390625" style="0" customWidth="1"/>
    <col min="32" max="32" width="12.28125" style="0" customWidth="1"/>
  </cols>
  <sheetData>
    <row r="1" spans="1:33" ht="35.25" thickBot="1" thickTop="1">
      <c r="A1" s="34" t="s">
        <v>157</v>
      </c>
      <c r="B1" s="33" t="s">
        <v>260</v>
      </c>
      <c r="AE1" s="35" t="s">
        <v>158</v>
      </c>
      <c r="AF1" s="36"/>
      <c r="AG1" s="37"/>
    </row>
    <row r="2" spans="1:33" ht="18.75" thickTop="1">
      <c r="A2" s="38" t="s">
        <v>87</v>
      </c>
      <c r="B2" s="38"/>
      <c r="C2" s="38"/>
      <c r="Z2" s="35" t="s">
        <v>159</v>
      </c>
      <c r="AA2" s="36"/>
      <c r="AB2" s="37"/>
      <c r="AC2" s="3"/>
      <c r="AE2" s="36" t="s">
        <v>160</v>
      </c>
      <c r="AF2" s="36"/>
      <c r="AG2" s="39"/>
    </row>
    <row r="3" spans="1:33" ht="12.75">
      <c r="A3" t="s">
        <v>17</v>
      </c>
      <c r="Z3" s="36" t="s">
        <v>160</v>
      </c>
      <c r="AA3" s="36"/>
      <c r="AB3" s="39"/>
      <c r="AC3" s="3"/>
      <c r="AE3" s="36" t="s">
        <v>161</v>
      </c>
      <c r="AF3" s="40">
        <v>40339.481782407405</v>
      </c>
      <c r="AG3" s="39"/>
    </row>
    <row r="4" spans="26:33" ht="12.75">
      <c r="Z4" s="36" t="s">
        <v>161</v>
      </c>
      <c r="AA4" s="40">
        <v>40429.39517361111</v>
      </c>
      <c r="AB4" s="39"/>
      <c r="AC4" s="3"/>
      <c r="AE4" s="36"/>
      <c r="AF4" s="36"/>
      <c r="AG4" s="39"/>
    </row>
    <row r="5" spans="3:33" ht="13.5" thickBot="1">
      <c r="C5">
        <v>1991</v>
      </c>
      <c r="D5">
        <v>1992</v>
      </c>
      <c r="E5">
        <v>1993</v>
      </c>
      <c r="F5">
        <v>1994</v>
      </c>
      <c r="G5">
        <v>1995</v>
      </c>
      <c r="H5">
        <v>1996</v>
      </c>
      <c r="I5">
        <v>1997</v>
      </c>
      <c r="J5">
        <v>1998</v>
      </c>
      <c r="K5">
        <v>1999</v>
      </c>
      <c r="L5">
        <v>2000</v>
      </c>
      <c r="M5">
        <v>2001</v>
      </c>
      <c r="N5">
        <v>2002</v>
      </c>
      <c r="O5">
        <v>2003</v>
      </c>
      <c r="P5">
        <v>2004</v>
      </c>
      <c r="Q5">
        <v>2005</v>
      </c>
      <c r="R5">
        <v>2006</v>
      </c>
      <c r="S5">
        <v>2007</v>
      </c>
      <c r="T5">
        <v>2008</v>
      </c>
      <c r="U5">
        <v>2009</v>
      </c>
      <c r="V5">
        <v>2010</v>
      </c>
      <c r="W5">
        <v>2011</v>
      </c>
      <c r="Z5" s="36"/>
      <c r="AA5" s="36"/>
      <c r="AB5" s="39"/>
      <c r="AC5" s="3"/>
      <c r="AE5" s="36" t="s">
        <v>162</v>
      </c>
      <c r="AF5" s="36" t="s">
        <v>163</v>
      </c>
      <c r="AG5" s="41"/>
    </row>
    <row r="6" spans="26:33" ht="14.25" thickBot="1" thickTop="1">
      <c r="Z6" s="36" t="s">
        <v>162</v>
      </c>
      <c r="AA6" s="36" t="s">
        <v>163</v>
      </c>
      <c r="AB6" s="41"/>
      <c r="AC6" s="3"/>
      <c r="AE6" s="36" t="s">
        <v>164</v>
      </c>
      <c r="AF6" s="36" t="s">
        <v>165</v>
      </c>
      <c r="AG6" s="42"/>
    </row>
    <row r="7" spans="1:33" ht="15" thickTop="1">
      <c r="A7" t="s">
        <v>18</v>
      </c>
      <c r="C7" s="183">
        <v>1.8330742974797642</v>
      </c>
      <c r="D7" s="183">
        <v>1.5306548101035933</v>
      </c>
      <c r="E7" s="183">
        <v>-0.9618730907544171</v>
      </c>
      <c r="F7" s="183">
        <v>3.226971468730766</v>
      </c>
      <c r="G7" s="183">
        <v>2.3847572218807622</v>
      </c>
      <c r="H7" s="183">
        <v>1.406920605230444</v>
      </c>
      <c r="I7" s="183">
        <v>3.7433738781680326</v>
      </c>
      <c r="J7" s="183">
        <v>1.9286811789797742</v>
      </c>
      <c r="K7" s="183">
        <v>3.5431195742086308</v>
      </c>
      <c r="L7" s="183">
        <v>3.681419997997115</v>
      </c>
      <c r="M7" s="183">
        <v>0.7859916896628238</v>
      </c>
      <c r="N7" s="183">
        <v>1.3668395409801581</v>
      </c>
      <c r="O7" s="183">
        <v>0.785796856907095</v>
      </c>
      <c r="P7" s="183">
        <v>3.234624560338384</v>
      </c>
      <c r="Q7" s="183">
        <v>1.7673748684178703</v>
      </c>
      <c r="R7" s="183">
        <v>2.767796661122013</v>
      </c>
      <c r="S7" s="183">
        <v>2.9433618559267627</v>
      </c>
      <c r="T7" s="183">
        <v>1.037353812696029</v>
      </c>
      <c r="U7" s="183">
        <v>-3.089351256787809</v>
      </c>
      <c r="V7" s="183">
        <v>1.3067580930725242</v>
      </c>
      <c r="W7" s="183">
        <v>1.5718751478564164</v>
      </c>
      <c r="X7" s="183"/>
      <c r="Y7" s="2"/>
      <c r="Z7" s="36" t="s">
        <v>166</v>
      </c>
      <c r="AA7" s="36" t="s">
        <v>167</v>
      </c>
      <c r="AB7" s="37"/>
      <c r="AC7" s="3"/>
      <c r="AE7" s="36" t="s">
        <v>168</v>
      </c>
      <c r="AF7" s="36" t="s">
        <v>169</v>
      </c>
      <c r="AG7" s="43"/>
    </row>
    <row r="8" spans="1:33" ht="14.25">
      <c r="A8" t="s">
        <v>43</v>
      </c>
      <c r="C8" s="183" t="e">
        <v>#N/A</v>
      </c>
      <c r="D8" s="183">
        <v>-7.2518752038264855</v>
      </c>
      <c r="E8" s="183">
        <v>-1.4803267736377634</v>
      </c>
      <c r="F8" s="183">
        <v>1.8178357285619118</v>
      </c>
      <c r="G8" s="183">
        <v>2.8603477285473966</v>
      </c>
      <c r="H8" s="183">
        <v>-9.397119694993627</v>
      </c>
      <c r="I8" s="183">
        <v>-5.576129903756366</v>
      </c>
      <c r="J8" s="183">
        <v>4.006879259192808</v>
      </c>
      <c r="K8" s="183">
        <v>2.301481271019612</v>
      </c>
      <c r="L8" s="183">
        <v>5.391577917304535</v>
      </c>
      <c r="M8" s="183">
        <v>4.066410918022489</v>
      </c>
      <c r="N8" s="183">
        <v>4.499957077244088</v>
      </c>
      <c r="O8" s="183">
        <v>5.007161386053882</v>
      </c>
      <c r="P8" s="183">
        <v>6.641671813917327</v>
      </c>
      <c r="Q8" s="183">
        <v>6.245583857745429</v>
      </c>
      <c r="R8" s="183">
        <v>6.322219464836731</v>
      </c>
      <c r="S8" s="183">
        <v>6.167272920935507</v>
      </c>
      <c r="T8" s="183">
        <v>6.013866636636789</v>
      </c>
      <c r="U8" s="183">
        <v>-5.032452600613901</v>
      </c>
      <c r="V8" s="183">
        <v>0.0017371940798760477</v>
      </c>
      <c r="W8" s="183">
        <v>2.681015752209559</v>
      </c>
      <c r="X8" s="183"/>
      <c r="Y8" s="2"/>
      <c r="Z8" s="36" t="s">
        <v>170</v>
      </c>
      <c r="AA8" s="36" t="s">
        <v>171</v>
      </c>
      <c r="AB8" s="39"/>
      <c r="AC8" s="3"/>
      <c r="AE8" s="231"/>
      <c r="AF8" s="232"/>
      <c r="AG8" s="240"/>
    </row>
    <row r="9" spans="1:33" ht="14.25">
      <c r="A9" t="s">
        <v>19</v>
      </c>
      <c r="C9" s="183">
        <v>-11.614942358231062</v>
      </c>
      <c r="D9" s="183">
        <v>-0.506542350812389</v>
      </c>
      <c r="E9" s="183">
        <v>0.061904250052369214</v>
      </c>
      <c r="F9" s="183">
        <v>2.219490048912509</v>
      </c>
      <c r="G9" s="183">
        <v>5.937587255416377</v>
      </c>
      <c r="H9" s="183">
        <v>4.027439655524234</v>
      </c>
      <c r="I9" s="183">
        <v>-0.7308547673124277</v>
      </c>
      <c r="J9" s="183">
        <v>-0.7589959350387088</v>
      </c>
      <c r="K9" s="183">
        <v>1.3395048371008134</v>
      </c>
      <c r="L9" s="183">
        <v>3.6478970665032806</v>
      </c>
      <c r="M9" s="183">
        <v>2.456365863028398</v>
      </c>
      <c r="N9" s="183">
        <v>1.8968382165752695</v>
      </c>
      <c r="O9" s="183">
        <v>3.6022941271186104</v>
      </c>
      <c r="P9" s="183">
        <v>4.484635221119171</v>
      </c>
      <c r="Q9" s="183">
        <v>6.3163549320414125</v>
      </c>
      <c r="R9" s="183">
        <v>6.8078484628781855</v>
      </c>
      <c r="S9" s="183">
        <v>6.1310173428758</v>
      </c>
      <c r="T9" s="183">
        <v>2.4636610332981146</v>
      </c>
      <c r="U9" s="183">
        <v>-4.246596192842301</v>
      </c>
      <c r="V9" s="183">
        <v>1.6105979066979526</v>
      </c>
      <c r="W9" s="183">
        <v>2.4380950174225147</v>
      </c>
      <c r="X9" s="183"/>
      <c r="Y9" s="2"/>
      <c r="Z9" s="245"/>
      <c r="AA9" s="245"/>
      <c r="AB9" s="245"/>
      <c r="AC9" s="44"/>
      <c r="AD9" s="21"/>
      <c r="AE9" s="24" t="s">
        <v>91</v>
      </c>
      <c r="AF9" s="241" t="s">
        <v>261</v>
      </c>
      <c r="AG9" s="242"/>
    </row>
    <row r="10" spans="1:33" ht="14.25">
      <c r="A10" t="s">
        <v>20</v>
      </c>
      <c r="C10" s="183">
        <v>1.3004028432705983</v>
      </c>
      <c r="D10" s="183">
        <v>1.97544568041923</v>
      </c>
      <c r="E10" s="183">
        <v>-0.08961344414336603</v>
      </c>
      <c r="F10" s="183">
        <v>5.525410346816106</v>
      </c>
      <c r="G10" s="183">
        <v>3.0652233312733257</v>
      </c>
      <c r="H10" s="183">
        <v>2.8345663723742476</v>
      </c>
      <c r="I10" s="183">
        <v>3.1985078474696227</v>
      </c>
      <c r="J10" s="183">
        <v>2.1603908504249425</v>
      </c>
      <c r="K10" s="183">
        <v>2.560441535230984</v>
      </c>
      <c r="L10" s="183">
        <v>3.5287152161042057</v>
      </c>
      <c r="M10" s="183">
        <v>0.7048882349122598</v>
      </c>
      <c r="N10" s="183">
        <v>0.46581765579374323</v>
      </c>
      <c r="O10" s="183">
        <v>0.3837589895772542</v>
      </c>
      <c r="P10" s="183">
        <v>2.2964908128953354</v>
      </c>
      <c r="Q10" s="183">
        <v>2.445180193683383</v>
      </c>
      <c r="R10" s="183">
        <v>3.3947101103591226</v>
      </c>
      <c r="S10" s="183">
        <v>1.6926454229822863</v>
      </c>
      <c r="T10" s="183">
        <v>-0.8696991271933241</v>
      </c>
      <c r="U10" s="183">
        <v>-4.890096991068571</v>
      </c>
      <c r="V10" s="183">
        <v>1.589426132957339</v>
      </c>
      <c r="W10" s="183">
        <v>1.842041428493113</v>
      </c>
      <c r="X10" s="183"/>
      <c r="Y10" s="2"/>
      <c r="Z10" s="26"/>
      <c r="AA10" s="228"/>
      <c r="AB10" s="228"/>
      <c r="AC10" s="46"/>
      <c r="AD10" s="21"/>
      <c r="AE10" s="47" t="s">
        <v>14</v>
      </c>
      <c r="AF10" s="243"/>
      <c r="AG10" s="244"/>
    </row>
    <row r="11" spans="1:33" ht="14.25">
      <c r="A11" t="s">
        <v>21</v>
      </c>
      <c r="C11" s="183">
        <v>5.108265869194617</v>
      </c>
      <c r="D11" s="183">
        <v>2.2258669165885703</v>
      </c>
      <c r="E11" s="183">
        <v>-0.8022003208801309</v>
      </c>
      <c r="F11" s="183">
        <v>2.657116451016628</v>
      </c>
      <c r="G11" s="183">
        <v>1.8906144496961597</v>
      </c>
      <c r="H11" s="183">
        <v>0.994035785288272</v>
      </c>
      <c r="I11" s="183">
        <v>1.804459291073468</v>
      </c>
      <c r="J11" s="183">
        <v>2.0302959216475847</v>
      </c>
      <c r="K11" s="183">
        <v>2.010947121244011</v>
      </c>
      <c r="L11" s="183">
        <v>3.209828157762873</v>
      </c>
      <c r="M11" s="183">
        <v>1.24</v>
      </c>
      <c r="N11" s="183">
        <v>0</v>
      </c>
      <c r="O11" s="183">
        <v>-0.21730541288027538</v>
      </c>
      <c r="P11" s="183">
        <v>1.2076816471985774</v>
      </c>
      <c r="Q11" s="183">
        <v>0.7531275193247255</v>
      </c>
      <c r="R11" s="183">
        <v>3.164746068542823</v>
      </c>
      <c r="S11" s="183">
        <v>2.4654136555448902</v>
      </c>
      <c r="T11" s="183">
        <v>1.258152681369351</v>
      </c>
      <c r="U11" s="183">
        <v>-4.9791424126994555</v>
      </c>
      <c r="V11" s="183">
        <v>1.2492047607178813</v>
      </c>
      <c r="W11" s="183">
        <v>1.6435998944609898</v>
      </c>
      <c r="X11" s="183"/>
      <c r="Y11" s="2"/>
      <c r="Z11" s="50" t="s">
        <v>172</v>
      </c>
      <c r="AA11" s="188" t="s">
        <v>273</v>
      </c>
      <c r="AB11" s="18"/>
      <c r="AC11" s="18"/>
      <c r="AD11" s="21"/>
      <c r="AE11" s="51" t="s">
        <v>172</v>
      </c>
      <c r="AF11" s="188" t="s">
        <v>269</v>
      </c>
      <c r="AG11" s="49"/>
    </row>
    <row r="12" spans="1:33" ht="15" customHeight="1">
      <c r="A12" t="s">
        <v>22</v>
      </c>
      <c r="C12" s="183" t="e">
        <v>#N/A</v>
      </c>
      <c r="D12" s="183" t="e">
        <v>#N/A</v>
      </c>
      <c r="E12" s="183" t="e">
        <v>#N/A</v>
      </c>
      <c r="F12" s="183">
        <v>-1.6423953967464988</v>
      </c>
      <c r="G12" s="183">
        <v>4.526695047286133</v>
      </c>
      <c r="H12" s="183">
        <v>5.688902691742936</v>
      </c>
      <c r="I12" s="183">
        <v>11.739859479567038</v>
      </c>
      <c r="J12" s="183">
        <v>6.723033411501311</v>
      </c>
      <c r="K12" s="183">
        <v>-0.29999044399040553</v>
      </c>
      <c r="L12" s="183">
        <v>9.974280886042886</v>
      </c>
      <c r="M12" s="183">
        <v>7.516066273592581</v>
      </c>
      <c r="N12" s="183">
        <v>7.939426288129359</v>
      </c>
      <c r="O12" s="183">
        <v>7.559224859206437</v>
      </c>
      <c r="P12" s="183">
        <v>7.228876505733672</v>
      </c>
      <c r="Q12" s="183">
        <v>9.431067947467797</v>
      </c>
      <c r="R12" s="183">
        <v>9.955688193069312</v>
      </c>
      <c r="S12" s="183">
        <v>7.203714619792612</v>
      </c>
      <c r="T12" s="183">
        <v>-3.576286084618241</v>
      </c>
      <c r="U12" s="183">
        <v>-14.084380904683336</v>
      </c>
      <c r="V12" s="183">
        <v>0.9408534216768016</v>
      </c>
      <c r="W12" s="183">
        <v>3.7786539994673074</v>
      </c>
      <c r="X12" s="183"/>
      <c r="Y12" s="2"/>
      <c r="Z12" s="50" t="s">
        <v>18</v>
      </c>
      <c r="AA12" s="52">
        <v>309345.1</v>
      </c>
      <c r="AB12" s="18"/>
      <c r="AC12" s="18"/>
      <c r="AD12" s="21"/>
      <c r="AE12" s="51" t="s">
        <v>18</v>
      </c>
      <c r="AF12" s="52">
        <v>10666866</v>
      </c>
      <c r="AG12" s="49"/>
    </row>
    <row r="13" spans="1:33" ht="15" customHeight="1">
      <c r="A13" t="s">
        <v>26</v>
      </c>
      <c r="C13" s="183">
        <v>1.929653827457134</v>
      </c>
      <c r="D13" s="183">
        <v>3.3432525925620515</v>
      </c>
      <c r="E13" s="183">
        <v>2.6926260646293887</v>
      </c>
      <c r="F13" s="183">
        <v>5.755829339617047</v>
      </c>
      <c r="G13" s="183">
        <v>9.805912048079124</v>
      </c>
      <c r="H13" s="183">
        <v>8.085831374255736</v>
      </c>
      <c r="I13" s="183">
        <v>11.494611671638811</v>
      </c>
      <c r="J13" s="183">
        <v>8.43167134853453</v>
      </c>
      <c r="K13" s="183">
        <v>10.653442419661951</v>
      </c>
      <c r="L13" s="183">
        <v>9.446812615712187</v>
      </c>
      <c r="M13" s="183">
        <v>5.7427175538032005</v>
      </c>
      <c r="N13" s="183">
        <v>6.477016833338989</v>
      </c>
      <c r="O13" s="183">
        <v>4.385349324176335</v>
      </c>
      <c r="P13" s="183">
        <v>4.595325165771036</v>
      </c>
      <c r="Q13" s="183">
        <v>6.17520435671286</v>
      </c>
      <c r="R13" s="183">
        <v>5.356079068507968</v>
      </c>
      <c r="S13" s="183">
        <v>6.024093376714679</v>
      </c>
      <c r="T13" s="183">
        <v>-3.0357544308972195</v>
      </c>
      <c r="U13" s="183">
        <v>-7.096436955990826</v>
      </c>
      <c r="V13" s="183">
        <v>-0.9410821618779264</v>
      </c>
      <c r="W13" s="183">
        <v>3.043267476041289</v>
      </c>
      <c r="X13" s="183"/>
      <c r="Y13" s="2"/>
      <c r="Z13" s="50" t="s">
        <v>43</v>
      </c>
      <c r="AA13" s="52">
        <v>81811.3</v>
      </c>
      <c r="AB13" s="18"/>
      <c r="AC13" s="18"/>
      <c r="AD13" s="21"/>
      <c r="AE13" s="51" t="s">
        <v>43</v>
      </c>
      <c r="AF13" s="52">
        <v>7640238</v>
      </c>
      <c r="AG13" s="49"/>
    </row>
    <row r="14" spans="1:33" ht="15" customHeight="1">
      <c r="A14" t="s">
        <v>23</v>
      </c>
      <c r="C14" s="183">
        <v>3.1016781794081405</v>
      </c>
      <c r="D14" s="183">
        <v>0.6971606059264168</v>
      </c>
      <c r="E14" s="183">
        <v>-1.5991286687967121</v>
      </c>
      <c r="F14" s="183">
        <v>1.9998475537259086</v>
      </c>
      <c r="G14" s="183">
        <v>2.0998119647638314</v>
      </c>
      <c r="H14" s="183">
        <v>2.3584002267282855</v>
      </c>
      <c r="I14" s="183">
        <v>3.6376056604549234</v>
      </c>
      <c r="J14" s="183">
        <v>3.363693930888112</v>
      </c>
      <c r="K14" s="183">
        <v>3.4196590156427176</v>
      </c>
      <c r="L14" s="183">
        <v>4.477184000235512</v>
      </c>
      <c r="M14" s="183">
        <v>4.197048744872722</v>
      </c>
      <c r="N14" s="183">
        <v>3.4391501229781962</v>
      </c>
      <c r="O14" s="183">
        <v>5.943374517647904</v>
      </c>
      <c r="P14" s="183">
        <v>4.625937630792132</v>
      </c>
      <c r="Q14" s="183">
        <v>2.2415360059592215</v>
      </c>
      <c r="R14" s="183">
        <v>4.521741303532667</v>
      </c>
      <c r="S14" s="183">
        <v>4.471955823520757</v>
      </c>
      <c r="T14" s="183">
        <v>2.0149237924928842</v>
      </c>
      <c r="U14" s="183">
        <v>-1.9625235422364606</v>
      </c>
      <c r="V14" s="183">
        <v>-2.950999906035179</v>
      </c>
      <c r="W14" s="183">
        <v>-0.5192006418332173</v>
      </c>
      <c r="X14" s="183"/>
      <c r="Y14" s="2"/>
      <c r="Z14" s="50" t="s">
        <v>19</v>
      </c>
      <c r="AA14" s="52">
        <v>210108.3</v>
      </c>
      <c r="AB14" s="18"/>
      <c r="AC14" s="18"/>
      <c r="AD14" s="21"/>
      <c r="AE14" s="51" t="s">
        <v>19</v>
      </c>
      <c r="AF14" s="52">
        <v>10381130</v>
      </c>
      <c r="AG14" s="49"/>
    </row>
    <row r="15" spans="1:33" ht="15" customHeight="1">
      <c r="A15" t="s">
        <v>24</v>
      </c>
      <c r="C15" s="183">
        <v>2.543400861332956</v>
      </c>
      <c r="D15" s="183">
        <v>0.9302558036627051</v>
      </c>
      <c r="E15" s="183">
        <v>-1.031316584868891</v>
      </c>
      <c r="F15" s="183">
        <v>2.3829711847234147</v>
      </c>
      <c r="G15" s="183">
        <v>2.7573806717955174</v>
      </c>
      <c r="H15" s="183">
        <v>2.417011958246884</v>
      </c>
      <c r="I15" s="183">
        <v>3.868693957694047</v>
      </c>
      <c r="J15" s="183">
        <v>4.4681607932359535</v>
      </c>
      <c r="K15" s="183">
        <v>4.745936830831776</v>
      </c>
      <c r="L15" s="183">
        <v>5.049815920350009</v>
      </c>
      <c r="M15" s="183">
        <v>3.6480009139041814</v>
      </c>
      <c r="N15" s="183">
        <v>2.7042150461917602</v>
      </c>
      <c r="O15" s="183">
        <v>3.096382131281694</v>
      </c>
      <c r="P15" s="183">
        <v>3.2668344362573265</v>
      </c>
      <c r="Q15" s="183">
        <v>3.6143270419683127</v>
      </c>
      <c r="R15" s="183">
        <v>4.018630956059632</v>
      </c>
      <c r="S15" s="183">
        <v>3.563402195775156</v>
      </c>
      <c r="T15" s="183">
        <v>0.8577706069245794</v>
      </c>
      <c r="U15" s="183">
        <v>-3.638762752341229</v>
      </c>
      <c r="V15" s="183">
        <v>-0.40068315589292247</v>
      </c>
      <c r="W15" s="183">
        <v>0.7745659806503324</v>
      </c>
      <c r="X15" s="183"/>
      <c r="Y15" s="2"/>
      <c r="Z15" s="50" t="s">
        <v>20</v>
      </c>
      <c r="AA15" s="52">
        <v>165337.4</v>
      </c>
      <c r="AB15" s="18"/>
      <c r="AC15" s="18"/>
      <c r="AD15" s="21"/>
      <c r="AE15" s="51" t="s">
        <v>20</v>
      </c>
      <c r="AF15" s="52">
        <v>5475791</v>
      </c>
      <c r="AG15" s="49"/>
    </row>
    <row r="16" spans="1:33" ht="15" customHeight="1">
      <c r="A16" t="s">
        <v>25</v>
      </c>
      <c r="C16" s="183">
        <v>1.0154778499152473</v>
      </c>
      <c r="D16" s="183">
        <v>1.3665922146303577</v>
      </c>
      <c r="E16" s="183">
        <v>-0.9136673744766344</v>
      </c>
      <c r="F16" s="183">
        <v>2.215424930489629</v>
      </c>
      <c r="G16" s="183">
        <v>2.117066391540523</v>
      </c>
      <c r="H16" s="183">
        <v>1.1102912995774483</v>
      </c>
      <c r="I16" s="183">
        <v>2.2376494869245978</v>
      </c>
      <c r="J16" s="183">
        <v>3.5030895421896746</v>
      </c>
      <c r="K16" s="183">
        <v>3.300799026994361</v>
      </c>
      <c r="L16" s="183">
        <v>3.910256243892052</v>
      </c>
      <c r="M16" s="183">
        <v>1.8544137113805537</v>
      </c>
      <c r="N16" s="183">
        <v>1.0265233795222262</v>
      </c>
      <c r="O16" s="183">
        <v>1.0874063510124543</v>
      </c>
      <c r="P16" s="183">
        <v>2.4702536084351356</v>
      </c>
      <c r="Q16" s="183">
        <v>1.8959915018589957</v>
      </c>
      <c r="R16" s="183">
        <v>2.216817650578906</v>
      </c>
      <c r="S16" s="183">
        <v>2.324205522631595</v>
      </c>
      <c r="T16" s="183">
        <v>0.42910552019881365</v>
      </c>
      <c r="U16" s="183">
        <v>-2.246982597946834</v>
      </c>
      <c r="V16" s="183">
        <v>1.3158250274204253</v>
      </c>
      <c r="W16" s="183">
        <v>1.4530060480329343</v>
      </c>
      <c r="X16" s="183"/>
      <c r="Y16" s="2"/>
      <c r="Z16" s="50" t="s">
        <v>21</v>
      </c>
      <c r="AA16" s="52">
        <v>2365886.7</v>
      </c>
      <c r="AB16" s="18"/>
      <c r="AC16" s="18"/>
      <c r="AD16" s="21"/>
      <c r="AE16" s="51" t="s">
        <v>21</v>
      </c>
      <c r="AF16" s="52">
        <v>82217837</v>
      </c>
      <c r="AG16" s="49"/>
    </row>
    <row r="17" spans="1:33" ht="15" customHeight="1">
      <c r="A17" t="s">
        <v>27</v>
      </c>
      <c r="C17" s="183">
        <v>1.5337345847061812</v>
      </c>
      <c r="D17" s="183">
        <v>0.772940707145997</v>
      </c>
      <c r="E17" s="183">
        <v>-0.8882113344855114</v>
      </c>
      <c r="F17" s="183">
        <v>2.1518923315471117</v>
      </c>
      <c r="G17" s="183">
        <v>2.826961041543119</v>
      </c>
      <c r="H17" s="183">
        <v>1.0953828646408592</v>
      </c>
      <c r="I17" s="183">
        <v>1.8722471181142009</v>
      </c>
      <c r="J17" s="183">
        <v>1.4013249017009732</v>
      </c>
      <c r="K17" s="183">
        <v>1.4642781585243458</v>
      </c>
      <c r="L17" s="183">
        <v>3.693189139118047</v>
      </c>
      <c r="M17" s="183">
        <v>1.818216470357914</v>
      </c>
      <c r="N17" s="183">
        <v>0.4540479600578351</v>
      </c>
      <c r="O17" s="183">
        <v>-0.016918132001819686</v>
      </c>
      <c r="P17" s="183">
        <v>1.531813892046352</v>
      </c>
      <c r="Q17" s="183">
        <v>0.6558736065010562</v>
      </c>
      <c r="R17" s="183">
        <v>2.036034898313943</v>
      </c>
      <c r="S17" s="183">
        <v>1.4822304299792588</v>
      </c>
      <c r="T17" s="183">
        <v>-1.3184503448769203</v>
      </c>
      <c r="U17" s="183">
        <v>-5.038120743571484</v>
      </c>
      <c r="V17" s="183">
        <v>0.8390000138210452</v>
      </c>
      <c r="W17" s="183">
        <v>1.436886209416821</v>
      </c>
      <c r="X17" s="183"/>
      <c r="Y17" s="2"/>
      <c r="Z17" s="50" t="s">
        <v>22</v>
      </c>
      <c r="AA17" s="52">
        <v>22691.4</v>
      </c>
      <c r="AB17" s="18"/>
      <c r="AC17" s="18"/>
      <c r="AD17" s="21"/>
      <c r="AE17" s="51" t="s">
        <v>22</v>
      </c>
      <c r="AF17" s="52">
        <v>1340935</v>
      </c>
      <c r="AG17" s="49"/>
    </row>
    <row r="18" spans="1:33" ht="15" customHeight="1">
      <c r="A18" t="s">
        <v>28</v>
      </c>
      <c r="C18" s="183">
        <v>0.7400468384074932</v>
      </c>
      <c r="D18" s="183">
        <v>9.686318269171167</v>
      </c>
      <c r="E18" s="183">
        <v>0.7008223358860644</v>
      </c>
      <c r="F18" s="183">
        <v>5.898695103128948</v>
      </c>
      <c r="G18" s="183">
        <v>9.923947319606752</v>
      </c>
      <c r="H18" s="183">
        <v>1.8088075661200742</v>
      </c>
      <c r="I18" s="183">
        <v>2.2991297937927424</v>
      </c>
      <c r="J18" s="183">
        <v>5.008907714209165</v>
      </c>
      <c r="K18" s="183">
        <v>4.831585713219511</v>
      </c>
      <c r="L18" s="183">
        <v>5.020349177000627</v>
      </c>
      <c r="M18" s="183">
        <v>4.025234869449523</v>
      </c>
      <c r="N18" s="183">
        <v>2.095716649304502</v>
      </c>
      <c r="O18" s="183">
        <v>1.9282746610037815</v>
      </c>
      <c r="P18" s="183">
        <v>4.224761025270984</v>
      </c>
      <c r="Q18" s="183">
        <v>3.9144171330744104</v>
      </c>
      <c r="R18" s="183">
        <v>4.124249610781439</v>
      </c>
      <c r="S18" s="183">
        <v>5.13061935929835</v>
      </c>
      <c r="T18" s="183">
        <v>3.618745481594088</v>
      </c>
      <c r="U18" s="183">
        <v>-1.7407427696671474</v>
      </c>
      <c r="V18" s="183">
        <v>-0.4350940225871125</v>
      </c>
      <c r="W18" s="183">
        <v>1.3181954634608362</v>
      </c>
      <c r="X18" s="183"/>
      <c r="Y18" s="2"/>
      <c r="Z18" s="50" t="s">
        <v>26</v>
      </c>
      <c r="AA18" s="52">
        <v>149264.6</v>
      </c>
      <c r="AB18" s="18"/>
      <c r="AC18" s="18"/>
      <c r="AD18" s="21"/>
      <c r="AE18" s="51" t="s">
        <v>26</v>
      </c>
      <c r="AF18" s="52">
        <v>4401335</v>
      </c>
      <c r="AG18" s="49"/>
    </row>
    <row r="19" spans="1:33" ht="15" customHeight="1">
      <c r="A19" t="s">
        <v>29</v>
      </c>
      <c r="C19" s="183">
        <v>-12.600051982727544</v>
      </c>
      <c r="D19" s="183">
        <v>-32.09992109180554</v>
      </c>
      <c r="E19" s="183">
        <v>-11.399996516121657</v>
      </c>
      <c r="F19" s="183">
        <v>2.200033704078197</v>
      </c>
      <c r="G19" s="183">
        <v>-0.9000392994258921</v>
      </c>
      <c r="H19" s="183">
        <v>3.614092253524981</v>
      </c>
      <c r="I19" s="183">
        <v>8.34083036310247</v>
      </c>
      <c r="J19" s="183">
        <v>4.795034262420428</v>
      </c>
      <c r="K19" s="183">
        <v>3.2532038248382023</v>
      </c>
      <c r="L19" s="183">
        <v>6.9160224600254505</v>
      </c>
      <c r="M19" s="183">
        <v>8.047975481817637</v>
      </c>
      <c r="N19" s="183">
        <v>6.473865695193903</v>
      </c>
      <c r="O19" s="183">
        <v>7.190860338016725</v>
      </c>
      <c r="P19" s="183">
        <v>8.675547331874478</v>
      </c>
      <c r="Q19" s="183">
        <v>10.602402825967117</v>
      </c>
      <c r="R19" s="183">
        <v>12.23314289609454</v>
      </c>
      <c r="S19" s="183">
        <v>9.977717632678784</v>
      </c>
      <c r="T19" s="183">
        <v>-4.551144430408016</v>
      </c>
      <c r="U19" s="183">
        <v>-18.015956914642917</v>
      </c>
      <c r="V19" s="183">
        <v>-3.500625600054108</v>
      </c>
      <c r="W19" s="183">
        <v>3.318307529539677</v>
      </c>
      <c r="X19" s="183"/>
      <c r="Y19" s="2"/>
      <c r="Z19" s="50" t="s">
        <v>173</v>
      </c>
      <c r="AA19" s="52">
        <v>261732.8</v>
      </c>
      <c r="AB19" s="18"/>
      <c r="AC19" s="18"/>
      <c r="AD19" s="21"/>
      <c r="AE19" s="51" t="s">
        <v>173</v>
      </c>
      <c r="AF19" s="52">
        <v>11213785</v>
      </c>
      <c r="AG19" s="49"/>
    </row>
    <row r="20" spans="1:33" ht="15" customHeight="1">
      <c r="A20" t="s">
        <v>30</v>
      </c>
      <c r="C20" s="183">
        <v>-5.676185568460013</v>
      </c>
      <c r="D20" s="183">
        <v>-21.258343913511844</v>
      </c>
      <c r="E20" s="183">
        <v>-16.22753000706949</v>
      </c>
      <c r="F20" s="183">
        <v>-9.76600391287562</v>
      </c>
      <c r="G20" s="183">
        <v>3.290127234789475</v>
      </c>
      <c r="H20" s="183">
        <v>5.18267000175523</v>
      </c>
      <c r="I20" s="183">
        <v>7.469138446234935</v>
      </c>
      <c r="J20" s="183">
        <v>7.6288169797854355</v>
      </c>
      <c r="K20" s="183">
        <v>-1.0732333961604112</v>
      </c>
      <c r="L20" s="183">
        <v>3.250645480682568</v>
      </c>
      <c r="M20" s="183">
        <v>6.735836985063592</v>
      </c>
      <c r="N20" s="183">
        <v>6.863429358967865</v>
      </c>
      <c r="O20" s="183">
        <v>10.246615190485464</v>
      </c>
      <c r="P20" s="183">
        <v>7.350898844025222</v>
      </c>
      <c r="Q20" s="183">
        <v>7.802328425219396</v>
      </c>
      <c r="R20" s="183">
        <v>7.84471610931361</v>
      </c>
      <c r="S20" s="183">
        <v>9.839767236196195</v>
      </c>
      <c r="T20" s="183">
        <v>2.7614255966326384</v>
      </c>
      <c r="U20" s="183">
        <v>-14.960622710057581</v>
      </c>
      <c r="V20" s="183">
        <v>-0.5670844140115427</v>
      </c>
      <c r="W20" s="183">
        <v>3.1846873128688946</v>
      </c>
      <c r="X20" s="183"/>
      <c r="Y20" s="2"/>
      <c r="Z20" s="50" t="s">
        <v>24</v>
      </c>
      <c r="AA20" s="52">
        <v>1172577.7</v>
      </c>
      <c r="AB20" s="18"/>
      <c r="AC20" s="18"/>
      <c r="AD20" s="21"/>
      <c r="AE20" s="51" t="s">
        <v>24</v>
      </c>
      <c r="AF20" s="52">
        <v>45283259</v>
      </c>
      <c r="AG20" s="49"/>
    </row>
    <row r="21" spans="1:33" ht="15" customHeight="1">
      <c r="A21" t="s">
        <v>31</v>
      </c>
      <c r="C21" s="183">
        <v>8.644024959910723</v>
      </c>
      <c r="D21" s="183">
        <v>1.8196303032750105</v>
      </c>
      <c r="E21" s="183">
        <v>4.2010562080192715</v>
      </c>
      <c r="F21" s="183">
        <v>3.8205922559715555</v>
      </c>
      <c r="G21" s="183">
        <v>1.4324572489626153</v>
      </c>
      <c r="H21" s="183">
        <v>1.5178407491278634</v>
      </c>
      <c r="I21" s="183">
        <v>5.9389883643817365</v>
      </c>
      <c r="J21" s="183">
        <v>6.489833315312343</v>
      </c>
      <c r="K21" s="183">
        <v>8.417902471609896</v>
      </c>
      <c r="L21" s="183">
        <v>8.44304677218215</v>
      </c>
      <c r="M21" s="183">
        <v>2.5172040762524883</v>
      </c>
      <c r="N21" s="183">
        <v>4.105185684389734</v>
      </c>
      <c r="O21" s="183">
        <v>1.547680395906359</v>
      </c>
      <c r="P21" s="183">
        <v>4.398646183268529</v>
      </c>
      <c r="Q21" s="183">
        <v>5.431756553178668</v>
      </c>
      <c r="R21" s="183">
        <v>5.57143183740656</v>
      </c>
      <c r="S21" s="183">
        <v>6.4742229344420865</v>
      </c>
      <c r="T21" s="183">
        <v>0.032202734859620996</v>
      </c>
      <c r="U21" s="183">
        <v>-3.409680075635113</v>
      </c>
      <c r="V21" s="183">
        <v>1.9584092001445397</v>
      </c>
      <c r="W21" s="183">
        <v>2.4291962428209413</v>
      </c>
      <c r="X21" s="183"/>
      <c r="Y21" s="2"/>
      <c r="Z21" s="50" t="s">
        <v>25</v>
      </c>
      <c r="AA21" s="52">
        <v>1733936.4</v>
      </c>
      <c r="AB21" s="18"/>
      <c r="AC21" s="18"/>
      <c r="AD21" s="21"/>
      <c r="AE21" s="51" t="s">
        <v>25</v>
      </c>
      <c r="AF21" s="52">
        <v>63982881</v>
      </c>
      <c r="AG21" s="49"/>
    </row>
    <row r="22" spans="1:33" ht="15" customHeight="1">
      <c r="A22" t="s">
        <v>32</v>
      </c>
      <c r="C22" s="183" t="e">
        <v>#N/A</v>
      </c>
      <c r="D22" s="183">
        <v>-2.097944257082085</v>
      </c>
      <c r="E22" s="183">
        <v>-0.6000028478221786</v>
      </c>
      <c r="F22" s="183">
        <v>2.9000064183718033</v>
      </c>
      <c r="G22" s="183">
        <v>1.4999974688469475</v>
      </c>
      <c r="H22" s="183">
        <v>1.3200097184880466</v>
      </c>
      <c r="I22" s="183">
        <v>4.566196318488824</v>
      </c>
      <c r="J22" s="183">
        <v>4.859935050134423</v>
      </c>
      <c r="K22" s="183">
        <v>4.1535893465757034</v>
      </c>
      <c r="L22" s="183">
        <v>5.204302647783243</v>
      </c>
      <c r="M22" s="183">
        <v>4.132773026250969</v>
      </c>
      <c r="N22" s="183">
        <v>4.410192193443807</v>
      </c>
      <c r="O22" s="183">
        <v>4.266508721849616</v>
      </c>
      <c r="P22" s="183">
        <v>4.8603960917634526</v>
      </c>
      <c r="Q22" s="183">
        <v>3.5290532041400535</v>
      </c>
      <c r="R22" s="183">
        <v>3.967836700786176</v>
      </c>
      <c r="S22" s="183">
        <v>0.9674323825113795</v>
      </c>
      <c r="T22" s="183">
        <v>0.6441287812107621</v>
      </c>
      <c r="U22" s="183">
        <v>-6.319772059018458</v>
      </c>
      <c r="V22" s="183">
        <v>-0.022218789442707276</v>
      </c>
      <c r="W22" s="183">
        <v>2.8031677290697</v>
      </c>
      <c r="X22" s="183"/>
      <c r="Y22" s="2"/>
      <c r="Z22" s="50" t="s">
        <v>27</v>
      </c>
      <c r="AA22" s="52">
        <v>1526572.6</v>
      </c>
      <c r="AB22" s="18"/>
      <c r="AC22" s="18"/>
      <c r="AD22" s="21"/>
      <c r="AE22" s="51" t="s">
        <v>27</v>
      </c>
      <c r="AF22" s="52">
        <v>59619290</v>
      </c>
      <c r="AG22" s="49"/>
    </row>
    <row r="23" spans="1:33" ht="15" customHeight="1">
      <c r="A23" t="s">
        <v>33</v>
      </c>
      <c r="C23" s="183" t="e">
        <v>#N/A</v>
      </c>
      <c r="D23" s="183">
        <v>4.686327077747987</v>
      </c>
      <c r="E23" s="183">
        <v>4.486785494775658</v>
      </c>
      <c r="F23" s="183">
        <v>5.715686274509801</v>
      </c>
      <c r="G23" s="183">
        <v>6.2338866734674925</v>
      </c>
      <c r="H23" s="183">
        <v>3.9877086388714345</v>
      </c>
      <c r="I23" s="183">
        <v>4.854768300873058</v>
      </c>
      <c r="J23" s="183">
        <v>3.4242572236055313</v>
      </c>
      <c r="K23" s="183">
        <v>4.059451927542979</v>
      </c>
      <c r="L23" s="183">
        <v>6.413289293578539</v>
      </c>
      <c r="M23" s="183">
        <v>-1.616532270242521</v>
      </c>
      <c r="N23" s="183">
        <v>2.6200471209411935</v>
      </c>
      <c r="O23" s="183">
        <v>-0.30636842485749494</v>
      </c>
      <c r="P23" s="183">
        <v>0.7421447182200502</v>
      </c>
      <c r="Q23" s="183">
        <v>3.852912705701317</v>
      </c>
      <c r="R23" s="183">
        <v>3.557011851926206</v>
      </c>
      <c r="S23" s="183">
        <v>3.838022968132626</v>
      </c>
      <c r="T23" s="183">
        <v>2.1370180874188183</v>
      </c>
      <c r="U23" s="183">
        <v>-1.9317101194452513</v>
      </c>
      <c r="V23" s="183">
        <v>1.087262350664786</v>
      </c>
      <c r="W23" s="183">
        <v>1.6940982373712998</v>
      </c>
      <c r="X23" s="183"/>
      <c r="Y23" s="2"/>
      <c r="Z23" s="50" t="s">
        <v>28</v>
      </c>
      <c r="AA23" s="52">
        <v>19056.4</v>
      </c>
      <c r="AB23" s="18"/>
      <c r="AC23" s="18"/>
      <c r="AD23" s="21"/>
      <c r="AE23" s="51" t="s">
        <v>28</v>
      </c>
      <c r="AF23" s="52">
        <v>789269</v>
      </c>
      <c r="AG23" s="49"/>
    </row>
    <row r="24" spans="1:33" ht="15" customHeight="1">
      <c r="A24" t="s">
        <v>34</v>
      </c>
      <c r="C24" s="183">
        <v>2.439271453498648</v>
      </c>
      <c r="D24" s="183">
        <v>1.7059065579156485</v>
      </c>
      <c r="E24" s="183">
        <v>1.2576564935533385</v>
      </c>
      <c r="F24" s="183">
        <v>2.96106325710761</v>
      </c>
      <c r="G24" s="183">
        <v>3.1162666169299413</v>
      </c>
      <c r="H24" s="183">
        <v>3.406306159124317</v>
      </c>
      <c r="I24" s="183">
        <v>4.278435444009343</v>
      </c>
      <c r="J24" s="183">
        <v>3.9235208337278893</v>
      </c>
      <c r="K24" s="183">
        <v>4.684485797370086</v>
      </c>
      <c r="L24" s="183">
        <v>3.9409320265696435</v>
      </c>
      <c r="M24" s="183">
        <v>1.9257823715188138</v>
      </c>
      <c r="N24" s="183">
        <v>0.0762894680628845</v>
      </c>
      <c r="O24" s="183">
        <v>0.3356523289252067</v>
      </c>
      <c r="P24" s="183">
        <v>2.236508363236833</v>
      </c>
      <c r="Q24" s="183">
        <v>2.0465001417687256</v>
      </c>
      <c r="R24" s="183">
        <v>3.3942664055462757</v>
      </c>
      <c r="S24" s="183">
        <v>3.6131157488676457</v>
      </c>
      <c r="T24" s="183">
        <v>1.9958084258170805</v>
      </c>
      <c r="U24" s="183">
        <v>-3.986104617302788</v>
      </c>
      <c r="V24" s="183">
        <v>1.3462864428419374</v>
      </c>
      <c r="W24" s="183">
        <v>1.8481818754189305</v>
      </c>
      <c r="X24" s="183"/>
      <c r="Y24" s="2"/>
      <c r="Z24" s="50" t="s">
        <v>29</v>
      </c>
      <c r="AA24" s="52">
        <v>32373.7</v>
      </c>
      <c r="AB24" s="18"/>
      <c r="AC24" s="18"/>
      <c r="AD24" s="21"/>
      <c r="AE24" s="51" t="s">
        <v>29</v>
      </c>
      <c r="AF24" s="52">
        <v>2270894</v>
      </c>
      <c r="AG24" s="49"/>
    </row>
    <row r="25" spans="1:33" ht="15" customHeight="1">
      <c r="A25" t="s">
        <v>35</v>
      </c>
      <c r="C25" s="183">
        <v>3.3382603590432325</v>
      </c>
      <c r="D25" s="183">
        <v>1.8877921509721451</v>
      </c>
      <c r="E25" s="183">
        <v>0.3743285139831576</v>
      </c>
      <c r="F25" s="183">
        <v>2.2129283742082118</v>
      </c>
      <c r="G25" s="183">
        <v>2.5391152017663288</v>
      </c>
      <c r="H25" s="183">
        <v>2.229914433392599</v>
      </c>
      <c r="I25" s="183">
        <v>2.125614300490586</v>
      </c>
      <c r="J25" s="183">
        <v>3.595228455513566</v>
      </c>
      <c r="K25" s="183">
        <v>3.3399837365769347</v>
      </c>
      <c r="L25" s="183">
        <v>3.6510159710784196</v>
      </c>
      <c r="M25" s="183">
        <v>0.5200916441432835</v>
      </c>
      <c r="N25" s="183">
        <v>1.6474140631610013</v>
      </c>
      <c r="O25" s="183">
        <v>0.8011090487061834</v>
      </c>
      <c r="P25" s="183">
        <v>2.5445873207840197</v>
      </c>
      <c r="Q25" s="183">
        <v>2.4598189662955905</v>
      </c>
      <c r="R25" s="183">
        <v>3.459721139430827</v>
      </c>
      <c r="S25" s="183">
        <v>3.547320947333543</v>
      </c>
      <c r="T25" s="183">
        <v>2.0481618425185033</v>
      </c>
      <c r="U25" s="183">
        <v>-3.628181735016456</v>
      </c>
      <c r="V25" s="183">
        <v>1.3447713163028174</v>
      </c>
      <c r="W25" s="183">
        <v>1.623259452964132</v>
      </c>
      <c r="X25" s="183"/>
      <c r="Y25" s="2"/>
      <c r="Z25" s="50" t="s">
        <v>30</v>
      </c>
      <c r="AA25" s="52">
        <v>52240.2</v>
      </c>
      <c r="AB25" s="18"/>
      <c r="AC25" s="18"/>
      <c r="AD25" s="21"/>
      <c r="AE25" s="51" t="s">
        <v>30</v>
      </c>
      <c r="AF25" s="52">
        <v>3366357</v>
      </c>
      <c r="AG25" s="49"/>
    </row>
    <row r="26" spans="1:33" ht="15" customHeight="1">
      <c r="A26" t="s">
        <v>36</v>
      </c>
      <c r="C26" s="183">
        <v>-7.015581315062047</v>
      </c>
      <c r="D26" s="183">
        <v>2.5149807945067604</v>
      </c>
      <c r="E26" s="183">
        <v>3.7383086560387913</v>
      </c>
      <c r="F26" s="183">
        <v>5.292797223649703</v>
      </c>
      <c r="G26" s="183">
        <v>6.9518674988581</v>
      </c>
      <c r="H26" s="183">
        <v>6.238917651098941</v>
      </c>
      <c r="I26" s="183">
        <v>7.086280482586371</v>
      </c>
      <c r="J26" s="183">
        <v>4.981634247294764</v>
      </c>
      <c r="K26" s="183">
        <v>4.524199037667853</v>
      </c>
      <c r="L26" s="183">
        <v>4.259802714006011</v>
      </c>
      <c r="M26" s="183">
        <v>1.2053016075166179</v>
      </c>
      <c r="N26" s="183">
        <v>1.4434990376319012</v>
      </c>
      <c r="O26" s="183">
        <v>3.8671589477752955</v>
      </c>
      <c r="P26" s="183">
        <v>5.344800396302052</v>
      </c>
      <c r="Q26" s="183">
        <v>3.617049303444708</v>
      </c>
      <c r="R26" s="183">
        <v>6.227486804001647</v>
      </c>
      <c r="S26" s="183">
        <v>6.7852738910725074</v>
      </c>
      <c r="T26" s="183">
        <v>5.004091832120294</v>
      </c>
      <c r="U26" s="183">
        <v>1.7034356200226641</v>
      </c>
      <c r="V26" s="183">
        <v>2.7088761223983404</v>
      </c>
      <c r="W26" s="183">
        <v>3.2734659113109688</v>
      </c>
      <c r="X26" s="183"/>
      <c r="Y26" s="2"/>
      <c r="Z26" s="50" t="s">
        <v>31</v>
      </c>
      <c r="AA26" s="52">
        <v>34103.6</v>
      </c>
      <c r="AB26" s="18"/>
      <c r="AC26" s="18"/>
      <c r="AD26" s="21"/>
      <c r="AE26" s="51" t="s">
        <v>31</v>
      </c>
      <c r="AF26" s="52">
        <v>483799</v>
      </c>
      <c r="AG26" s="49"/>
    </row>
    <row r="27" spans="1:33" ht="15" customHeight="1">
      <c r="A27" t="s">
        <v>37</v>
      </c>
      <c r="C27" s="183">
        <v>3.3698623059197574</v>
      </c>
      <c r="D27" s="183">
        <v>3.1300994611949573</v>
      </c>
      <c r="E27" s="183">
        <v>-0.6873242638006372</v>
      </c>
      <c r="F27" s="183">
        <v>1.489147826826498</v>
      </c>
      <c r="G27" s="183">
        <v>2.30730651559099</v>
      </c>
      <c r="H27" s="183">
        <v>3.6185058415206584</v>
      </c>
      <c r="I27" s="183">
        <v>4.18605861986181</v>
      </c>
      <c r="J27" s="183">
        <v>4.851962801217491</v>
      </c>
      <c r="K27" s="183">
        <v>3.8413877468883584</v>
      </c>
      <c r="L27" s="183">
        <v>3.9246084868574727</v>
      </c>
      <c r="M27" s="183">
        <v>2.016277104994768</v>
      </c>
      <c r="N27" s="183">
        <v>0.7593686465408256</v>
      </c>
      <c r="O27" s="183">
        <v>-0.8052837947079228</v>
      </c>
      <c r="P27" s="183">
        <v>1.5155173285056556</v>
      </c>
      <c r="Q27" s="183">
        <v>0.9098472894610188</v>
      </c>
      <c r="R27" s="183">
        <v>1.3679301423837442</v>
      </c>
      <c r="S27" s="183">
        <v>1.871569355977476</v>
      </c>
      <c r="T27" s="183">
        <v>0.04329657547594845</v>
      </c>
      <c r="U27" s="183">
        <v>-2.67822359256078</v>
      </c>
      <c r="V27" s="183">
        <v>0.5298322557053314</v>
      </c>
      <c r="W27" s="183">
        <v>0.7290588535423748</v>
      </c>
      <c r="X27" s="183"/>
      <c r="Y27" s="2"/>
      <c r="Z27" s="50" t="s">
        <v>32</v>
      </c>
      <c r="AA27" s="52">
        <v>163284.9</v>
      </c>
      <c r="AB27" s="18"/>
      <c r="AC27" s="18"/>
      <c r="AD27" s="21"/>
      <c r="AE27" s="51" t="s">
        <v>32</v>
      </c>
      <c r="AF27" s="52">
        <v>10045401</v>
      </c>
      <c r="AG27" s="49"/>
    </row>
    <row r="28" spans="1:33" ht="15" customHeight="1">
      <c r="A28" t="s">
        <v>44</v>
      </c>
      <c r="C28" s="183">
        <v>-13.080795259395694</v>
      </c>
      <c r="D28" s="183">
        <v>-8.724014228839271</v>
      </c>
      <c r="E28" s="183">
        <v>1.521010301873571</v>
      </c>
      <c r="F28" s="183">
        <v>3.934625658871327</v>
      </c>
      <c r="G28" s="183">
        <v>7.139280662209746</v>
      </c>
      <c r="H28" s="183">
        <v>3.9481254028876256</v>
      </c>
      <c r="I28" s="183">
        <v>-6.053088700289056</v>
      </c>
      <c r="J28" s="183">
        <v>-4.817501740629737</v>
      </c>
      <c r="K28" s="183">
        <v>-1.1500055377473783</v>
      </c>
      <c r="L28" s="183">
        <v>2.409795729044717</v>
      </c>
      <c r="M28" s="183">
        <v>5.678857461789022</v>
      </c>
      <c r="N28" s="183">
        <v>5.076992991696194</v>
      </c>
      <c r="O28" s="183">
        <v>5.236716946131015</v>
      </c>
      <c r="P28" s="183">
        <v>8.490251616288713</v>
      </c>
      <c r="Q28" s="183">
        <v>4.153649623233391</v>
      </c>
      <c r="R28" s="183">
        <v>7.874801093320571</v>
      </c>
      <c r="S28" s="183">
        <v>6.317180355989516</v>
      </c>
      <c r="T28" s="183">
        <v>7.349543324772578</v>
      </c>
      <c r="U28" s="183">
        <v>-7.135162652966831</v>
      </c>
      <c r="V28" s="183">
        <v>0.8018927892015304</v>
      </c>
      <c r="W28" s="183">
        <v>3.464420823885739</v>
      </c>
      <c r="X28" s="183"/>
      <c r="Y28" s="2"/>
      <c r="Z28" s="50" t="s">
        <v>33</v>
      </c>
      <c r="AA28" s="52">
        <v>7944.8</v>
      </c>
      <c r="AB28" s="18"/>
      <c r="AC28" s="18"/>
      <c r="AD28" s="21"/>
      <c r="AE28" s="51" t="s">
        <v>33</v>
      </c>
      <c r="AF28" s="52">
        <v>410290</v>
      </c>
      <c r="AG28" s="49"/>
    </row>
    <row r="29" spans="1:33" ht="15" customHeight="1">
      <c r="A29" t="s">
        <v>38</v>
      </c>
      <c r="C29" s="183">
        <v>-8.900108073006951</v>
      </c>
      <c r="D29" s="183">
        <v>-5.463699880097095</v>
      </c>
      <c r="E29" s="183">
        <v>2.8434188956018014</v>
      </c>
      <c r="F29" s="183">
        <v>5.327489108976224</v>
      </c>
      <c r="G29" s="183">
        <v>4.10715892741913</v>
      </c>
      <c r="H29" s="183">
        <v>3.5728685150631545</v>
      </c>
      <c r="I29" s="183">
        <v>4.906880936538327</v>
      </c>
      <c r="J29" s="183">
        <v>3.566876075604175</v>
      </c>
      <c r="K29" s="183">
        <v>5.365873690863832</v>
      </c>
      <c r="L29" s="183">
        <v>4.3888025603701974</v>
      </c>
      <c r="M29" s="183">
        <v>2.8491391275316413</v>
      </c>
      <c r="N29" s="183">
        <v>3.9737026107461215</v>
      </c>
      <c r="O29" s="183">
        <v>2.835218216318802</v>
      </c>
      <c r="P29" s="183">
        <v>4.286513528394953</v>
      </c>
      <c r="Q29" s="183">
        <v>4.492508475296009</v>
      </c>
      <c r="R29" s="183">
        <v>5.8095582561075165</v>
      </c>
      <c r="S29" s="183">
        <v>6.796363028044583</v>
      </c>
      <c r="T29" s="183">
        <v>3.492552521952841</v>
      </c>
      <c r="U29" s="183">
        <v>-7.818869026038189</v>
      </c>
      <c r="V29" s="183">
        <v>1.1394121660910583</v>
      </c>
      <c r="W29" s="183">
        <v>1.8475627659784832</v>
      </c>
      <c r="X29" s="183"/>
      <c r="Y29" s="2"/>
      <c r="Z29" s="50" t="s">
        <v>34</v>
      </c>
      <c r="AA29" s="52">
        <v>552460.1</v>
      </c>
      <c r="AB29" s="18"/>
      <c r="AC29" s="18"/>
      <c r="AD29" s="21"/>
      <c r="AE29" s="51" t="s">
        <v>34</v>
      </c>
      <c r="AF29" s="52">
        <v>16405399</v>
      </c>
      <c r="AG29" s="49"/>
    </row>
    <row r="30" spans="1:33" ht="15" customHeight="1">
      <c r="A30" t="s">
        <v>39</v>
      </c>
      <c r="C30" s="183" t="e">
        <v>#N/A</v>
      </c>
      <c r="D30" s="183" t="e">
        <v>#N/A</v>
      </c>
      <c r="E30" s="183">
        <v>7.109810412278095</v>
      </c>
      <c r="F30" s="183">
        <v>6.205495835825037</v>
      </c>
      <c r="G30" s="183">
        <v>5.843469874850937</v>
      </c>
      <c r="H30" s="183">
        <v>6.9413570756678755</v>
      </c>
      <c r="I30" s="183">
        <v>4.371095716544593</v>
      </c>
      <c r="J30" s="183">
        <v>4.357399270086892</v>
      </c>
      <c r="K30" s="183">
        <v>0.028741711938384817</v>
      </c>
      <c r="L30" s="183">
        <v>1.3701919869784973</v>
      </c>
      <c r="M30" s="183">
        <v>3.484678252942053</v>
      </c>
      <c r="N30" s="183">
        <v>4.589553604608798</v>
      </c>
      <c r="O30" s="183">
        <v>4.778910510429646</v>
      </c>
      <c r="P30" s="183">
        <v>5.030543597053794</v>
      </c>
      <c r="Q30" s="183">
        <v>6.665365867330864</v>
      </c>
      <c r="R30" s="183">
        <v>8.503332609036196</v>
      </c>
      <c r="S30" s="183">
        <v>10.57938110240988</v>
      </c>
      <c r="T30" s="183">
        <v>6.1704682428909585</v>
      </c>
      <c r="U30" s="183">
        <v>-4.6601270074623</v>
      </c>
      <c r="V30" s="183">
        <v>2.7000004105374398</v>
      </c>
      <c r="W30" s="183">
        <v>3.599999799648157</v>
      </c>
      <c r="X30" s="183"/>
      <c r="Y30" s="2"/>
      <c r="Z30" s="50" t="s">
        <v>35</v>
      </c>
      <c r="AA30" s="52">
        <v>259242.8</v>
      </c>
      <c r="AB30" s="18"/>
      <c r="AC30" s="18"/>
      <c r="AD30" s="21"/>
      <c r="AE30" s="51" t="s">
        <v>35</v>
      </c>
      <c r="AF30" s="52">
        <v>8318592</v>
      </c>
      <c r="AG30" s="49"/>
    </row>
    <row r="31" spans="1:33" ht="15" customHeight="1">
      <c r="A31" t="s">
        <v>40</v>
      </c>
      <c r="C31" s="183">
        <v>-6.013063405763486</v>
      </c>
      <c r="D31" s="183">
        <v>-3.4876259859231373</v>
      </c>
      <c r="E31" s="183">
        <v>-0.8018983716553518</v>
      </c>
      <c r="F31" s="183">
        <v>3.6150292831807374</v>
      </c>
      <c r="G31" s="183">
        <v>3.9635784655189576</v>
      </c>
      <c r="H31" s="183">
        <v>3.5846582370564706</v>
      </c>
      <c r="I31" s="183">
        <v>6.204143488144309</v>
      </c>
      <c r="J31" s="183">
        <v>5.018619705565031</v>
      </c>
      <c r="K31" s="183">
        <v>3.902236951118465</v>
      </c>
      <c r="L31" s="183">
        <v>5.342476676501096</v>
      </c>
      <c r="M31" s="183">
        <v>2.2859738097040117</v>
      </c>
      <c r="N31" s="183">
        <v>1.8212092059498364</v>
      </c>
      <c r="O31" s="183">
        <v>2.0008576142334755</v>
      </c>
      <c r="P31" s="183">
        <v>4.1127515248247315</v>
      </c>
      <c r="Q31" s="183">
        <v>2.917544964274943</v>
      </c>
      <c r="R31" s="183">
        <v>4.40952526616083</v>
      </c>
      <c r="S31" s="183">
        <v>4.944271065537231</v>
      </c>
      <c r="T31" s="183">
        <v>1.2059014523010392</v>
      </c>
      <c r="U31" s="183">
        <v>-7.76205325017989</v>
      </c>
      <c r="V31" s="183">
        <v>1.421152125214209</v>
      </c>
      <c r="W31" s="183">
        <v>2.136295182654946</v>
      </c>
      <c r="X31" s="183"/>
      <c r="Y31" s="2"/>
      <c r="Z31" s="50" t="s">
        <v>36</v>
      </c>
      <c r="AA31" s="52">
        <v>540238.1</v>
      </c>
      <c r="AB31" s="18"/>
      <c r="AC31" s="18"/>
      <c r="AD31" s="21"/>
      <c r="AE31" s="51" t="s">
        <v>36</v>
      </c>
      <c r="AF31" s="52">
        <v>38115641</v>
      </c>
      <c r="AG31" s="49"/>
    </row>
    <row r="32" spans="1:33" ht="15" customHeight="1">
      <c r="A32" t="s">
        <v>41</v>
      </c>
      <c r="C32" s="183">
        <v>-1.1212866822902012</v>
      </c>
      <c r="D32" s="183">
        <v>-1.2035112819597127</v>
      </c>
      <c r="E32" s="183">
        <v>-2.0577861113297957</v>
      </c>
      <c r="F32" s="183">
        <v>3.9468574695596725</v>
      </c>
      <c r="G32" s="183">
        <v>3.9730566020473868</v>
      </c>
      <c r="H32" s="183">
        <v>1.4605203820765356</v>
      </c>
      <c r="I32" s="183">
        <v>2.460281570318257</v>
      </c>
      <c r="J32" s="183">
        <v>3.8139455208220596</v>
      </c>
      <c r="K32" s="183">
        <v>4.595402849996155</v>
      </c>
      <c r="L32" s="183">
        <v>4.398932433548541</v>
      </c>
      <c r="M32" s="183">
        <v>1.0577394447167876</v>
      </c>
      <c r="N32" s="183">
        <v>2.4113087159477686</v>
      </c>
      <c r="O32" s="183">
        <v>1.9125969353443573</v>
      </c>
      <c r="P32" s="183">
        <v>4.127044591768514</v>
      </c>
      <c r="Q32" s="183">
        <v>3.298339357660507</v>
      </c>
      <c r="R32" s="183">
        <v>4.24645958606078</v>
      </c>
      <c r="S32" s="183">
        <v>2.544539780653232</v>
      </c>
      <c r="T32" s="183">
        <v>-0.2182722774418111</v>
      </c>
      <c r="U32" s="183">
        <v>-4.856751235701018</v>
      </c>
      <c r="V32" s="183">
        <v>1.7539083026284041</v>
      </c>
      <c r="W32" s="183">
        <v>2.5123691890856836</v>
      </c>
      <c r="X32" s="183"/>
      <c r="Y32" s="2"/>
      <c r="Z32" s="50" t="s">
        <v>37</v>
      </c>
      <c r="AA32" s="52">
        <v>209172.4</v>
      </c>
      <c r="AB32" s="18"/>
      <c r="AC32" s="18"/>
      <c r="AD32" s="21"/>
      <c r="AE32" s="51" t="s">
        <v>37</v>
      </c>
      <c r="AF32" s="52">
        <v>10617575</v>
      </c>
      <c r="AG32" s="49"/>
    </row>
    <row r="33" spans="1:33" ht="15" customHeight="1">
      <c r="A33" t="s">
        <v>42</v>
      </c>
      <c r="C33" s="183">
        <v>-1.3924374782015247</v>
      </c>
      <c r="D33" s="183">
        <v>0.14665065417003298</v>
      </c>
      <c r="E33" s="183">
        <v>2.2221179231446175</v>
      </c>
      <c r="F33" s="183">
        <v>4.280247202670373</v>
      </c>
      <c r="G33" s="183">
        <v>3.052361259558589</v>
      </c>
      <c r="H33" s="183">
        <v>2.8853661636796035</v>
      </c>
      <c r="I33" s="183">
        <v>3.30734411660889</v>
      </c>
      <c r="J33" s="183">
        <v>3.6067560600837822</v>
      </c>
      <c r="K33" s="183">
        <v>3.4725650772527095</v>
      </c>
      <c r="L33" s="183">
        <v>3.915565521275477</v>
      </c>
      <c r="M33" s="183">
        <v>2.4613499943168415</v>
      </c>
      <c r="N33" s="183">
        <v>2.096981659994568</v>
      </c>
      <c r="O33" s="183">
        <v>2.808196674660546</v>
      </c>
      <c r="P33" s="183">
        <v>2.9509162007236744</v>
      </c>
      <c r="Q33" s="183">
        <v>2.172990263054775</v>
      </c>
      <c r="R33" s="183">
        <v>2.8527388685371857</v>
      </c>
      <c r="S33" s="183">
        <v>2.559168512512855</v>
      </c>
      <c r="T33" s="183">
        <v>0.5477600499530721</v>
      </c>
      <c r="U33" s="183">
        <v>-4.920125585675528</v>
      </c>
      <c r="V33" s="183">
        <v>1.2121969309988767</v>
      </c>
      <c r="W33" s="183">
        <v>2.1387119758495388</v>
      </c>
      <c r="X33" s="183"/>
      <c r="Y33" s="2"/>
      <c r="Z33" s="50" t="s">
        <v>44</v>
      </c>
      <c r="AA33" s="52">
        <v>258982.9</v>
      </c>
      <c r="AB33" s="18"/>
      <c r="AC33" s="18"/>
      <c r="AD33" s="21"/>
      <c r="AE33" s="51" t="s">
        <v>44</v>
      </c>
      <c r="AF33" s="52">
        <v>21528627</v>
      </c>
      <c r="AG33" s="49"/>
    </row>
    <row r="34" spans="1:33" ht="15" customHeight="1">
      <c r="A34" t="s">
        <v>45</v>
      </c>
      <c r="C34" s="183">
        <v>0.9265137899387543</v>
      </c>
      <c r="D34" s="183">
        <v>5.984286478506573</v>
      </c>
      <c r="E34" s="183">
        <v>8.042019107012056</v>
      </c>
      <c r="F34" s="183">
        <v>-5.455666021505445</v>
      </c>
      <c r="G34" s="183">
        <v>7.191224352249237</v>
      </c>
      <c r="H34" s="183">
        <v>7.005317305319747</v>
      </c>
      <c r="I34" s="183">
        <v>7.528799129272512</v>
      </c>
      <c r="J34" s="183">
        <v>3.091866107097796</v>
      </c>
      <c r="K34" s="183">
        <v>-3.3653439561839527</v>
      </c>
      <c r="L34" s="183">
        <v>6.77445530635481</v>
      </c>
      <c r="M34" s="183">
        <v>-5.697476468158924</v>
      </c>
      <c r="N34" s="183">
        <v>6.163839637144486</v>
      </c>
      <c r="O34" s="183">
        <v>5.265265358207261</v>
      </c>
      <c r="P34" s="183">
        <v>9.362807555757357</v>
      </c>
      <c r="Q34" s="183">
        <v>8.401617858543187</v>
      </c>
      <c r="R34" s="183">
        <v>6.893489348485993</v>
      </c>
      <c r="S34" s="183">
        <v>4.668579400795858</v>
      </c>
      <c r="T34" s="183">
        <v>0.8980811449448289</v>
      </c>
      <c r="U34" s="183">
        <v>-4.717996201940188</v>
      </c>
      <c r="V34" s="183">
        <v>4.67357415047398</v>
      </c>
      <c r="W34" s="183">
        <v>4.51433213415342</v>
      </c>
      <c r="X34" s="183"/>
      <c r="Y34" s="2"/>
      <c r="Z34" s="50" t="s">
        <v>38</v>
      </c>
      <c r="AA34" s="52">
        <v>46289.2</v>
      </c>
      <c r="AB34" s="18"/>
      <c r="AC34" s="18"/>
      <c r="AD34" s="21"/>
      <c r="AE34" s="51" t="s">
        <v>38</v>
      </c>
      <c r="AF34" s="52">
        <v>2010269</v>
      </c>
      <c r="AG34" s="49"/>
    </row>
    <row r="35" spans="1:33" ht="15" customHeight="1">
      <c r="A35" t="s">
        <v>140</v>
      </c>
      <c r="C35" s="183">
        <v>-0.9461976067054678</v>
      </c>
      <c r="D35" s="183">
        <v>0.09982034837257014</v>
      </c>
      <c r="E35" s="183">
        <v>-0.1852910521505602</v>
      </c>
      <c r="F35" s="183">
        <v>1.1908217511749308</v>
      </c>
      <c r="G35" s="183">
        <v>0.35023673762284435</v>
      </c>
      <c r="H35" s="183">
        <v>0.6284250695826943</v>
      </c>
      <c r="I35" s="183">
        <v>2.075665854628661</v>
      </c>
      <c r="J35" s="183">
        <v>2.6385862536205007</v>
      </c>
      <c r="K35" s="183">
        <v>1.311134834900507</v>
      </c>
      <c r="L35" s="183">
        <v>3.5821047242442283</v>
      </c>
      <c r="M35" s="183">
        <v>1.1520774777665777</v>
      </c>
      <c r="N35" s="183">
        <v>0.44314080743643736</v>
      </c>
      <c r="O35" s="183">
        <v>-0.19779293798267705</v>
      </c>
      <c r="P35" s="183">
        <v>2.5326976984498817</v>
      </c>
      <c r="Q35" s="183">
        <v>2.640643933389386</v>
      </c>
      <c r="R35" s="183">
        <v>3.630387232127652</v>
      </c>
      <c r="S35" s="183">
        <v>3.605337611686399</v>
      </c>
      <c r="T35" s="183">
        <v>1.7796393965213708</v>
      </c>
      <c r="U35" s="183">
        <v>-1.4542334845821347</v>
      </c>
      <c r="V35" s="183">
        <v>1.5648231652462874</v>
      </c>
      <c r="W35" s="183">
        <v>2.222001753952596</v>
      </c>
      <c r="X35" s="183"/>
      <c r="Y35" s="2"/>
      <c r="Z35" s="50" t="s">
        <v>39</v>
      </c>
      <c r="AA35" s="52">
        <v>97893.4</v>
      </c>
      <c r="AB35" s="18"/>
      <c r="AC35" s="18"/>
      <c r="AD35" s="21"/>
      <c r="AE35" s="51" t="s">
        <v>39</v>
      </c>
      <c r="AF35" s="52">
        <v>5400998</v>
      </c>
      <c r="AG35" s="49"/>
    </row>
    <row r="36" spans="1:33" ht="15" customHeight="1">
      <c r="A36" t="s">
        <v>46</v>
      </c>
      <c r="C36" s="183">
        <v>3.1046872146739624</v>
      </c>
      <c r="D36" s="183">
        <v>3.5231220339382308</v>
      </c>
      <c r="E36" s="183">
        <v>2.786615523917413</v>
      </c>
      <c r="F36" s="183">
        <v>5.051355605061936</v>
      </c>
      <c r="G36" s="183">
        <v>4.186396986723229</v>
      </c>
      <c r="H36" s="183">
        <v>5.0997531782556615</v>
      </c>
      <c r="I36" s="183">
        <v>5.392573571250492</v>
      </c>
      <c r="J36" s="183">
        <v>2.6828135474890935</v>
      </c>
      <c r="K36" s="183">
        <v>2.0258050200450572</v>
      </c>
      <c r="L36" s="183">
        <v>3.2534892920688563</v>
      </c>
      <c r="M36" s="183">
        <v>1.9901555519999725</v>
      </c>
      <c r="N36" s="183">
        <v>1.5021115759372927</v>
      </c>
      <c r="O36" s="183">
        <v>1.0135627545017734</v>
      </c>
      <c r="P36" s="183">
        <v>3.864095969746839</v>
      </c>
      <c r="Q36" s="183">
        <v>2.7392021135649536</v>
      </c>
      <c r="R36" s="183">
        <v>2.280884402487704</v>
      </c>
      <c r="S36" s="183">
        <v>2.731038629068916</v>
      </c>
      <c r="T36" s="183">
        <v>1.8150716146376977</v>
      </c>
      <c r="U36" s="183">
        <v>-1.5228329653937056</v>
      </c>
      <c r="V36" s="183">
        <v>1.6318153356315035</v>
      </c>
      <c r="W36" s="183">
        <v>2.0933493230911093</v>
      </c>
      <c r="X36" s="183"/>
      <c r="Y36" s="2"/>
      <c r="Z36" s="50" t="s">
        <v>40</v>
      </c>
      <c r="AA36" s="52">
        <v>156014.2</v>
      </c>
      <c r="AB36" s="18"/>
      <c r="AC36" s="18"/>
      <c r="AD36" s="21"/>
      <c r="AE36" s="51" t="s">
        <v>40</v>
      </c>
      <c r="AF36" s="52">
        <v>5300484</v>
      </c>
      <c r="AG36" s="49"/>
    </row>
    <row r="37" spans="1:33" ht="15" customHeight="1">
      <c r="A37" t="s">
        <v>47</v>
      </c>
      <c r="C37" s="183">
        <v>-0.22380663107074428</v>
      </c>
      <c r="D37" s="183">
        <v>-3.3738659689850903</v>
      </c>
      <c r="E37" s="183">
        <v>1.3134485583863098</v>
      </c>
      <c r="F37" s="183">
        <v>3.6087208507508572</v>
      </c>
      <c r="G37" s="183">
        <v>0.11670801624246163</v>
      </c>
      <c r="H37" s="183">
        <v>4.785019388442668</v>
      </c>
      <c r="I37" s="183">
        <v>4.913188816317415</v>
      </c>
      <c r="J37" s="183">
        <v>6.31673859745101</v>
      </c>
      <c r="K37" s="183">
        <v>4.093728857167367</v>
      </c>
      <c r="L37" s="183">
        <v>4.321643155097021</v>
      </c>
      <c r="M37" s="183">
        <v>3.921772234466858</v>
      </c>
      <c r="N37" s="183">
        <v>0.13904486870954802</v>
      </c>
      <c r="O37" s="183">
        <v>2.4096690323940795</v>
      </c>
      <c r="P37" s="183">
        <v>7.704172933568998</v>
      </c>
      <c r="Q37" s="183">
        <v>7.478250233169725</v>
      </c>
      <c r="R37" s="183">
        <v>4.5988989102910605</v>
      </c>
      <c r="S37" s="183">
        <v>5.951462109595029</v>
      </c>
      <c r="T37" s="183">
        <v>0.9551448816471853</v>
      </c>
      <c r="U37" s="183">
        <v>-6.488083317704374</v>
      </c>
      <c r="V37" s="183">
        <v>-1.1054001501171307</v>
      </c>
      <c r="W37" s="183">
        <v>1.8543175993157135</v>
      </c>
      <c r="X37" s="183"/>
      <c r="Y37" s="2"/>
      <c r="Z37" s="50" t="s">
        <v>41</v>
      </c>
      <c r="AA37" s="52">
        <v>283724.2</v>
      </c>
      <c r="AB37" s="18"/>
      <c r="AC37" s="18"/>
      <c r="AD37" s="21"/>
      <c r="AE37" s="51" t="s">
        <v>41</v>
      </c>
      <c r="AF37" s="52">
        <v>9182927</v>
      </c>
      <c r="AG37" s="49"/>
    </row>
    <row r="38" spans="1:33" ht="15" customHeight="1">
      <c r="A38" t="s">
        <v>174</v>
      </c>
      <c r="C38" s="183" t="e">
        <v>#N/A</v>
      </c>
      <c r="D38" s="183" t="e">
        <v>#N/A</v>
      </c>
      <c r="E38" s="183" t="e">
        <v>#N/A</v>
      </c>
      <c r="F38" s="183">
        <v>2.5081248098117515</v>
      </c>
      <c r="G38" s="183">
        <v>2.4137797533104743</v>
      </c>
      <c r="H38" s="183">
        <v>1.5522295827151034</v>
      </c>
      <c r="I38" s="183">
        <v>2.583630646638846</v>
      </c>
      <c r="J38" s="183">
        <v>2.827072931326935</v>
      </c>
      <c r="K38" s="183">
        <v>2.9145040194061833</v>
      </c>
      <c r="L38" s="183">
        <v>3.8691842619278605</v>
      </c>
      <c r="M38" s="183">
        <v>1.8824616804075767</v>
      </c>
      <c r="N38" s="183">
        <v>0.935802430787902</v>
      </c>
      <c r="O38" s="183">
        <v>0.8092733848445333</v>
      </c>
      <c r="P38" s="183">
        <v>2.167419340760013</v>
      </c>
      <c r="Q38" s="183">
        <v>1.6974202544386197</v>
      </c>
      <c r="R38" s="183">
        <v>2.9822382822533466</v>
      </c>
      <c r="S38" s="183">
        <v>2.753363880934012</v>
      </c>
      <c r="T38" s="183">
        <v>0.60015530432318</v>
      </c>
      <c r="U38" s="183">
        <v>-4.053112548912408</v>
      </c>
      <c r="V38" s="183">
        <v>0.8608381838466572</v>
      </c>
      <c r="W38" s="183">
        <v>1.4558852596277205</v>
      </c>
      <c r="X38" s="183"/>
      <c r="Y38" s="2"/>
      <c r="Z38" s="50" t="s">
        <v>42</v>
      </c>
      <c r="AA38" s="52">
        <v>1784816.5</v>
      </c>
      <c r="AB38" s="18"/>
      <c r="AC38" s="18"/>
      <c r="AD38" s="21"/>
      <c r="AE38" s="51" t="s">
        <v>42</v>
      </c>
      <c r="AF38" s="52">
        <v>61179256</v>
      </c>
      <c r="AG38" s="49"/>
    </row>
    <row r="39" spans="1:33" ht="15" customHeight="1">
      <c r="A39" t="s">
        <v>175</v>
      </c>
      <c r="C39" s="183" t="e">
        <v>#N/A</v>
      </c>
      <c r="D39" s="183" t="e">
        <v>#N/A</v>
      </c>
      <c r="E39" s="183" t="e">
        <v>#N/A</v>
      </c>
      <c r="F39" s="183">
        <v>2.8700144802805916</v>
      </c>
      <c r="G39" s="183">
        <v>2.6475320221888587</v>
      </c>
      <c r="H39" s="183">
        <v>1.8272522099827437</v>
      </c>
      <c r="I39" s="183">
        <v>2.7207379150391953</v>
      </c>
      <c r="J39" s="183">
        <v>2.9681580024008447</v>
      </c>
      <c r="K39" s="183">
        <v>3.0430156670905983</v>
      </c>
      <c r="L39" s="183">
        <v>3.8999342716200314</v>
      </c>
      <c r="M39" s="183">
        <v>1.9758977386384435</v>
      </c>
      <c r="N39" s="183">
        <v>1.2488274928691867</v>
      </c>
      <c r="O39" s="183">
        <v>1.340757266144732</v>
      </c>
      <c r="P39" s="183">
        <v>2.5094349351786116</v>
      </c>
      <c r="Q39" s="183">
        <v>1.9734146464279512</v>
      </c>
      <c r="R39" s="183">
        <v>3.1854324803476164</v>
      </c>
      <c r="S39" s="183">
        <v>2.875309898297096</v>
      </c>
      <c r="T39" s="183">
        <v>0.7445734847409735</v>
      </c>
      <c r="U39" s="183">
        <v>-4.174482007674252</v>
      </c>
      <c r="V39" s="183">
        <v>0.9801536274333777</v>
      </c>
      <c r="W39" s="183">
        <v>1.6940917332766148</v>
      </c>
      <c r="X39" s="183"/>
      <c r="Y39" s="2"/>
      <c r="Z39" s="50" t="s">
        <v>45</v>
      </c>
      <c r="AA39" s="52">
        <v>811486.1</v>
      </c>
      <c r="AB39" s="18"/>
      <c r="AC39" s="18"/>
      <c r="AD39" s="21"/>
      <c r="AE39" s="51" t="s">
        <v>45</v>
      </c>
      <c r="AF39" s="52">
        <v>70586256</v>
      </c>
      <c r="AG39" s="49"/>
    </row>
    <row r="40" spans="23:33" ht="12.75">
      <c r="W40" s="2"/>
      <c r="X40" s="2"/>
      <c r="Y40" s="21"/>
      <c r="Z40" s="50" t="s">
        <v>140</v>
      </c>
      <c r="AA40" s="52">
        <v>270963.8</v>
      </c>
      <c r="AB40" s="18"/>
      <c r="AC40" s="21"/>
      <c r="AD40" s="21"/>
      <c r="AE40" s="51" t="s">
        <v>140</v>
      </c>
      <c r="AF40" s="52">
        <v>7593494</v>
      </c>
      <c r="AG40" s="49"/>
    </row>
    <row r="41" spans="1:33" ht="12.75">
      <c r="A41" t="s">
        <v>176</v>
      </c>
      <c r="W41" s="2"/>
      <c r="X41" s="2"/>
      <c r="Y41" s="2"/>
      <c r="Z41" s="50" t="s">
        <v>46</v>
      </c>
      <c r="AA41" s="52">
        <v>226145.9</v>
      </c>
      <c r="AB41" s="18"/>
      <c r="AC41" s="21"/>
      <c r="AD41" s="21"/>
      <c r="AE41" s="51" t="s">
        <v>46</v>
      </c>
      <c r="AF41" s="52">
        <v>4737171</v>
      </c>
      <c r="AG41" s="49"/>
    </row>
    <row r="42" spans="1:33" ht="12.75">
      <c r="A42" t="s">
        <v>177</v>
      </c>
      <c r="W42" s="2"/>
      <c r="X42" s="2"/>
      <c r="Y42" s="2"/>
      <c r="Z42" s="53" t="s">
        <v>47</v>
      </c>
      <c r="AA42" s="52">
        <v>9664.7</v>
      </c>
      <c r="AB42" s="18"/>
      <c r="AC42" s="21"/>
      <c r="AD42" s="21"/>
      <c r="AE42" s="53" t="s">
        <v>47</v>
      </c>
      <c r="AF42" s="52">
        <v>315459</v>
      </c>
      <c r="AG42" s="49"/>
    </row>
    <row r="43" spans="23:33" ht="12.75">
      <c r="W43" s="2"/>
      <c r="X43" s="2"/>
      <c r="Y43" s="2"/>
      <c r="Z43" s="54" t="s">
        <v>52</v>
      </c>
      <c r="AA43" s="55">
        <f>SUM(AA12:AA42)</f>
        <v>13815362.2</v>
      </c>
      <c r="AE43" s="54" t="s">
        <v>52</v>
      </c>
      <c r="AF43" s="55">
        <f>SUM(AF12:AF42)</f>
        <v>580881505</v>
      </c>
      <c r="AG43" s="49"/>
    </row>
    <row r="44" spans="1:33" ht="12.75">
      <c r="A44" t="s">
        <v>88</v>
      </c>
      <c r="Z44" s="54" t="s">
        <v>90</v>
      </c>
      <c r="AA44" s="55">
        <f>SUM(AA12:AA38)</f>
        <v>12497101.7</v>
      </c>
      <c r="AE44" s="54" t="s">
        <v>90</v>
      </c>
      <c r="AF44" s="55">
        <f>SUM(AF12:AF38)</f>
        <v>497649125</v>
      </c>
      <c r="AG44" s="49"/>
    </row>
    <row r="45" ht="12.75">
      <c r="A45" t="s">
        <v>89</v>
      </c>
    </row>
    <row r="47" spans="3:24" ht="12.75">
      <c r="C47">
        <v>1990</v>
      </c>
      <c r="D47">
        <v>1991</v>
      </c>
      <c r="E47">
        <v>1992</v>
      </c>
      <c r="F47">
        <v>1993</v>
      </c>
      <c r="G47">
        <v>1994</v>
      </c>
      <c r="H47">
        <v>1995</v>
      </c>
      <c r="I47">
        <v>1996</v>
      </c>
      <c r="J47">
        <v>1997</v>
      </c>
      <c r="K47">
        <v>1998</v>
      </c>
      <c r="L47">
        <v>1999</v>
      </c>
      <c r="M47" s="38">
        <v>2000</v>
      </c>
      <c r="N47">
        <v>2001</v>
      </c>
      <c r="O47">
        <v>2002</v>
      </c>
      <c r="P47">
        <v>2003</v>
      </c>
      <c r="Q47">
        <v>2004</v>
      </c>
      <c r="R47">
        <v>2005</v>
      </c>
      <c r="S47">
        <v>2006</v>
      </c>
      <c r="T47">
        <v>2007</v>
      </c>
      <c r="U47">
        <v>2008</v>
      </c>
      <c r="V47">
        <v>2009</v>
      </c>
      <c r="W47">
        <v>2010</v>
      </c>
      <c r="X47">
        <v>2011</v>
      </c>
    </row>
    <row r="48" ht="12.75">
      <c r="M48" s="38"/>
    </row>
    <row r="49" spans="1:24" ht="14.25">
      <c r="A49" t="s">
        <v>18</v>
      </c>
      <c r="C49" s="183">
        <v>159.55352748463682</v>
      </c>
      <c r="D49" s="183">
        <v>167.95340595321056</v>
      </c>
      <c r="E49" s="183">
        <v>179.03559099218307</v>
      </c>
      <c r="F49" s="183">
        <v>189.5055994743354</v>
      </c>
      <c r="G49" s="183">
        <v>203.82127943931545</v>
      </c>
      <c r="H49" s="183">
        <v>217.2816534308296</v>
      </c>
      <c r="I49" s="183">
        <v>216.99636018840366</v>
      </c>
      <c r="J49" s="183">
        <v>220.14710311053653</v>
      </c>
      <c r="K49" s="183">
        <v>228.1022146590285</v>
      </c>
      <c r="L49" s="183">
        <v>238.569</v>
      </c>
      <c r="M49" s="183">
        <v>252.216</v>
      </c>
      <c r="N49" s="183">
        <v>259.433</v>
      </c>
      <c r="O49" s="183">
        <v>268.256</v>
      </c>
      <c r="P49" s="183">
        <v>275.716</v>
      </c>
      <c r="Q49" s="183">
        <v>290.825</v>
      </c>
      <c r="R49" s="183">
        <v>302.845</v>
      </c>
      <c r="S49" s="183">
        <v>318.193</v>
      </c>
      <c r="T49" s="183">
        <v>334.948</v>
      </c>
      <c r="U49" s="183">
        <v>344.676</v>
      </c>
      <c r="V49" s="183">
        <v>337.758</v>
      </c>
      <c r="W49" s="183">
        <v>347.67685</v>
      </c>
      <c r="X49" s="183">
        <v>359.566246</v>
      </c>
    </row>
    <row r="50" spans="1:24" ht="14.25">
      <c r="A50" t="s">
        <v>43</v>
      </c>
      <c r="C50" s="183">
        <v>10.036706173713073</v>
      </c>
      <c r="D50" s="183">
        <v>4.009158050221565</v>
      </c>
      <c r="E50" s="183">
        <v>3.9337165914188064</v>
      </c>
      <c r="F50" s="183">
        <v>9.252507118979821</v>
      </c>
      <c r="G50" s="183">
        <v>8.162108434670518</v>
      </c>
      <c r="H50" s="183">
        <v>10.018892404342978</v>
      </c>
      <c r="I50" s="183">
        <v>7.822242159636509</v>
      </c>
      <c r="J50" s="183">
        <v>9.1674511061912</v>
      </c>
      <c r="K50" s="183">
        <v>11.386317815481965</v>
      </c>
      <c r="L50" s="183">
        <v>12.164045403415482</v>
      </c>
      <c r="M50" s="183">
        <v>13.704390628101043</v>
      </c>
      <c r="N50" s="183">
        <v>15.249636627195784</v>
      </c>
      <c r="O50" s="183">
        <v>16.622939665665307</v>
      </c>
      <c r="P50" s="183">
        <v>17.766713191414947</v>
      </c>
      <c r="Q50" s="183">
        <v>19.87590980148319</v>
      </c>
      <c r="R50" s="183">
        <v>21.88234745076896</v>
      </c>
      <c r="S50" s="183">
        <v>25.238209742556737</v>
      </c>
      <c r="T50" s="183">
        <v>28.898562568648877</v>
      </c>
      <c r="U50" s="183">
        <v>34.11805910624809</v>
      </c>
      <c r="V50" s="183">
        <v>33.87681255752122</v>
      </c>
      <c r="W50" s="183">
        <v>34.37441721641828</v>
      </c>
      <c r="X50" s="183">
        <v>36.043523143863666</v>
      </c>
    </row>
    <row r="51" spans="1:24" ht="14.25">
      <c r="A51" t="s">
        <v>19</v>
      </c>
      <c r="C51" s="183">
        <v>24.694687044012795</v>
      </c>
      <c r="D51" s="183">
        <v>23.13526698901406</v>
      </c>
      <c r="E51" s="183">
        <v>24.296485916511706</v>
      </c>
      <c r="F51" s="183">
        <v>31.70777356198227</v>
      </c>
      <c r="G51" s="183">
        <v>36.7775489592378</v>
      </c>
      <c r="H51" s="183">
        <v>42.267754207977866</v>
      </c>
      <c r="I51" s="183">
        <v>48.8515607768478</v>
      </c>
      <c r="J51" s="183">
        <v>50.40561752721929</v>
      </c>
      <c r="K51" s="183">
        <v>55.38294030020501</v>
      </c>
      <c r="L51" s="183">
        <v>56.414181313886104</v>
      </c>
      <c r="M51" s="183">
        <v>61.494412180914644</v>
      </c>
      <c r="N51" s="183">
        <v>69.0437019378749</v>
      </c>
      <c r="O51" s="183">
        <v>80.00467477827266</v>
      </c>
      <c r="P51" s="183">
        <v>80.92447370659045</v>
      </c>
      <c r="Q51" s="183">
        <v>88.26168762658097</v>
      </c>
      <c r="R51" s="183">
        <v>100.19008866164496</v>
      </c>
      <c r="S51" s="183">
        <v>113.69729315606723</v>
      </c>
      <c r="T51" s="183">
        <v>127.33258035581859</v>
      </c>
      <c r="U51" s="183">
        <v>147.87730338100044</v>
      </c>
      <c r="V51" s="183">
        <v>137.21204188121212</v>
      </c>
      <c r="W51" s="183">
        <v>145.20585696892627</v>
      </c>
      <c r="X51" s="183">
        <v>150.62317740019012</v>
      </c>
    </row>
    <row r="52" spans="1:24" ht="14.25">
      <c r="A52" t="s">
        <v>20</v>
      </c>
      <c r="C52" s="183">
        <v>107.00004582181424</v>
      </c>
      <c r="D52" s="183">
        <v>110.55864572572355</v>
      </c>
      <c r="E52" s="183">
        <v>116.0924544610558</v>
      </c>
      <c r="F52" s="183">
        <v>120.07614316811943</v>
      </c>
      <c r="G52" s="183">
        <v>129.51196296571254</v>
      </c>
      <c r="H52" s="183">
        <v>139.12928968728338</v>
      </c>
      <c r="I52" s="183">
        <v>145.32390132810824</v>
      </c>
      <c r="J52" s="183">
        <v>150.4141717700415</v>
      </c>
      <c r="K52" s="183">
        <v>155.16328190631125</v>
      </c>
      <c r="L52" s="183">
        <v>163.19952947524135</v>
      </c>
      <c r="M52" s="183">
        <v>173.59750363912315</v>
      </c>
      <c r="N52" s="183">
        <v>179.226929030633</v>
      </c>
      <c r="O52" s="183">
        <v>184.74312795334464</v>
      </c>
      <c r="P52" s="183">
        <v>188.50045495373405</v>
      </c>
      <c r="Q52" s="183">
        <v>197.07084513196307</v>
      </c>
      <c r="R52" s="183">
        <v>207.3656672230542</v>
      </c>
      <c r="S52" s="183">
        <v>218.74757402717265</v>
      </c>
      <c r="T52" s="183">
        <v>227.02353954123947</v>
      </c>
      <c r="U52" s="183">
        <v>233.02701936948378</v>
      </c>
      <c r="V52" s="183">
        <v>222.8916806124093</v>
      </c>
      <c r="W52" s="183">
        <v>228.92426184583113</v>
      </c>
      <c r="X52" s="183">
        <v>236.9623843338922</v>
      </c>
    </row>
    <row r="53" spans="1:24" ht="14.25">
      <c r="A53" t="s">
        <v>21</v>
      </c>
      <c r="C53" s="183" t="e">
        <v>#N/A</v>
      </c>
      <c r="D53" s="183">
        <v>1463.563126840781</v>
      </c>
      <c r="E53" s="183">
        <v>1594.066650464533</v>
      </c>
      <c r="F53" s="183">
        <v>1711.3802886298731</v>
      </c>
      <c r="G53" s="183">
        <v>1809.7420915236448</v>
      </c>
      <c r="H53" s="183">
        <v>1929.421728352235</v>
      </c>
      <c r="I53" s="183">
        <v>1921.6613055500277</v>
      </c>
      <c r="J53" s="183">
        <v>1907.24240289557</v>
      </c>
      <c r="K53" s="183">
        <v>1952.1053284445416</v>
      </c>
      <c r="L53" s="183">
        <v>2012</v>
      </c>
      <c r="M53" s="183">
        <v>2062.5</v>
      </c>
      <c r="N53" s="183">
        <v>2113.16</v>
      </c>
      <c r="O53" s="183">
        <v>2143.18</v>
      </c>
      <c r="P53" s="183">
        <v>2163.8</v>
      </c>
      <c r="Q53" s="183">
        <v>2210.9</v>
      </c>
      <c r="R53" s="183">
        <v>2242.2</v>
      </c>
      <c r="S53" s="183">
        <v>2325.1</v>
      </c>
      <c r="T53" s="183">
        <v>2428.2</v>
      </c>
      <c r="U53" s="183">
        <v>2495.8</v>
      </c>
      <c r="V53" s="183">
        <v>2407.2</v>
      </c>
      <c r="W53" s="183">
        <v>2442.630298</v>
      </c>
      <c r="X53" s="183">
        <v>2503.918041</v>
      </c>
    </row>
    <row r="54" spans="1:24" ht="14.25">
      <c r="A54" t="s">
        <v>22</v>
      </c>
      <c r="C54" s="183" t="e">
        <v>#N/A</v>
      </c>
      <c r="D54" s="183" t="e">
        <v>#N/A</v>
      </c>
      <c r="E54" s="183" t="e">
        <v>#N/A</v>
      </c>
      <c r="F54" s="183">
        <v>1.4813853939658157</v>
      </c>
      <c r="G54" s="183">
        <v>2.0471376910812435</v>
      </c>
      <c r="H54" s="183">
        <v>2.8885627719494935</v>
      </c>
      <c r="I54" s="183">
        <v>3.7249283048516992</v>
      </c>
      <c r="J54" s="183">
        <v>4.462718131483485</v>
      </c>
      <c r="K54" s="183">
        <v>4.999856490624266</v>
      </c>
      <c r="L54" s="183">
        <v>5.358475962828985</v>
      </c>
      <c r="M54" s="183">
        <v>6.159834724476884</v>
      </c>
      <c r="N54" s="183">
        <v>6.970868431480322</v>
      </c>
      <c r="O54" s="183">
        <v>7.77630539542137</v>
      </c>
      <c r="P54" s="183">
        <v>8.718898035355924</v>
      </c>
      <c r="Q54" s="183">
        <v>9.685274117060576</v>
      </c>
      <c r="R54" s="183">
        <v>11.181739802896477</v>
      </c>
      <c r="S54" s="183">
        <v>13.229447931179937</v>
      </c>
      <c r="T54" s="183">
        <v>15.626633262178366</v>
      </c>
      <c r="U54" s="183">
        <v>16.07331944320172</v>
      </c>
      <c r="V54" s="183">
        <v>13.730021218667314</v>
      </c>
      <c r="W54" s="183">
        <v>13.714997507445707</v>
      </c>
      <c r="X54" s="183">
        <v>14.510379059987473</v>
      </c>
    </row>
    <row r="55" spans="1:24" ht="14.25">
      <c r="A55" t="s">
        <v>26</v>
      </c>
      <c r="C55" s="183">
        <v>37.660343678802626</v>
      </c>
      <c r="D55" s="183">
        <v>39.076470965811865</v>
      </c>
      <c r="E55" s="183">
        <v>41.90557329912212</v>
      </c>
      <c r="F55" s="183">
        <v>43.041400199012294</v>
      </c>
      <c r="G55" s="183">
        <v>46.659568647859786</v>
      </c>
      <c r="H55" s="183">
        <v>51.29115269623862</v>
      </c>
      <c r="I55" s="183">
        <v>58.27843372944414</v>
      </c>
      <c r="J55" s="183">
        <v>71.57323255528979</v>
      </c>
      <c r="K55" s="183">
        <v>78.66721062701829</v>
      </c>
      <c r="L55" s="183">
        <v>90.37798</v>
      </c>
      <c r="M55" s="183">
        <v>104.83016</v>
      </c>
      <c r="N55" s="183">
        <v>116.93061999999999</v>
      </c>
      <c r="O55" s="183">
        <v>130.25804</v>
      </c>
      <c r="P55" s="183">
        <v>139.7632</v>
      </c>
      <c r="Q55" s="183">
        <v>149.09794</v>
      </c>
      <c r="R55" s="183">
        <v>162.09088</v>
      </c>
      <c r="S55" s="183">
        <v>176.75923</v>
      </c>
      <c r="T55" s="183">
        <v>189.75117</v>
      </c>
      <c r="U55" s="183">
        <v>181.81476</v>
      </c>
      <c r="V55" s="183">
        <v>163.543</v>
      </c>
      <c r="W55" s="183">
        <v>159.286689</v>
      </c>
      <c r="X55" s="183">
        <v>165.477619</v>
      </c>
    </row>
    <row r="56" spans="1:24" ht="14.25">
      <c r="A56" t="s">
        <v>23</v>
      </c>
      <c r="C56" s="183">
        <v>74.1386669549874</v>
      </c>
      <c r="D56" s="183">
        <v>81.88463702899345</v>
      </c>
      <c r="E56" s="183">
        <v>86.30285595855177</v>
      </c>
      <c r="F56" s="183">
        <v>89.38081404208924</v>
      </c>
      <c r="G56" s="183">
        <v>94.51498234088758</v>
      </c>
      <c r="H56" s="183">
        <v>100.71644610860461</v>
      </c>
      <c r="I56" s="183">
        <v>109.73387667487057</v>
      </c>
      <c r="J56" s="183">
        <v>119.93666410757866</v>
      </c>
      <c r="K56" s="183">
        <v>121.98511239496752</v>
      </c>
      <c r="L56" s="183">
        <v>131.95889207338757</v>
      </c>
      <c r="M56" s="183">
        <v>137.94880100414005</v>
      </c>
      <c r="N56" s="183">
        <v>146.42776</v>
      </c>
      <c r="O56" s="183">
        <v>156.61517999999998</v>
      </c>
      <c r="P56" s="183">
        <v>172.43108999999998</v>
      </c>
      <c r="Q56" s="183">
        <v>185.81764</v>
      </c>
      <c r="R56" s="183">
        <v>195.37115</v>
      </c>
      <c r="S56" s="183">
        <v>210.46410999999998</v>
      </c>
      <c r="T56" s="183">
        <v>226.44198</v>
      </c>
      <c r="U56" s="183">
        <v>239.14627</v>
      </c>
      <c r="V56" s="183">
        <v>237.49851999999998</v>
      </c>
      <c r="W56" s="183">
        <v>237.2144459136255</v>
      </c>
      <c r="X56" s="183">
        <v>240.04422190114246</v>
      </c>
    </row>
    <row r="57" spans="1:24" ht="14.25">
      <c r="A57" t="s">
        <v>24</v>
      </c>
      <c r="C57" s="183">
        <v>410.32700671102725</v>
      </c>
      <c r="D57" s="183">
        <v>453.2605935212478</v>
      </c>
      <c r="E57" s="183">
        <v>473.22901295488344</v>
      </c>
      <c r="F57" s="183">
        <v>435.0991874546547</v>
      </c>
      <c r="G57" s="183">
        <v>434.2337781208687</v>
      </c>
      <c r="H57" s="183">
        <v>456.49479220858893</v>
      </c>
      <c r="I57" s="183">
        <v>490.47476814641556</v>
      </c>
      <c r="J57" s="183">
        <v>505.4368305292156</v>
      </c>
      <c r="K57" s="183">
        <v>536.9179006244617</v>
      </c>
      <c r="L57" s="183">
        <v>579.942</v>
      </c>
      <c r="M57" s="183">
        <v>630.263</v>
      </c>
      <c r="N57" s="183">
        <v>680.678</v>
      </c>
      <c r="O57" s="183">
        <v>729.206</v>
      </c>
      <c r="P57" s="183">
        <v>782.929</v>
      </c>
      <c r="Q57" s="183">
        <v>841.042</v>
      </c>
      <c r="R57" s="183">
        <v>908.792</v>
      </c>
      <c r="S57" s="183">
        <v>984.284</v>
      </c>
      <c r="T57" s="183">
        <v>1052.73</v>
      </c>
      <c r="U57" s="183">
        <v>1088.502</v>
      </c>
      <c r="V57" s="183">
        <v>1051.151</v>
      </c>
      <c r="W57" s="183">
        <v>1050.013324</v>
      </c>
      <c r="X57" s="183">
        <v>1069.469154</v>
      </c>
    </row>
    <row r="58" spans="1:24" ht="14.25">
      <c r="A58" t="s">
        <v>25</v>
      </c>
      <c r="C58" s="183">
        <v>980.0530495491834</v>
      </c>
      <c r="D58" s="183">
        <v>1006.5321957690169</v>
      </c>
      <c r="E58" s="183">
        <v>1061.0899638684423</v>
      </c>
      <c r="F58" s="183">
        <v>1102.2439515091173</v>
      </c>
      <c r="G58" s="183">
        <v>1150.6885381869226</v>
      </c>
      <c r="H58" s="183">
        <v>1200.9177469830163</v>
      </c>
      <c r="I58" s="183">
        <v>1239.8696557332514</v>
      </c>
      <c r="J58" s="183">
        <v>1257.2475439330976</v>
      </c>
      <c r="K58" s="183">
        <v>1315.2619452421532</v>
      </c>
      <c r="L58" s="183">
        <v>1367.965</v>
      </c>
      <c r="M58" s="183">
        <v>1441.373</v>
      </c>
      <c r="N58" s="183">
        <v>1497.187</v>
      </c>
      <c r="O58" s="183">
        <v>1548.559</v>
      </c>
      <c r="P58" s="183">
        <v>1594.814</v>
      </c>
      <c r="Q58" s="183">
        <v>1660.189</v>
      </c>
      <c r="R58" s="183">
        <v>1726.068</v>
      </c>
      <c r="S58" s="183">
        <v>1806.4294</v>
      </c>
      <c r="T58" s="183">
        <v>1894.646</v>
      </c>
      <c r="U58" s="183">
        <v>1950.085</v>
      </c>
      <c r="V58" s="183">
        <v>1921.9241576894676</v>
      </c>
      <c r="W58" s="183">
        <v>1961.6487059487756</v>
      </c>
      <c r="X58" s="183">
        <v>2020.752363798095</v>
      </c>
    </row>
    <row r="59" spans="1:24" ht="14.25">
      <c r="A59" t="s">
        <v>27</v>
      </c>
      <c r="C59" s="183">
        <v>892.2615143550881</v>
      </c>
      <c r="D59" s="183">
        <v>967.1103107136219</v>
      </c>
      <c r="E59" s="183">
        <v>977.7516727580748</v>
      </c>
      <c r="F59" s="183">
        <v>872.5887315274742</v>
      </c>
      <c r="G59" s="183">
        <v>887.42949612743</v>
      </c>
      <c r="H59" s="183">
        <v>861.1187185810323</v>
      </c>
      <c r="I59" s="183">
        <v>992.1511687589333</v>
      </c>
      <c r="J59" s="183">
        <v>1052.555388459545</v>
      </c>
      <c r="K59" s="183">
        <v>1087.2232164052984</v>
      </c>
      <c r="L59" s="183">
        <v>1127.0911</v>
      </c>
      <c r="M59" s="183">
        <v>1191.0573</v>
      </c>
      <c r="N59" s="183">
        <v>1248.6481</v>
      </c>
      <c r="O59" s="183">
        <v>1295.2257</v>
      </c>
      <c r="P59" s="183">
        <v>1335.3537</v>
      </c>
      <c r="Q59" s="183">
        <v>1391.5302</v>
      </c>
      <c r="R59" s="183">
        <v>1429.4793</v>
      </c>
      <c r="S59" s="183">
        <v>1485.3773</v>
      </c>
      <c r="T59" s="183">
        <v>1546.1773999999998</v>
      </c>
      <c r="U59" s="183">
        <v>1567.8512</v>
      </c>
      <c r="V59" s="183">
        <v>1520.87</v>
      </c>
      <c r="W59" s="183">
        <v>1553.35011884413</v>
      </c>
      <c r="X59" s="183">
        <v>1605.7272890431414</v>
      </c>
    </row>
    <row r="60" spans="1:24" ht="14.25">
      <c r="A60" t="s">
        <v>28</v>
      </c>
      <c r="C60" s="183">
        <v>4.58706984724635</v>
      </c>
      <c r="D60" s="183">
        <v>4.872663421575908</v>
      </c>
      <c r="E60" s="183">
        <v>5.552746411989009</v>
      </c>
      <c r="F60" s="183">
        <v>5.886739311193814</v>
      </c>
      <c r="G60" s="183">
        <v>6.552548608932567</v>
      </c>
      <c r="H60" s="183">
        <v>7.073673764094797</v>
      </c>
      <c r="I60" s="183">
        <v>7.3658692303819535</v>
      </c>
      <c r="J60" s="183">
        <v>7.848266558694305</v>
      </c>
      <c r="K60" s="183">
        <v>8.531782384644593</v>
      </c>
      <c r="L60" s="183">
        <v>9.163293385373066</v>
      </c>
      <c r="M60" s="183">
        <v>10.078670780742858</v>
      </c>
      <c r="N60" s="183">
        <v>10.801058951516074</v>
      </c>
      <c r="O60" s="183">
        <v>11.170014824096182</v>
      </c>
      <c r="P60" s="183">
        <v>11.785000868196347</v>
      </c>
      <c r="Q60" s="183">
        <v>12.728032183006667</v>
      </c>
      <c r="R60" s="183">
        <v>13.659329027043974</v>
      </c>
      <c r="S60" s="183">
        <v>14.673231263355737</v>
      </c>
      <c r="T60" s="183">
        <v>15.951139944647824</v>
      </c>
      <c r="U60" s="183">
        <v>17.24784</v>
      </c>
      <c r="V60" s="183">
        <v>16.94646</v>
      </c>
      <c r="W60" s="183">
        <v>17.226200000000002</v>
      </c>
      <c r="X60" s="183">
        <v>17.866206</v>
      </c>
    </row>
    <row r="61" spans="1:24" ht="14.25">
      <c r="A61" t="s">
        <v>29</v>
      </c>
      <c r="C61" s="183" t="e">
        <v>#N/A</v>
      </c>
      <c r="D61" s="183" t="e">
        <v>#N/A</v>
      </c>
      <c r="E61" s="183">
        <v>1.258540038049352</v>
      </c>
      <c r="F61" s="183">
        <v>2.0752388877188457</v>
      </c>
      <c r="G61" s="183">
        <v>3.4528367260302253</v>
      </c>
      <c r="H61" s="183">
        <v>3.7925013451054843</v>
      </c>
      <c r="I61" s="183">
        <v>4.472866831998056</v>
      </c>
      <c r="J61" s="183">
        <v>5.507847273510353</v>
      </c>
      <c r="K61" s="183">
        <v>6.014782503332122</v>
      </c>
      <c r="L61" s="183">
        <v>6.817164935915827</v>
      </c>
      <c r="M61" s="183">
        <v>8.49504683172712</v>
      </c>
      <c r="N61" s="183">
        <v>9.32025401435539</v>
      </c>
      <c r="O61" s="183">
        <v>9.910244370676041</v>
      </c>
      <c r="P61" s="183">
        <v>9.978507898781363</v>
      </c>
      <c r="Q61" s="183">
        <v>11.175756811346767</v>
      </c>
      <c r="R61" s="183">
        <v>13.012405676509124</v>
      </c>
      <c r="S61" s="183">
        <v>16.04578187956993</v>
      </c>
      <c r="T61" s="183">
        <v>21.112181024555145</v>
      </c>
      <c r="U61" s="183">
        <v>23.160804196233077</v>
      </c>
      <c r="V61" s="183">
        <v>18.767136341495814</v>
      </c>
      <c r="W61" s="183">
        <v>16.91712398935925</v>
      </c>
      <c r="X61" s="183">
        <v>17.313172711409766</v>
      </c>
    </row>
    <row r="62" spans="1:24" ht="14.25">
      <c r="A62" t="s">
        <v>30</v>
      </c>
      <c r="C62" s="183" t="e">
        <v>#N/A</v>
      </c>
      <c r="D62" s="183" t="e">
        <v>#N/A</v>
      </c>
      <c r="E62" s="183">
        <v>1.6733598651036963</v>
      </c>
      <c r="F62" s="183">
        <v>2.3992423697827787</v>
      </c>
      <c r="G62" s="183">
        <v>3.7619398836832025</v>
      </c>
      <c r="H62" s="183">
        <v>5.146092331451332</v>
      </c>
      <c r="I62" s="183">
        <v>6.636428108738153</v>
      </c>
      <c r="J62" s="183">
        <v>8.931554291634978</v>
      </c>
      <c r="K62" s="183">
        <v>10.038471847773488</v>
      </c>
      <c r="L62" s="183">
        <v>10.291903389050155</v>
      </c>
      <c r="M62" s="183">
        <v>12.377413509476154</v>
      </c>
      <c r="N62" s="183">
        <v>13.577056181394791</v>
      </c>
      <c r="O62" s="183">
        <v>15.051607008378213</v>
      </c>
      <c r="P62" s="183">
        <v>16.496831134642445</v>
      </c>
      <c r="Q62" s="183">
        <v>18.158229629947584</v>
      </c>
      <c r="R62" s="183">
        <v>20.870126019021956</v>
      </c>
      <c r="S62" s="183">
        <v>23.978452849860982</v>
      </c>
      <c r="T62" s="183">
        <v>28.576551494439297</v>
      </c>
      <c r="U62" s="183">
        <v>32.20279859823911</v>
      </c>
      <c r="V62" s="183">
        <v>26.747355769230772</v>
      </c>
      <c r="W62" s="183">
        <v>26.053828487025026</v>
      </c>
      <c r="X62" s="183">
        <v>27.21292197636701</v>
      </c>
    </row>
    <row r="63" spans="1:24" ht="14.25">
      <c r="A63" t="s">
        <v>31</v>
      </c>
      <c r="C63" s="183">
        <v>9.980207706344464</v>
      </c>
      <c r="D63" s="183">
        <v>11.093491454116347</v>
      </c>
      <c r="E63" s="183">
        <v>11.89405848100897</v>
      </c>
      <c r="F63" s="183">
        <v>13.498023067583471</v>
      </c>
      <c r="G63" s="183">
        <v>14.808326149177717</v>
      </c>
      <c r="H63" s="183">
        <v>15.811101164144954</v>
      </c>
      <c r="I63" s="183">
        <v>16.215164518328894</v>
      </c>
      <c r="J63" s="183">
        <v>16.342390828506016</v>
      </c>
      <c r="K63" s="183">
        <v>17.29421754277991</v>
      </c>
      <c r="L63" s="183">
        <v>19.8868</v>
      </c>
      <c r="M63" s="183">
        <v>22.0006</v>
      </c>
      <c r="N63" s="183">
        <v>22.5723</v>
      </c>
      <c r="O63" s="183">
        <v>23.9923</v>
      </c>
      <c r="P63" s="183">
        <v>25.8343</v>
      </c>
      <c r="Q63" s="183">
        <v>27.4559</v>
      </c>
      <c r="R63" s="183">
        <v>30.2823</v>
      </c>
      <c r="S63" s="183">
        <v>34.150400000000005</v>
      </c>
      <c r="T63" s="183">
        <v>37.4658</v>
      </c>
      <c r="U63" s="183">
        <v>39.3484</v>
      </c>
      <c r="V63" s="183">
        <v>37.7551</v>
      </c>
      <c r="W63" s="183">
        <v>39.585188</v>
      </c>
      <c r="X63" s="183">
        <v>41.759504</v>
      </c>
    </row>
    <row r="64" spans="1:24" ht="14.25">
      <c r="A64" t="s">
        <v>32</v>
      </c>
      <c r="C64" s="183">
        <v>16.217495286927477</v>
      </c>
      <c r="D64" s="183">
        <v>17.799408873163543</v>
      </c>
      <c r="E64" s="183">
        <v>17.255292630858424</v>
      </c>
      <c r="F64" s="183">
        <v>33.40611748958442</v>
      </c>
      <c r="G64" s="183">
        <v>35.36862717858152</v>
      </c>
      <c r="H64" s="183">
        <v>34.56670303226268</v>
      </c>
      <c r="I64" s="183">
        <v>36.047443478709596</v>
      </c>
      <c r="J64" s="183">
        <v>40.88202518757882</v>
      </c>
      <c r="K64" s="183">
        <v>42.48159492137623</v>
      </c>
      <c r="L64" s="183">
        <v>45.66709899589335</v>
      </c>
      <c r="M64" s="183">
        <v>51.31926437620726</v>
      </c>
      <c r="N64" s="183">
        <v>59.58408345162292</v>
      </c>
      <c r="O64" s="183">
        <v>70.87415017520183</v>
      </c>
      <c r="P64" s="183">
        <v>74.18624789909674</v>
      </c>
      <c r="Q64" s="183">
        <v>82.66756485113204</v>
      </c>
      <c r="R64" s="183">
        <v>88.64418602644946</v>
      </c>
      <c r="S64" s="183">
        <v>89.89325241291617</v>
      </c>
      <c r="T64" s="183">
        <v>101.0856645762041</v>
      </c>
      <c r="U64" s="183">
        <v>105.53468802484626</v>
      </c>
      <c r="V64" s="183">
        <v>93.08710315376376</v>
      </c>
      <c r="W64" s="183">
        <v>100.48983326592872</v>
      </c>
      <c r="X64" s="183">
        <v>105.91553472499491</v>
      </c>
    </row>
    <row r="65" spans="1:24" ht="14.25">
      <c r="A65" t="s">
        <v>33</v>
      </c>
      <c r="C65" s="183">
        <v>2.019614503486377</v>
      </c>
      <c r="D65" s="183">
        <v>2.2390248411408016</v>
      </c>
      <c r="E65" s="183">
        <v>2.3501620095590496</v>
      </c>
      <c r="F65" s="183">
        <v>2.3328221652078533</v>
      </c>
      <c r="G65" s="183">
        <v>2.543623382178845</v>
      </c>
      <c r="H65" s="183">
        <v>2.754294557582824</v>
      </c>
      <c r="I65" s="183">
        <v>2.891821619283174</v>
      </c>
      <c r="J65" s="183">
        <v>3.2054995302803464</v>
      </c>
      <c r="K65" s="183">
        <v>3.4022022285928415</v>
      </c>
      <c r="L65" s="183">
        <v>3.6610780628584183</v>
      </c>
      <c r="M65" s="183">
        <v>4.221131293357667</v>
      </c>
      <c r="N65" s="183">
        <v>4.300456822071278</v>
      </c>
      <c r="O65" s="183">
        <v>4.488951458456879</v>
      </c>
      <c r="P65" s="183">
        <v>4.421356771266234</v>
      </c>
      <c r="Q65" s="183">
        <v>4.5088235518473505</v>
      </c>
      <c r="R65" s="183">
        <v>4.777942233264176</v>
      </c>
      <c r="S65" s="183">
        <v>5.11056</v>
      </c>
      <c r="T65" s="183">
        <v>5.45867</v>
      </c>
      <c r="U65" s="183">
        <v>5.6968000000000005</v>
      </c>
      <c r="V65" s="183">
        <v>5.71155</v>
      </c>
      <c r="W65" s="183">
        <v>5.875229</v>
      </c>
      <c r="X65" s="183">
        <v>6.101586</v>
      </c>
    </row>
    <row r="66" spans="1:24" ht="14.25">
      <c r="A66" t="s">
        <v>34</v>
      </c>
      <c r="C66" s="183">
        <v>232.2277169524073</v>
      </c>
      <c r="D66" s="183">
        <v>245.42828637634253</v>
      </c>
      <c r="E66" s="183">
        <v>259.91207624779105</v>
      </c>
      <c r="F66" s="183">
        <v>279.62937290192673</v>
      </c>
      <c r="G66" s="183">
        <v>296.154641486005</v>
      </c>
      <c r="H66" s="183">
        <v>320.50288878989574</v>
      </c>
      <c r="I66" s="183">
        <v>329.31598428306376</v>
      </c>
      <c r="J66" s="183">
        <v>341.13790840008875</v>
      </c>
      <c r="K66" s="183">
        <v>359.8594117090885</v>
      </c>
      <c r="L66" s="183">
        <v>386.193</v>
      </c>
      <c r="M66" s="183">
        <v>417.96</v>
      </c>
      <c r="N66" s="183">
        <v>447.731</v>
      </c>
      <c r="O66" s="183">
        <v>465.214</v>
      </c>
      <c r="P66" s="183">
        <v>476.945</v>
      </c>
      <c r="Q66" s="183">
        <v>491.184</v>
      </c>
      <c r="R66" s="183">
        <v>513.407</v>
      </c>
      <c r="S66" s="183">
        <v>540.216</v>
      </c>
      <c r="T66" s="183">
        <v>568.664</v>
      </c>
      <c r="U66" s="183">
        <v>595.883</v>
      </c>
      <c r="V66" s="183">
        <v>570.208</v>
      </c>
      <c r="W66" s="183">
        <v>583.505614</v>
      </c>
      <c r="X66" s="183">
        <v>603.709011</v>
      </c>
    </row>
    <row r="67" spans="1:24" ht="14.25">
      <c r="A67" t="s">
        <v>35</v>
      </c>
      <c r="C67" s="183">
        <v>129.80218044951837</v>
      </c>
      <c r="D67" s="183">
        <v>139.29471526710046</v>
      </c>
      <c r="E67" s="183">
        <v>149.25426294508648</v>
      </c>
      <c r="F67" s="183">
        <v>160.75506482185585</v>
      </c>
      <c r="G67" s="183">
        <v>169.73219679783747</v>
      </c>
      <c r="H67" s="183">
        <v>182.26755551530832</v>
      </c>
      <c r="I67" s="183">
        <v>184.5184378792661</v>
      </c>
      <c r="J67" s="183">
        <v>182.63480608224828</v>
      </c>
      <c r="K67" s="183">
        <v>189.55314071485802</v>
      </c>
      <c r="L67" s="183">
        <v>197.97854999999998</v>
      </c>
      <c r="M67" s="183">
        <v>207.52881</v>
      </c>
      <c r="N67" s="183">
        <v>212.49853</v>
      </c>
      <c r="O67" s="183">
        <v>218.84772</v>
      </c>
      <c r="P67" s="183">
        <v>223.30232999999998</v>
      </c>
      <c r="Q67" s="183">
        <v>232.78178</v>
      </c>
      <c r="R67" s="183">
        <v>243.58495000000002</v>
      </c>
      <c r="S67" s="183">
        <v>256.16161999999997</v>
      </c>
      <c r="T67" s="183">
        <v>270.78236</v>
      </c>
      <c r="U67" s="183">
        <v>281.86746999999997</v>
      </c>
      <c r="V67" s="183">
        <v>276.89206</v>
      </c>
      <c r="W67" s="183">
        <v>282.228512</v>
      </c>
      <c r="X67" s="183">
        <v>291.751908</v>
      </c>
    </row>
    <row r="68" spans="1:24" ht="14.25">
      <c r="A68" t="s">
        <v>36</v>
      </c>
      <c r="C68" s="183">
        <v>31.258559673130137</v>
      </c>
      <c r="D68" s="183">
        <v>43.892148154018194</v>
      </c>
      <c r="E68" s="183">
        <v>42.2904462985607</v>
      </c>
      <c r="F68" s="183">
        <v>80.3434628343056</v>
      </c>
      <c r="G68" s="183">
        <v>91.19717850796006</v>
      </c>
      <c r="H68" s="183">
        <v>106.36273888263328</v>
      </c>
      <c r="I68" s="183">
        <v>123.4355641786858</v>
      </c>
      <c r="J68" s="183">
        <v>138.70540580548789</v>
      </c>
      <c r="K68" s="183">
        <v>153.42949135318284</v>
      </c>
      <c r="L68" s="183">
        <v>157.46965266116604</v>
      </c>
      <c r="M68" s="183">
        <v>185.71522215896974</v>
      </c>
      <c r="N68" s="183">
        <v>212.29171161592765</v>
      </c>
      <c r="O68" s="183">
        <v>209.6161228499211</v>
      </c>
      <c r="P68" s="183">
        <v>191.64479363705573</v>
      </c>
      <c r="Q68" s="183">
        <v>204.2385675172223</v>
      </c>
      <c r="R68" s="183">
        <v>244.4185715248107</v>
      </c>
      <c r="S68" s="183">
        <v>272.0919849442437</v>
      </c>
      <c r="T68" s="183">
        <v>311.00150385232735</v>
      </c>
      <c r="U68" s="183">
        <v>362.4152002365008</v>
      </c>
      <c r="V68" s="183">
        <v>310.0739798257846</v>
      </c>
      <c r="W68" s="183">
        <v>362.39291268011635</v>
      </c>
      <c r="X68" s="183">
        <v>386.3456660041825</v>
      </c>
    </row>
    <row r="69" spans="1:24" ht="14.25">
      <c r="A69" t="s">
        <v>37</v>
      </c>
      <c r="C69" s="183">
        <v>59.652597704804826</v>
      </c>
      <c r="D69" s="183">
        <v>69.35742691853541</v>
      </c>
      <c r="E69" s="183">
        <v>79.71587758223137</v>
      </c>
      <c r="F69" s="183">
        <v>77.32435526725322</v>
      </c>
      <c r="G69" s="183">
        <v>80.2063183521489</v>
      </c>
      <c r="H69" s="183">
        <v>87.0382525483797</v>
      </c>
      <c r="I69" s="183">
        <v>92.69070374589423</v>
      </c>
      <c r="J69" s="183">
        <v>98.83139011929161</v>
      </c>
      <c r="K69" s="183">
        <v>105.85721952155482</v>
      </c>
      <c r="L69" s="183">
        <v>114.193</v>
      </c>
      <c r="M69" s="183">
        <v>122.2702</v>
      </c>
      <c r="N69" s="183">
        <v>129.3084</v>
      </c>
      <c r="O69" s="183">
        <v>135.4336</v>
      </c>
      <c r="P69" s="183">
        <v>138.5821</v>
      </c>
      <c r="Q69" s="183">
        <v>144.128</v>
      </c>
      <c r="R69" s="183">
        <v>149.1234</v>
      </c>
      <c r="S69" s="183">
        <v>155.44682</v>
      </c>
      <c r="T69" s="183">
        <v>163.0515</v>
      </c>
      <c r="U69" s="183">
        <v>166.4623</v>
      </c>
      <c r="V69" s="183">
        <v>163.8911</v>
      </c>
      <c r="W69" s="183">
        <v>166.49577672091237</v>
      </c>
      <c r="X69" s="183">
        <v>170.322313973981</v>
      </c>
    </row>
    <row r="70" spans="1:24" ht="14.25">
      <c r="A70" t="s">
        <v>44</v>
      </c>
      <c r="C70" s="183">
        <v>18.545449537294772</v>
      </c>
      <c r="D70" s="183">
        <v>15.160704162054811</v>
      </c>
      <c r="E70" s="183">
        <v>8.94915798223953</v>
      </c>
      <c r="F70" s="183">
        <v>22.61813105941225</v>
      </c>
      <c r="G70" s="183">
        <v>25.24556978748867</v>
      </c>
      <c r="H70" s="183">
        <v>27.10016868221248</v>
      </c>
      <c r="I70" s="183">
        <v>27.77009782799915</v>
      </c>
      <c r="J70" s="183">
        <v>31.181125562473035</v>
      </c>
      <c r="K70" s="183">
        <v>37.43642387289582</v>
      </c>
      <c r="L70" s="183">
        <v>33.76611935002864</v>
      </c>
      <c r="M70" s="183">
        <v>40.65125437224132</v>
      </c>
      <c r="N70" s="183">
        <v>45.356832461482185</v>
      </c>
      <c r="O70" s="183">
        <v>48.61485725669967</v>
      </c>
      <c r="P70" s="183">
        <v>52.57648277921737</v>
      </c>
      <c r="Q70" s="183">
        <v>61.06394746952837</v>
      </c>
      <c r="R70" s="183">
        <v>79.80193249757356</v>
      </c>
      <c r="S70" s="183">
        <v>97.749937126465</v>
      </c>
      <c r="T70" s="183">
        <v>124.72849419263909</v>
      </c>
      <c r="U70" s="183">
        <v>139.75121686893397</v>
      </c>
      <c r="V70" s="183">
        <v>115.86846689663788</v>
      </c>
      <c r="W70" s="183">
        <v>125.75416925456561</v>
      </c>
      <c r="X70" s="183">
        <v>135.32156253438765</v>
      </c>
    </row>
    <row r="71" spans="1:24" ht="14.25">
      <c r="A71" t="s">
        <v>38</v>
      </c>
      <c r="C71" s="183" t="e">
        <v>#N/A</v>
      </c>
      <c r="D71" s="183">
        <v>9.826742541129011</v>
      </c>
      <c r="E71" s="183">
        <v>10.062034084776668</v>
      </c>
      <c r="F71" s="183">
        <v>11.26237020276846</v>
      </c>
      <c r="G71" s="183">
        <v>12.611511625348491</v>
      </c>
      <c r="H71" s="183">
        <v>15.927905927169421</v>
      </c>
      <c r="I71" s="183">
        <v>16.553990471422416</v>
      </c>
      <c r="J71" s="183">
        <v>17.886272739327904</v>
      </c>
      <c r="K71" s="183">
        <v>19.291440131649708</v>
      </c>
      <c r="L71" s="183">
        <v>20.710226141750937</v>
      </c>
      <c r="M71" s="183">
        <v>21.434828353884846</v>
      </c>
      <c r="N71" s="183">
        <v>22.706641329742396</v>
      </c>
      <c r="O71" s="183">
        <v>24.526829050572285</v>
      </c>
      <c r="P71" s="183">
        <v>25.735927138326645</v>
      </c>
      <c r="Q71" s="183">
        <v>27.135964421381164</v>
      </c>
      <c r="R71" s="183">
        <v>28.758228417546796</v>
      </c>
      <c r="S71" s="183">
        <v>31.056079194203665</v>
      </c>
      <c r="T71" s="183">
        <v>34.568239999999996</v>
      </c>
      <c r="U71" s="183">
        <v>37.13544</v>
      </c>
      <c r="V71" s="183">
        <v>34.89387</v>
      </c>
      <c r="W71" s="183">
        <v>35.304078</v>
      </c>
      <c r="X71" s="183">
        <v>36.590113</v>
      </c>
    </row>
    <row r="72" spans="1:24" ht="14.25">
      <c r="A72" t="s">
        <v>39</v>
      </c>
      <c r="C72" s="183" t="e">
        <v>#N/A</v>
      </c>
      <c r="D72" s="183" t="e">
        <v>#N/A</v>
      </c>
      <c r="E72" s="183" t="e">
        <v>#N/A</v>
      </c>
      <c r="F72" s="183">
        <v>11.519657806558477</v>
      </c>
      <c r="G72" s="183">
        <v>13.120119405057965</v>
      </c>
      <c r="H72" s="183">
        <v>14.967153107302474</v>
      </c>
      <c r="I72" s="183">
        <v>16.652275775957087</v>
      </c>
      <c r="J72" s="183">
        <v>18.853749673732516</v>
      </c>
      <c r="K72" s="183">
        <v>19.92673145139059</v>
      </c>
      <c r="L72" s="183">
        <v>19.177370566313673</v>
      </c>
      <c r="M72" s="183">
        <v>22.028992223735617</v>
      </c>
      <c r="N72" s="183">
        <v>23.554802780951512</v>
      </c>
      <c r="O72" s="183">
        <v>25.95313198247881</v>
      </c>
      <c r="P72" s="183">
        <v>29.46780836962422</v>
      </c>
      <c r="Q72" s="183">
        <v>33.96964312532791</v>
      </c>
      <c r="R72" s="183">
        <v>38.46236892923666</v>
      </c>
      <c r="S72" s="183">
        <v>44.53730296285051</v>
      </c>
      <c r="T72" s="183">
        <v>54.89761749142229</v>
      </c>
      <c r="U72" s="183">
        <v>64.77835873359291</v>
      </c>
      <c r="V72" s="183">
        <v>63.33162</v>
      </c>
      <c r="W72" s="183">
        <v>65.884087</v>
      </c>
      <c r="X72" s="183">
        <v>70.272883</v>
      </c>
    </row>
    <row r="73" spans="1:24" ht="14.25">
      <c r="A73" t="s">
        <v>40</v>
      </c>
      <c r="C73" s="183">
        <v>109.35212183622522</v>
      </c>
      <c r="D73" s="183">
        <v>101.24635202744442</v>
      </c>
      <c r="E73" s="183">
        <v>84.95274931074921</v>
      </c>
      <c r="F73" s="183">
        <v>74.48810913372799</v>
      </c>
      <c r="G73" s="183">
        <v>84.84625101400958</v>
      </c>
      <c r="H73" s="183">
        <v>99.97404591008227</v>
      </c>
      <c r="I73" s="183">
        <v>101.06323982485068</v>
      </c>
      <c r="J73" s="183">
        <v>108.49978535669588</v>
      </c>
      <c r="K73" s="183">
        <v>115.83147208111644</v>
      </c>
      <c r="L73" s="183">
        <v>122.222</v>
      </c>
      <c r="M73" s="183">
        <v>132.11</v>
      </c>
      <c r="N73" s="183">
        <v>139.198</v>
      </c>
      <c r="O73" s="183">
        <v>143.541</v>
      </c>
      <c r="P73" s="183">
        <v>145.416</v>
      </c>
      <c r="Q73" s="183">
        <v>152.148</v>
      </c>
      <c r="R73" s="183">
        <v>157.307</v>
      </c>
      <c r="S73" s="183">
        <v>165.643</v>
      </c>
      <c r="T73" s="183">
        <v>179.536</v>
      </c>
      <c r="U73" s="183">
        <v>184.179</v>
      </c>
      <c r="V73" s="183">
        <v>170.971</v>
      </c>
      <c r="W73" s="183">
        <v>175.778377</v>
      </c>
      <c r="X73" s="183">
        <v>183.142328</v>
      </c>
    </row>
    <row r="74" spans="1:24" ht="14.25">
      <c r="A74" t="s">
        <v>41</v>
      </c>
      <c r="C74" s="183">
        <v>192.4619473945251</v>
      </c>
      <c r="D74" s="183">
        <v>208.5321275099408</v>
      </c>
      <c r="E74" s="183">
        <v>206.5540060666804</v>
      </c>
      <c r="F74" s="183">
        <v>172.49128707856485</v>
      </c>
      <c r="G74" s="183">
        <v>183.2550662605437</v>
      </c>
      <c r="H74" s="183">
        <v>193.93179538615848</v>
      </c>
      <c r="I74" s="183">
        <v>217.51648909183155</v>
      </c>
      <c r="J74" s="183">
        <v>222.74455362685046</v>
      </c>
      <c r="K74" s="183">
        <v>225.6737098653758</v>
      </c>
      <c r="L74" s="183">
        <v>241.15420864923942</v>
      </c>
      <c r="M74" s="183">
        <v>266.4223623429988</v>
      </c>
      <c r="N74" s="183">
        <v>251.33962120990873</v>
      </c>
      <c r="O74" s="183">
        <v>264.2443117662631</v>
      </c>
      <c r="P74" s="183">
        <v>275.6562382537751</v>
      </c>
      <c r="Q74" s="183">
        <v>287.6878413832461</v>
      </c>
      <c r="R74" s="183">
        <v>294.67367103341167</v>
      </c>
      <c r="S74" s="183">
        <v>313.4502700588315</v>
      </c>
      <c r="T74" s="183">
        <v>331.1469641002768</v>
      </c>
      <c r="U74" s="183">
        <v>328.08653972405784</v>
      </c>
      <c r="V74" s="183">
        <v>287.8840161877692</v>
      </c>
      <c r="W74" s="183">
        <v>326.05642708228766</v>
      </c>
      <c r="X74" s="183">
        <v>343.1302158777026</v>
      </c>
    </row>
    <row r="75" spans="1:24" ht="14.25">
      <c r="A75" t="s">
        <v>42</v>
      </c>
      <c r="C75" s="183">
        <v>798.8823998285357</v>
      </c>
      <c r="D75" s="183">
        <v>853.9996462257423</v>
      </c>
      <c r="E75" s="183">
        <v>843.3267809936963</v>
      </c>
      <c r="F75" s="183">
        <v>838.7257239854972</v>
      </c>
      <c r="G75" s="183">
        <v>893.1372776458883</v>
      </c>
      <c r="H75" s="183">
        <v>884.7438853556213</v>
      </c>
      <c r="I75" s="183">
        <v>960.5897286550226</v>
      </c>
      <c r="J75" s="183">
        <v>1199.0310614989949</v>
      </c>
      <c r="K75" s="183">
        <v>1299.6123790347617</v>
      </c>
      <c r="L75" s="183">
        <v>1409.8682134139312</v>
      </c>
      <c r="M75" s="183">
        <v>1602.2457998365278</v>
      </c>
      <c r="N75" s="183">
        <v>1643.143102476885</v>
      </c>
      <c r="O75" s="183">
        <v>1710.417205917619</v>
      </c>
      <c r="P75" s="183">
        <v>1647.0476602120675</v>
      </c>
      <c r="Q75" s="183">
        <v>1772.549328614134</v>
      </c>
      <c r="R75" s="183">
        <v>1833.9642853641396</v>
      </c>
      <c r="S75" s="183">
        <v>1944.7497361977664</v>
      </c>
      <c r="T75" s="183">
        <v>2044.1426395691158</v>
      </c>
      <c r="U75" s="183">
        <v>1818.936413649206</v>
      </c>
      <c r="V75" s="183">
        <v>1566.7415018955776</v>
      </c>
      <c r="W75" s="183">
        <v>1640.4090787534162</v>
      </c>
      <c r="X75" s="183">
        <v>1702.6476231564843</v>
      </c>
    </row>
    <row r="76" spans="1:24" ht="14.25">
      <c r="A76" t="s">
        <v>45</v>
      </c>
      <c r="C76" s="183">
        <v>158.7142808180087</v>
      </c>
      <c r="D76" s="183">
        <v>164.36720698815708</v>
      </c>
      <c r="E76" s="183">
        <v>164.56872650725848</v>
      </c>
      <c r="F76" s="183">
        <v>206.85253957901443</v>
      </c>
      <c r="G76" s="183">
        <v>146.33669916955816</v>
      </c>
      <c r="H76" s="183">
        <v>174.16592975375593</v>
      </c>
      <c r="I76" s="183">
        <v>192.39001065746893</v>
      </c>
      <c r="J76" s="183">
        <v>225.56274131790886</v>
      </c>
      <c r="K76" s="183">
        <v>239.00082781817682</v>
      </c>
      <c r="L76" s="183">
        <v>233.87104286258028</v>
      </c>
      <c r="M76" s="183">
        <v>289.9327543565314</v>
      </c>
      <c r="N76" s="183">
        <v>217.90517714507186</v>
      </c>
      <c r="O76" s="183">
        <v>243.44020481734808</v>
      </c>
      <c r="P76" s="183">
        <v>268.33074468312617</v>
      </c>
      <c r="Q76" s="183">
        <v>314.58444671266</v>
      </c>
      <c r="R76" s="183">
        <v>386.94174034952306</v>
      </c>
      <c r="S76" s="183">
        <v>419.2375976792768</v>
      </c>
      <c r="T76" s="183">
        <v>471.97639228753957</v>
      </c>
      <c r="U76" s="183">
        <v>498.37581296489</v>
      </c>
      <c r="V76" s="183">
        <v>438.3586936701561</v>
      </c>
      <c r="W76" s="183">
        <v>517.5437975588303</v>
      </c>
      <c r="X76" s="183">
        <v>578.883201812612</v>
      </c>
    </row>
    <row r="77" spans="1:24" ht="14.25">
      <c r="A77" t="s">
        <v>140</v>
      </c>
      <c r="C77" s="183">
        <v>187.79298936544507</v>
      </c>
      <c r="D77" s="183">
        <v>194.98241417247314</v>
      </c>
      <c r="E77" s="183">
        <v>194.1571769650559</v>
      </c>
      <c r="F77" s="183">
        <v>208.45521012143178</v>
      </c>
      <c r="G77" s="183">
        <v>227.95654051120104</v>
      </c>
      <c r="H77" s="183">
        <v>241.69582853519998</v>
      </c>
      <c r="I77" s="183">
        <v>240.24041074048088</v>
      </c>
      <c r="J77" s="183">
        <v>233.57107664233573</v>
      </c>
      <c r="K77" s="183">
        <v>243.68384061947066</v>
      </c>
      <c r="L77" s="183">
        <v>251.763182019189</v>
      </c>
      <c r="M77" s="183">
        <v>270.92490891844767</v>
      </c>
      <c r="N77" s="183">
        <v>284.8828472503385</v>
      </c>
      <c r="O77" s="183">
        <v>296.01283206060725</v>
      </c>
      <c r="P77" s="183">
        <v>287.75364475489255</v>
      </c>
      <c r="Q77" s="183">
        <v>292.37751350931643</v>
      </c>
      <c r="R77" s="183">
        <v>299.5574748479623</v>
      </c>
      <c r="S77" s="183">
        <v>311.876913264125</v>
      </c>
      <c r="T77" s="183">
        <v>317.1981861435235</v>
      </c>
      <c r="U77" s="183">
        <v>341.33084083304044</v>
      </c>
      <c r="V77" s="183">
        <v>354.6762581590461</v>
      </c>
      <c r="W77" s="183">
        <v>378.21279779869343</v>
      </c>
      <c r="X77" s="183">
        <v>391.115782996042</v>
      </c>
    </row>
    <row r="78" spans="1:24" ht="14.25">
      <c r="A78" t="s">
        <v>46</v>
      </c>
      <c r="C78" s="183">
        <v>92.63295888160171</v>
      </c>
      <c r="D78" s="183">
        <v>96.76013875497223</v>
      </c>
      <c r="E78" s="183">
        <v>99.14658091440069</v>
      </c>
      <c r="F78" s="183">
        <v>100.88380343556923</v>
      </c>
      <c r="G78" s="183">
        <v>104.9422034343579</v>
      </c>
      <c r="H78" s="183">
        <v>113.86259541984732</v>
      </c>
      <c r="I78" s="183">
        <v>126.02667694736469</v>
      </c>
      <c r="J78" s="183">
        <v>139.57219518096028</v>
      </c>
      <c r="K78" s="183">
        <v>134.7008635851956</v>
      </c>
      <c r="L78" s="183">
        <v>149.26175695703586</v>
      </c>
      <c r="M78" s="183">
        <v>182.5780624869716</v>
      </c>
      <c r="N78" s="183">
        <v>190.95476232991436</v>
      </c>
      <c r="O78" s="183">
        <v>204.07286018598356</v>
      </c>
      <c r="P78" s="183">
        <v>199.14525327830378</v>
      </c>
      <c r="Q78" s="183">
        <v>208.25516814389255</v>
      </c>
      <c r="R78" s="183">
        <v>242.9350655806276</v>
      </c>
      <c r="S78" s="183">
        <v>268.3637655281635</v>
      </c>
      <c r="T78" s="183">
        <v>283.36622381835855</v>
      </c>
      <c r="U78" s="183">
        <v>309.25103766856034</v>
      </c>
      <c r="V78" s="183">
        <v>275.9362751875185</v>
      </c>
      <c r="W78" s="183">
        <v>315.997758405504</v>
      </c>
      <c r="X78" s="183">
        <v>331.26240164279073</v>
      </c>
    </row>
    <row r="79" spans="1:24" ht="14.25">
      <c r="A79" t="s">
        <v>47</v>
      </c>
      <c r="C79" s="183">
        <v>5.017154419491743</v>
      </c>
      <c r="D79" s="183">
        <v>5.5013575007739535</v>
      </c>
      <c r="E79" s="183">
        <v>5.3770908564876825</v>
      </c>
      <c r="F79" s="183">
        <v>5.225909999394344</v>
      </c>
      <c r="G79" s="183">
        <v>5.2978655047812255</v>
      </c>
      <c r="H79" s="183">
        <v>5.361178386331512</v>
      </c>
      <c r="I79" s="183">
        <v>5.75871942619407</v>
      </c>
      <c r="J79" s="183">
        <v>6.5431114967720925</v>
      </c>
      <c r="K79" s="183">
        <v>7.382493324767622</v>
      </c>
      <c r="L79" s="183">
        <v>8.193590102969978</v>
      </c>
      <c r="M79" s="183">
        <v>9.419961748750428</v>
      </c>
      <c r="N79" s="183">
        <v>8.829981548822657</v>
      </c>
      <c r="O79" s="183">
        <v>9.473987061143156</v>
      </c>
      <c r="P79" s="183">
        <v>9.70967482080416</v>
      </c>
      <c r="Q79" s="183">
        <v>10.659717297279613</v>
      </c>
      <c r="R79" s="183">
        <v>13.125082434446476</v>
      </c>
      <c r="S79" s="183">
        <v>13.316003981179769</v>
      </c>
      <c r="T79" s="183">
        <v>14.931618029325842</v>
      </c>
      <c r="U79" s="183">
        <v>10.273632044395896</v>
      </c>
      <c r="V79" s="183">
        <v>8.688029188625704</v>
      </c>
      <c r="W79" s="183">
        <v>8.739219665484791</v>
      </c>
      <c r="X79" s="183">
        <v>9.654354799446777</v>
      </c>
    </row>
    <row r="82" ht="15.75">
      <c r="A82" s="56" t="s">
        <v>178</v>
      </c>
    </row>
    <row r="83" ht="15.75">
      <c r="A83" s="56"/>
    </row>
    <row r="84" spans="1:24" ht="15.75">
      <c r="A84" s="56"/>
      <c r="C84">
        <v>1990</v>
      </c>
      <c r="D84">
        <v>1991</v>
      </c>
      <c r="E84">
        <v>1992</v>
      </c>
      <c r="F84">
        <v>1993</v>
      </c>
      <c r="G84">
        <v>1994</v>
      </c>
      <c r="H84">
        <v>1995</v>
      </c>
      <c r="I84">
        <v>1996</v>
      </c>
      <c r="J84">
        <v>1997</v>
      </c>
      <c r="K84">
        <v>1998</v>
      </c>
      <c r="L84">
        <v>1999</v>
      </c>
      <c r="M84">
        <v>2000</v>
      </c>
      <c r="N84">
        <v>2001</v>
      </c>
      <c r="O84">
        <v>2002</v>
      </c>
      <c r="P84">
        <v>2003</v>
      </c>
      <c r="Q84">
        <v>2004</v>
      </c>
      <c r="R84">
        <v>2005</v>
      </c>
      <c r="S84">
        <v>2006</v>
      </c>
      <c r="T84">
        <v>2007</v>
      </c>
      <c r="U84">
        <v>2008</v>
      </c>
      <c r="V84">
        <v>2009</v>
      </c>
      <c r="W84">
        <v>2010</v>
      </c>
      <c r="X84">
        <v>2011</v>
      </c>
    </row>
    <row r="85" ht="12.75">
      <c r="M85" s="38"/>
    </row>
    <row r="86" spans="1:24" ht="12.75">
      <c r="A86" t="s">
        <v>18</v>
      </c>
      <c r="C86" s="57">
        <f aca="true" t="shared" si="0" ref="C86:K86">D86/(1+C7/100)</f>
        <v>202.44596871819593</v>
      </c>
      <c r="D86" s="57">
        <f t="shared" si="0"/>
        <v>206.1569537370531</v>
      </c>
      <c r="E86" s="57">
        <f t="shared" si="0"/>
        <v>209.31250506579235</v>
      </c>
      <c r="F86" s="57">
        <f t="shared" si="0"/>
        <v>207.29918440398052</v>
      </c>
      <c r="G86" s="57">
        <f t="shared" si="0"/>
        <v>213.98866993960854</v>
      </c>
      <c r="H86" s="57">
        <f t="shared" si="0"/>
        <v>219.09178019999993</v>
      </c>
      <c r="I86" s="57">
        <f t="shared" si="0"/>
        <v>222.17422759999994</v>
      </c>
      <c r="J86" s="57">
        <f t="shared" si="0"/>
        <v>230.49103959999994</v>
      </c>
      <c r="K86" s="57">
        <f t="shared" si="0"/>
        <v>234.93647689999995</v>
      </c>
      <c r="L86" s="57">
        <f>M86/(1+L7/100)</f>
        <v>243.2605572</v>
      </c>
      <c r="M86" s="58">
        <f aca="true" t="shared" si="1" ref="M86:M116">M49</f>
        <v>252.216</v>
      </c>
      <c r="N86" s="59">
        <f aca="true" t="shared" si="2" ref="N86:X86">M86*(1+M7/100)</f>
        <v>254.19839679999998</v>
      </c>
      <c r="O86" s="59">
        <f t="shared" si="2"/>
        <v>257.672881</v>
      </c>
      <c r="P86" s="59">
        <f t="shared" si="2"/>
        <v>259.6976664</v>
      </c>
      <c r="Q86" s="59">
        <f t="shared" si="2"/>
        <v>268.09791090000004</v>
      </c>
      <c r="R86" s="59">
        <f t="shared" si="2"/>
        <v>272.836206</v>
      </c>
      <c r="S86" s="59">
        <f t="shared" si="2"/>
        <v>280.3877574</v>
      </c>
      <c r="T86" s="59">
        <f t="shared" si="2"/>
        <v>288.6405837000001</v>
      </c>
      <c r="U86" s="59">
        <f t="shared" si="2"/>
        <v>291.6348078000001</v>
      </c>
      <c r="V86" s="59">
        <f t="shared" si="2"/>
        <v>282.6251842000001</v>
      </c>
      <c r="W86" s="59">
        <f t="shared" si="2"/>
        <v>286.3184116675947</v>
      </c>
      <c r="X86" s="59">
        <f t="shared" si="2"/>
        <v>290.8189796243349</v>
      </c>
    </row>
    <row r="87" spans="1:24" ht="12.75">
      <c r="A87" t="s">
        <v>141</v>
      </c>
      <c r="C87" s="60">
        <f>D87</f>
        <v>14.92746577070806</v>
      </c>
      <c r="D87" s="57">
        <f aca="true" t="shared" si="3" ref="D87:L87">E87/(1+D8/100)</f>
        <v>14.92746577070806</v>
      </c>
      <c r="E87" s="57">
        <f t="shared" si="3"/>
        <v>13.844944581922396</v>
      </c>
      <c r="F87" s="57">
        <f t="shared" si="3"/>
        <v>13.639994160480889</v>
      </c>
      <c r="G87" s="57">
        <f t="shared" si="3"/>
        <v>13.88794684770387</v>
      </c>
      <c r="H87" s="57">
        <f t="shared" si="3"/>
        <v>14.285190419904037</v>
      </c>
      <c r="I87" s="57">
        <f t="shared" si="3"/>
        <v>12.942793977487892</v>
      </c>
      <c r="J87" s="57">
        <f t="shared" si="3"/>
        <v>12.221086972127612</v>
      </c>
      <c r="K87" s="57">
        <f t="shared" si="3"/>
        <v>12.710771171261708</v>
      </c>
      <c r="L87" s="57">
        <f t="shared" si="3"/>
        <v>13.003307189170457</v>
      </c>
      <c r="M87" s="58">
        <f t="shared" si="1"/>
        <v>13.704390628101043</v>
      </c>
      <c r="N87" s="59">
        <f aca="true" t="shared" si="4" ref="N87:X87">M87*(1+M8/100)</f>
        <v>14.261667464850595</v>
      </c>
      <c r="O87" s="59">
        <f t="shared" si="4"/>
        <v>14.903436379268156</v>
      </c>
      <c r="P87" s="59">
        <f t="shared" si="4"/>
        <v>15.649675490845977</v>
      </c>
      <c r="Q87" s="59">
        <f t="shared" si="4"/>
        <v>16.68907557689102</v>
      </c>
      <c r="R87" s="59">
        <f t="shared" si="4"/>
        <v>17.73140578712826</v>
      </c>
      <c r="S87" s="59">
        <f t="shared" si="4"/>
        <v>18.85242417519127</v>
      </c>
      <c r="T87" s="59">
        <f t="shared" si="4"/>
        <v>20.01510462628774</v>
      </c>
      <c r="U87" s="59">
        <f t="shared" si="4"/>
        <v>21.218786325696005</v>
      </c>
      <c r="V87" s="59">
        <f t="shared" si="4"/>
        <v>20.15096096142981</v>
      </c>
      <c r="W87" s="59">
        <f t="shared" si="4"/>
        <v>20.15131102273067</v>
      </c>
      <c r="X87" s="59">
        <f t="shared" si="4"/>
        <v>20.691570845526822</v>
      </c>
    </row>
    <row r="88" spans="1:24" ht="12.75">
      <c r="A88" t="s">
        <v>19</v>
      </c>
      <c r="C88" s="57">
        <f>D88/(1+C9/100)</f>
        <v>59.95385528717961</v>
      </c>
      <c r="D88" s="57">
        <f aca="true" t="shared" si="5" ref="D88:L88">E88/(1+D9/100)</f>
        <v>52.99024955403643</v>
      </c>
      <c r="E88" s="57">
        <f t="shared" si="5"/>
        <v>52.721831498244065</v>
      </c>
      <c r="F88" s="57">
        <f t="shared" si="5"/>
        <v>52.75446855264693</v>
      </c>
      <c r="G88" s="57">
        <f t="shared" si="5"/>
        <v>53.925348732529606</v>
      </c>
      <c r="H88" s="57">
        <f t="shared" si="5"/>
        <v>57.12721336631112</v>
      </c>
      <c r="I88" s="57">
        <f t="shared" si="5"/>
        <v>59.42797741152187</v>
      </c>
      <c r="J88" s="57">
        <f t="shared" si="5"/>
        <v>58.99364520549241</v>
      </c>
      <c r="K88" s="57">
        <f t="shared" si="5"/>
        <v>58.54588583645157</v>
      </c>
      <c r="L88" s="57">
        <f t="shared" si="5"/>
        <v>59.330110809154355</v>
      </c>
      <c r="M88" s="58">
        <f t="shared" si="1"/>
        <v>61.494412180914644</v>
      </c>
      <c r="N88" s="59">
        <f aca="true" t="shared" si="6" ref="N88:X88">M88*(1+M9/100)</f>
        <v>63.004939929396606</v>
      </c>
      <c r="O88" s="59">
        <f t="shared" si="6"/>
        <v>64.2000417083077</v>
      </c>
      <c r="P88" s="59">
        <f t="shared" si="6"/>
        <v>66.51271604037376</v>
      </c>
      <c r="Q88" s="59">
        <f t="shared" si="6"/>
        <v>69.49556873044334</v>
      </c>
      <c r="R88" s="59">
        <f t="shared" si="6"/>
        <v>73.88515551349893</v>
      </c>
      <c r="S88" s="59">
        <f t="shared" si="6"/>
        <v>78.91514493741983</v>
      </c>
      <c r="T88" s="59">
        <f t="shared" si="6"/>
        <v>83.75344615968861</v>
      </c>
      <c r="U88" s="59">
        <f t="shared" si="6"/>
        <v>85.81684717676917</v>
      </c>
      <c r="V88" s="59">
        <f t="shared" si="6"/>
        <v>82.1725522117432</v>
      </c>
      <c r="W88" s="59">
        <f t="shared" si="6"/>
        <v>83.49602161754581</v>
      </c>
      <c r="X88" s="59">
        <f t="shared" si="6"/>
        <v>85.53173396034921</v>
      </c>
    </row>
    <row r="89" spans="1:24" ht="12.75">
      <c r="A89" t="s">
        <v>20</v>
      </c>
      <c r="C89" s="57">
        <f>D89/(1+C10/100)</f>
        <v>134.34486229072252</v>
      </c>
      <c r="D89" s="57">
        <f aca="true" t="shared" si="7" ref="D89:L89">E89/(1+D10/100)</f>
        <v>136.09188669973904</v>
      </c>
      <c r="E89" s="57">
        <f t="shared" si="7"/>
        <v>138.78030799695006</v>
      </c>
      <c r="F89" s="57">
        <f t="shared" si="7"/>
        <v>138.65594218316122</v>
      </c>
      <c r="G89" s="57">
        <f t="shared" si="7"/>
        <v>146.31725195902496</v>
      </c>
      <c r="H89" s="57">
        <f t="shared" si="7"/>
        <v>150.80220250375098</v>
      </c>
      <c r="I89" s="57">
        <f t="shared" si="7"/>
        <v>155.076791024722</v>
      </c>
      <c r="J89" s="57">
        <f t="shared" si="7"/>
        <v>160.03693435525182</v>
      </c>
      <c r="K89" s="57">
        <f t="shared" si="7"/>
        <v>163.49435764236324</v>
      </c>
      <c r="L89" s="57">
        <f t="shared" si="7"/>
        <v>167.6805350831974</v>
      </c>
      <c r="M89" s="58">
        <f t="shared" si="1"/>
        <v>173.59750363912315</v>
      </c>
      <c r="N89" s="59">
        <f aca="true" t="shared" si="8" ref="N89:X89">M89*(1+M10/100)</f>
        <v>174.8211720183767</v>
      </c>
      <c r="O89" s="59">
        <f t="shared" si="8"/>
        <v>175.63551990370385</v>
      </c>
      <c r="P89" s="59">
        <f t="shared" si="8"/>
        <v>176.30953700022505</v>
      </c>
      <c r="Q89" s="59">
        <f t="shared" si="8"/>
        <v>180.3584693196935</v>
      </c>
      <c r="R89" s="59">
        <f t="shared" si="8"/>
        <v>184.76855888912917</v>
      </c>
      <c r="S89" s="59">
        <f t="shared" si="8"/>
        <v>191.04091583850328</v>
      </c>
      <c r="T89" s="59">
        <f t="shared" si="8"/>
        <v>194.27456115646714</v>
      </c>
      <c r="U89" s="59">
        <f t="shared" si="8"/>
        <v>192.58495699373069</v>
      </c>
      <c r="V89" s="59">
        <f t="shared" si="8"/>
        <v>183.16736580652955</v>
      </c>
      <c r="W89" s="59">
        <f t="shared" si="8"/>
        <v>186.0786757857081</v>
      </c>
      <c r="X89" s="59">
        <f t="shared" si="8"/>
        <v>189.50632208327224</v>
      </c>
    </row>
    <row r="90" spans="1:24" ht="12.75">
      <c r="A90" t="s">
        <v>179</v>
      </c>
      <c r="C90" s="57">
        <f>D90/(1+C11/100)</f>
        <v>1674.987200522339</v>
      </c>
      <c r="D90" s="57">
        <f aca="true" t="shared" si="9" ref="D90:L90">E90/(1+D11/100)</f>
        <v>1760.55</v>
      </c>
      <c r="E90" s="57">
        <f t="shared" si="9"/>
        <v>1799.7375</v>
      </c>
      <c r="F90" s="57">
        <f t="shared" si="9"/>
        <v>1785.3</v>
      </c>
      <c r="G90" s="57">
        <f t="shared" si="9"/>
        <v>1832.7374999999997</v>
      </c>
      <c r="H90" s="57">
        <f t="shared" si="9"/>
        <v>1867.3874999999998</v>
      </c>
      <c r="I90" s="57">
        <f t="shared" si="9"/>
        <v>1885.9499999999998</v>
      </c>
      <c r="J90" s="57">
        <f t="shared" si="9"/>
        <v>1919.9812</v>
      </c>
      <c r="K90" s="57">
        <f t="shared" si="9"/>
        <v>1958.9625000000003</v>
      </c>
      <c r="L90" s="57">
        <f t="shared" si="9"/>
        <v>1998.3562</v>
      </c>
      <c r="M90" s="58">
        <f t="shared" si="1"/>
        <v>2062.5</v>
      </c>
      <c r="N90" s="59">
        <f aca="true" t="shared" si="10" ref="N90:X90">M90*(1+M11/100)</f>
        <v>2088.075</v>
      </c>
      <c r="O90" s="59">
        <f t="shared" si="10"/>
        <v>2088.075</v>
      </c>
      <c r="P90" s="59">
        <f t="shared" si="10"/>
        <v>2083.5375</v>
      </c>
      <c r="Q90" s="59">
        <f t="shared" si="10"/>
        <v>2108.7</v>
      </c>
      <c r="R90" s="59">
        <f t="shared" si="10"/>
        <v>2124.5812</v>
      </c>
      <c r="S90" s="59">
        <f t="shared" si="10"/>
        <v>2191.8188</v>
      </c>
      <c r="T90" s="59">
        <f t="shared" si="10"/>
        <v>2245.8562</v>
      </c>
      <c r="U90" s="59">
        <f t="shared" si="10"/>
        <v>2274.1125</v>
      </c>
      <c r="V90" s="59">
        <f t="shared" si="10"/>
        <v>2160.8812000000003</v>
      </c>
      <c r="W90" s="59">
        <f t="shared" si="10"/>
        <v>2187.8750308238577</v>
      </c>
      <c r="X90" s="59">
        <f t="shared" si="10"/>
        <v>2223.834942521417</v>
      </c>
    </row>
    <row r="91" spans="1:24" ht="12.75">
      <c r="A91" t="s">
        <v>48</v>
      </c>
      <c r="C91" s="60">
        <f>D91</f>
        <v>4.335626838320009</v>
      </c>
      <c r="D91" s="60">
        <f>E91</f>
        <v>4.335626838320009</v>
      </c>
      <c r="E91" s="60">
        <f>F91</f>
        <v>4.335626838320009</v>
      </c>
      <c r="F91" s="57">
        <f aca="true" t="shared" si="11" ref="F91:L100">G91/(1+F12/100)</f>
        <v>4.335626838320009</v>
      </c>
      <c r="G91" s="57">
        <f t="shared" si="11"/>
        <v>4.264418702707336</v>
      </c>
      <c r="H91" s="57">
        <f t="shared" si="11"/>
        <v>4.457455932918332</v>
      </c>
      <c r="I91" s="57">
        <f t="shared" si="11"/>
        <v>4.711036263469379</v>
      </c>
      <c r="J91" s="57">
        <f t="shared" si="11"/>
        <v>5.26410530083213</v>
      </c>
      <c r="K91" s="57">
        <f t="shared" si="11"/>
        <v>5.618012859023685</v>
      </c>
      <c r="L91" s="57">
        <f t="shared" si="11"/>
        <v>5.6011593573044625</v>
      </c>
      <c r="M91" s="58">
        <f t="shared" si="1"/>
        <v>6.159834724476884</v>
      </c>
      <c r="N91" s="59">
        <f aca="true" t="shared" si="12" ref="N91:X91">M91*(1+M12/100)</f>
        <v>6.622811984712335</v>
      </c>
      <c r="O91" s="59">
        <f t="shared" si="12"/>
        <v>7.148625260439968</v>
      </c>
      <c r="P91" s="59">
        <f t="shared" si="12"/>
        <v>7.689005918218657</v>
      </c>
      <c r="Q91" s="59">
        <f t="shared" si="12"/>
        <v>8.244834660565237</v>
      </c>
      <c r="R91" s="59">
        <f t="shared" si="12"/>
        <v>9.02241061955952</v>
      </c>
      <c r="S91" s="59">
        <f t="shared" si="12"/>
        <v>9.92065368834124</v>
      </c>
      <c r="T91" s="59">
        <f t="shared" si="12"/>
        <v>10.635309268467273</v>
      </c>
      <c r="U91" s="59">
        <f t="shared" si="12"/>
        <v>10.254960183042964</v>
      </c>
      <c r="V91" s="59">
        <f t="shared" si="12"/>
        <v>8.810612529239583</v>
      </c>
      <c r="W91" s="59">
        <f t="shared" si="12"/>
        <v>8.893507478691618</v>
      </c>
      <c r="X91" s="59">
        <f t="shared" si="12"/>
        <v>9.229562354728122</v>
      </c>
    </row>
    <row r="92" spans="1:24" ht="12.75">
      <c r="A92" t="s">
        <v>26</v>
      </c>
      <c r="C92" s="57">
        <f aca="true" t="shared" si="13" ref="C92:E100">D92/(1+C13/100)</f>
        <v>52.733600918324065</v>
      </c>
      <c r="D92" s="57">
        <f t="shared" si="13"/>
        <v>53.75117686680048</v>
      </c>
      <c r="E92" s="57">
        <f t="shared" si="13"/>
        <v>55.5482144809324</v>
      </c>
      <c r="F92" s="57">
        <f t="shared" si="11"/>
        <v>57.043920182482225</v>
      </c>
      <c r="G92" s="57">
        <f t="shared" si="11"/>
        <v>60.327270876813266</v>
      </c>
      <c r="H92" s="57">
        <f t="shared" si="11"/>
        <v>66.24291000000002</v>
      </c>
      <c r="I92" s="57">
        <f t="shared" si="11"/>
        <v>71.59920000000001</v>
      </c>
      <c r="J92" s="57">
        <f t="shared" si="11"/>
        <v>79.82925000000003</v>
      </c>
      <c r="K92" s="57">
        <f t="shared" si="11"/>
        <v>86.56019000000003</v>
      </c>
      <c r="L92" s="57">
        <f t="shared" si="11"/>
        <v>95.78183000000001</v>
      </c>
      <c r="M92" s="58">
        <f t="shared" si="1"/>
        <v>104.83016</v>
      </c>
      <c r="N92" s="59">
        <f aca="true" t="shared" si="14" ref="N92:X92">M92*(1+M13/100)</f>
        <v>110.85025999999999</v>
      </c>
      <c r="O92" s="59">
        <f t="shared" si="14"/>
        <v>118.03005000000003</v>
      </c>
      <c r="P92" s="59">
        <f t="shared" si="14"/>
        <v>123.20608000000003</v>
      </c>
      <c r="Q92" s="59">
        <f t="shared" si="14"/>
        <v>128.86780000000002</v>
      </c>
      <c r="R92" s="59">
        <f t="shared" si="14"/>
        <v>136.82565000000002</v>
      </c>
      <c r="S92" s="59">
        <f t="shared" si="14"/>
        <v>144.15414</v>
      </c>
      <c r="T92" s="59">
        <f t="shared" si="14"/>
        <v>152.83812000000003</v>
      </c>
      <c r="U92" s="59">
        <f t="shared" si="14"/>
        <v>148.19833000000003</v>
      </c>
      <c r="V92" s="59">
        <f t="shared" si="14"/>
        <v>137.6815289417188</v>
      </c>
      <c r="W92" s="59">
        <f t="shared" si="14"/>
        <v>136.3858326326475</v>
      </c>
      <c r="X92" s="59">
        <f t="shared" si="14"/>
        <v>140.53641831908496</v>
      </c>
    </row>
    <row r="93" spans="1:24" ht="12.75">
      <c r="A93" t="s">
        <v>23</v>
      </c>
      <c r="C93" s="57">
        <f t="shared" si="13"/>
        <v>109.44051298900773</v>
      </c>
      <c r="D93" s="57">
        <f t="shared" si="13"/>
        <v>112.83500549982011</v>
      </c>
      <c r="E93" s="57">
        <f t="shared" si="13"/>
        <v>113.62164670785977</v>
      </c>
      <c r="F93" s="57">
        <f t="shared" si="11"/>
        <v>111.80469038139546</v>
      </c>
      <c r="G93" s="57">
        <f t="shared" si="11"/>
        <v>114.04061374693862</v>
      </c>
      <c r="H93" s="57">
        <f t="shared" si="11"/>
        <v>116.43525219908695</v>
      </c>
      <c r="I93" s="57">
        <f t="shared" si="11"/>
        <v>119.18126145094186</v>
      </c>
      <c r="J93" s="57">
        <f t="shared" si="11"/>
        <v>123.5166057636829</v>
      </c>
      <c r="K93" s="57">
        <f t="shared" si="11"/>
        <v>127.67132633539491</v>
      </c>
      <c r="L93" s="57">
        <f t="shared" si="11"/>
        <v>132.03725035681387</v>
      </c>
      <c r="M93" s="58">
        <f t="shared" si="1"/>
        <v>137.94880100414005</v>
      </c>
      <c r="N93" s="59">
        <f aca="true" t="shared" si="15" ref="N93:X93">M93*(1+M14/100)</f>
        <v>143.7385794252513</v>
      </c>
      <c r="O93" s="59">
        <f t="shared" si="15"/>
        <v>148.68196495632193</v>
      </c>
      <c r="P93" s="59">
        <f t="shared" si="15"/>
        <v>157.51869097387416</v>
      </c>
      <c r="Q93" s="59">
        <f t="shared" si="15"/>
        <v>164.80540737516577</v>
      </c>
      <c r="R93" s="59">
        <f t="shared" si="15"/>
        <v>168.49957992124789</v>
      </c>
      <c r="S93" s="59">
        <f t="shared" si="15"/>
        <v>176.118695022826</v>
      </c>
      <c r="T93" s="59">
        <f t="shared" si="15"/>
        <v>183.994645261208</v>
      </c>
      <c r="U93" s="59">
        <f t="shared" si="15"/>
        <v>187.70199714548897</v>
      </c>
      <c r="V93" s="59">
        <f t="shared" si="15"/>
        <v>184.01830126226074</v>
      </c>
      <c r="W93" s="59">
        <f t="shared" si="15"/>
        <v>178.5879213649239</v>
      </c>
      <c r="X93" s="59">
        <f t="shared" si="15"/>
        <v>177.6606917309606</v>
      </c>
    </row>
    <row r="94" spans="1:24" ht="12.75">
      <c r="A94" t="s">
        <v>24</v>
      </c>
      <c r="C94" s="57">
        <f t="shared" si="13"/>
        <v>478.27862585141946</v>
      </c>
      <c r="D94" s="57">
        <f t="shared" si="13"/>
        <v>490.4431685408959</v>
      </c>
      <c r="E94" s="57">
        <f t="shared" si="13"/>
        <v>495.00554457991484</v>
      </c>
      <c r="F94" s="57">
        <f t="shared" si="11"/>
        <v>489.9004703026416</v>
      </c>
      <c r="G94" s="57">
        <f t="shared" si="11"/>
        <v>501.5746573437781</v>
      </c>
      <c r="H94" s="57">
        <f t="shared" si="11"/>
        <v>515.40498</v>
      </c>
      <c r="I94" s="57">
        <f t="shared" si="11"/>
        <v>527.86238</v>
      </c>
      <c r="J94" s="57">
        <f t="shared" si="11"/>
        <v>548.28376</v>
      </c>
      <c r="K94" s="57">
        <f t="shared" si="11"/>
        <v>572.7819599999999</v>
      </c>
      <c r="L94" s="57">
        <f t="shared" si="11"/>
        <v>599.96583</v>
      </c>
      <c r="M94" s="58">
        <f t="shared" si="1"/>
        <v>630.263</v>
      </c>
      <c r="N94" s="59">
        <f aca="true" t="shared" si="16" ref="N94:X94">M94*(1+M15/100)</f>
        <v>653.255</v>
      </c>
      <c r="O94" s="59">
        <f t="shared" si="16"/>
        <v>670.9204199999999</v>
      </c>
      <c r="P94" s="59">
        <f t="shared" si="16"/>
        <v>691.6946800000001</v>
      </c>
      <c r="Q94" s="59">
        <f t="shared" si="16"/>
        <v>714.2912</v>
      </c>
      <c r="R94" s="59">
        <f t="shared" si="16"/>
        <v>740.10802</v>
      </c>
      <c r="S94" s="59">
        <f t="shared" si="16"/>
        <v>769.85023</v>
      </c>
      <c r="T94" s="59">
        <f t="shared" si="16"/>
        <v>797.2830900000001</v>
      </c>
      <c r="U94" s="59">
        <f t="shared" si="16"/>
        <v>804.1219500000002</v>
      </c>
      <c r="V94" s="59">
        <f t="shared" si="16"/>
        <v>774.8618600000002</v>
      </c>
      <c r="W94" s="59">
        <f t="shared" si="16"/>
        <v>771.7571190455416</v>
      </c>
      <c r="X94" s="59">
        <f t="shared" si="16"/>
        <v>777.7348871429155</v>
      </c>
    </row>
    <row r="95" spans="1:24" ht="12.75">
      <c r="A95" t="s">
        <v>25</v>
      </c>
      <c r="C95" s="57">
        <f t="shared" si="13"/>
        <v>1185.0685221803258</v>
      </c>
      <c r="D95" s="57">
        <f t="shared" si="13"/>
        <v>1197.102630529385</v>
      </c>
      <c r="E95" s="57">
        <f t="shared" si="13"/>
        <v>1213.4621418793347</v>
      </c>
      <c r="F95" s="57">
        <f t="shared" si="11"/>
        <v>1202.3751341873578</v>
      </c>
      <c r="G95" s="57">
        <f t="shared" si="11"/>
        <v>1229.0128526681526</v>
      </c>
      <c r="H95" s="57">
        <f t="shared" si="11"/>
        <v>1255.0318707197034</v>
      </c>
      <c r="I95" s="57">
        <f t="shared" si="11"/>
        <v>1268.9663803872284</v>
      </c>
      <c r="J95" s="57">
        <f t="shared" si="11"/>
        <v>1297.3614000872087</v>
      </c>
      <c r="K95" s="57">
        <f t="shared" si="11"/>
        <v>1342.8091316180692</v>
      </c>
      <c r="L95" s="57">
        <f t="shared" si="11"/>
        <v>1387.13256236891</v>
      </c>
      <c r="M95" s="58">
        <f t="shared" si="1"/>
        <v>1441.373</v>
      </c>
      <c r="N95" s="59">
        <f aca="true" t="shared" si="17" ref="N95:X95">M95*(1+M16/100)</f>
        <v>1468.1020185441373</v>
      </c>
      <c r="O95" s="59">
        <f t="shared" si="17"/>
        <v>1483.1724289997305</v>
      </c>
      <c r="P95" s="59">
        <f t="shared" si="17"/>
        <v>1499.3005401891394</v>
      </c>
      <c r="Q95" s="59">
        <f t="shared" si="17"/>
        <v>1536.337065884449</v>
      </c>
      <c r="R95" s="59">
        <f t="shared" si="17"/>
        <v>1565.465886093528</v>
      </c>
      <c r="S95" s="59">
        <f t="shared" si="17"/>
        <v>1600.1694101702408</v>
      </c>
      <c r="T95" s="59">
        <f t="shared" si="17"/>
        <v>1637.360635972879</v>
      </c>
      <c r="U95" s="59">
        <f t="shared" si="17"/>
        <v>1644.386640847401</v>
      </c>
      <c r="V95" s="59">
        <f t="shared" si="17"/>
        <v>1607.4375591845974</v>
      </c>
      <c r="W95" s="59">
        <f t="shared" si="17"/>
        <v>1628.5886248885042</v>
      </c>
      <c r="X95" s="59">
        <f t="shared" si="17"/>
        <v>1652.2521161057107</v>
      </c>
    </row>
    <row r="96" spans="1:24" ht="12.75">
      <c r="A96" t="s">
        <v>27</v>
      </c>
      <c r="C96" s="57">
        <f t="shared" si="13"/>
        <v>1017.6663000000002</v>
      </c>
      <c r="D96" s="57">
        <f t="shared" si="13"/>
        <v>1033.2746</v>
      </c>
      <c r="E96" s="57">
        <f t="shared" si="13"/>
        <v>1041.2612</v>
      </c>
      <c r="F96" s="57">
        <f t="shared" si="11"/>
        <v>1032.0126</v>
      </c>
      <c r="G96" s="57">
        <f t="shared" si="11"/>
        <v>1054.2204</v>
      </c>
      <c r="H96" s="57">
        <f t="shared" si="11"/>
        <v>1084.0228</v>
      </c>
      <c r="I96" s="57">
        <f t="shared" si="11"/>
        <v>1095.897</v>
      </c>
      <c r="J96" s="57">
        <f t="shared" si="11"/>
        <v>1116.4149</v>
      </c>
      <c r="K96" s="57">
        <f t="shared" si="11"/>
        <v>1132.0595</v>
      </c>
      <c r="L96" s="57">
        <f t="shared" si="11"/>
        <v>1148.636</v>
      </c>
      <c r="M96" s="58">
        <f t="shared" si="1"/>
        <v>1191.0573</v>
      </c>
      <c r="N96" s="59">
        <f aca="true" t="shared" si="18" ref="N96:X96">M96*(1+M17/100)</f>
        <v>1212.7133000000001</v>
      </c>
      <c r="O96" s="59">
        <f t="shared" si="18"/>
        <v>1218.2196000000001</v>
      </c>
      <c r="P96" s="59">
        <f t="shared" si="18"/>
        <v>1218.0135</v>
      </c>
      <c r="Q96" s="59">
        <f t="shared" si="18"/>
        <v>1236.6712</v>
      </c>
      <c r="R96" s="59">
        <f t="shared" si="18"/>
        <v>1244.7821999999999</v>
      </c>
      <c r="S96" s="59">
        <f t="shared" si="18"/>
        <v>1270.1263999999999</v>
      </c>
      <c r="T96" s="59">
        <f t="shared" si="18"/>
        <v>1288.9525999999998</v>
      </c>
      <c r="U96" s="59">
        <f t="shared" si="18"/>
        <v>1271.9583999999998</v>
      </c>
      <c r="V96" s="59">
        <f t="shared" si="18"/>
        <v>1207.8755999999998</v>
      </c>
      <c r="W96" s="59">
        <f t="shared" si="18"/>
        <v>1218.0096764509408</v>
      </c>
      <c r="X96" s="59">
        <f t="shared" si="18"/>
        <v>1235.5110895212267</v>
      </c>
    </row>
    <row r="97" spans="1:24" ht="12.75">
      <c r="A97" t="s">
        <v>28</v>
      </c>
      <c r="C97" s="57">
        <f t="shared" si="13"/>
        <v>6.462248675406675</v>
      </c>
      <c r="D97" s="57">
        <f t="shared" si="13"/>
        <v>6.510072342419052</v>
      </c>
      <c r="E97" s="57">
        <f t="shared" si="13"/>
        <v>7.140658669059048</v>
      </c>
      <c r="F97" s="57">
        <f t="shared" si="11"/>
        <v>7.190701999941199</v>
      </c>
      <c r="G97" s="57">
        <f t="shared" si="11"/>
        <v>7.614859586692326</v>
      </c>
      <c r="H97" s="57">
        <f t="shared" si="11"/>
        <v>8.370554240537697</v>
      </c>
      <c r="I97" s="57">
        <f t="shared" si="11"/>
        <v>8.521961458966727</v>
      </c>
      <c r="J97" s="57">
        <f t="shared" si="11"/>
        <v>8.717892413885366</v>
      </c>
      <c r="K97" s="57">
        <f t="shared" si="11"/>
        <v>9.154563599520925</v>
      </c>
      <c r="L97" s="57">
        <f t="shared" si="11"/>
        <v>9.596874186502971</v>
      </c>
      <c r="M97" s="58">
        <f t="shared" si="1"/>
        <v>10.078670780742858</v>
      </c>
      <c r="N97" s="59">
        <f aca="true" t="shared" si="19" ref="N97:X97">M97*(1+M18/100)</f>
        <v>10.48436095138634</v>
      </c>
      <c r="O97" s="59">
        <f t="shared" si="19"/>
        <v>10.704083449417723</v>
      </c>
      <c r="P97" s="59">
        <f t="shared" si="19"/>
        <v>10.910487578265545</v>
      </c>
      <c r="Q97" s="59">
        <f t="shared" si="19"/>
        <v>11.37142960513914</v>
      </c>
      <c r="R97" s="59">
        <f t="shared" si="19"/>
        <v>11.816554793878202</v>
      </c>
      <c r="S97" s="59">
        <f t="shared" si="19"/>
        <v>12.303899008972499</v>
      </c>
      <c r="T97" s="59">
        <f t="shared" si="19"/>
        <v>12.93516523347536</v>
      </c>
      <c r="U97" s="59">
        <f t="shared" si="19"/>
        <v>13.403255940898479</v>
      </c>
      <c r="V97" s="59">
        <f t="shared" si="19"/>
        <v>13.169939732207306</v>
      </c>
      <c r="W97" s="59">
        <f t="shared" si="19"/>
        <v>13.112638111654146</v>
      </c>
      <c r="X97" s="59">
        <f t="shared" si="19"/>
        <v>13.285488312382007</v>
      </c>
    </row>
    <row r="98" spans="1:24" ht="12.75">
      <c r="A98" t="s">
        <v>29</v>
      </c>
      <c r="C98" s="57">
        <f t="shared" si="13"/>
        <v>12.283667258151539</v>
      </c>
      <c r="D98" s="57">
        <f t="shared" si="13"/>
        <v>10.735918798239162</v>
      </c>
      <c r="E98" s="57">
        <f t="shared" si="13"/>
        <v>7.289697335524073</v>
      </c>
      <c r="F98" s="57">
        <f t="shared" si="11"/>
        <v>6.4586720932385155</v>
      </c>
      <c r="G98" s="57">
        <f t="shared" si="11"/>
        <v>6.600765056125656</v>
      </c>
      <c r="H98" s="57">
        <f t="shared" si="11"/>
        <v>6.541355576557754</v>
      </c>
      <c r="I98" s="57">
        <f t="shared" si="11"/>
        <v>6.777766201725652</v>
      </c>
      <c r="J98" s="57">
        <f t="shared" si="11"/>
        <v>7.343088183019282</v>
      </c>
      <c r="K98" s="57">
        <f t="shared" si="11"/>
        <v>7.695191777314802</v>
      </c>
      <c r="L98" s="57">
        <f t="shared" si="11"/>
        <v>7.945532050543042</v>
      </c>
      <c r="M98" s="58">
        <f t="shared" si="1"/>
        <v>8.49504683172712</v>
      </c>
      <c r="N98" s="59">
        <f aca="true" t="shared" si="20" ref="N98:X98">M98*(1+M19/100)</f>
        <v>9.178726117913444</v>
      </c>
      <c r="O98" s="59">
        <f t="shared" si="20"/>
        <v>9.772944519316844</v>
      </c>
      <c r="P98" s="59">
        <f t="shared" si="20"/>
        <v>10.47570331061278</v>
      </c>
      <c r="Q98" s="59">
        <f t="shared" si="20"/>
        <v>11.384527909671732</v>
      </c>
      <c r="R98" s="59">
        <f t="shared" si="20"/>
        <v>12.591561418489782</v>
      </c>
      <c r="S98" s="59">
        <f t="shared" si="20"/>
        <v>14.131905119663145</v>
      </c>
      <c r="T98" s="59">
        <f t="shared" si="20"/>
        <v>15.54194670862121</v>
      </c>
      <c r="U98" s="59">
        <f t="shared" si="20"/>
        <v>14.834610266614815</v>
      </c>
      <c r="V98" s="59">
        <f t="shared" si="20"/>
        <v>12.162013272526295</v>
      </c>
      <c r="W98" s="59">
        <f t="shared" si="20"/>
        <v>11.736266722426262</v>
      </c>
      <c r="X98" s="59">
        <f t="shared" si="20"/>
        <v>12.125712144763392</v>
      </c>
    </row>
    <row r="99" spans="1:24" ht="12.75">
      <c r="A99" t="s">
        <v>30</v>
      </c>
      <c r="C99" s="57">
        <f t="shared" si="13"/>
        <v>17.17554639299954</v>
      </c>
      <c r="D99" s="57">
        <f t="shared" si="13"/>
        <v>16.200630507335944</v>
      </c>
      <c r="E99" s="57">
        <f t="shared" si="13"/>
        <v>12.75664475792915</v>
      </c>
      <c r="F99" s="57">
        <f t="shared" si="11"/>
        <v>10.68655640194094</v>
      </c>
      <c r="G99" s="57">
        <f t="shared" si="11"/>
        <v>9.642906885575728</v>
      </c>
      <c r="H99" s="57">
        <f t="shared" si="11"/>
        <v>9.960170791243446</v>
      </c>
      <c r="I99" s="57">
        <f t="shared" si="11"/>
        <v>10.476373574964805</v>
      </c>
      <c r="J99" s="57">
        <f t="shared" si="11"/>
        <v>11.2588684214237</v>
      </c>
      <c r="K99" s="57">
        <f t="shared" si="11"/>
        <v>12.11778688728897</v>
      </c>
      <c r="L99" s="57">
        <f t="shared" si="11"/>
        <v>11.987734751539037</v>
      </c>
      <c r="M99" s="58">
        <f t="shared" si="1"/>
        <v>12.377413509476154</v>
      </c>
      <c r="N99" s="59">
        <f aca="true" t="shared" si="21" ref="N99:X99">M99*(1+M20/100)</f>
        <v>13.211135906441706</v>
      </c>
      <c r="O99" s="59">
        <f t="shared" si="21"/>
        <v>14.117872886897572</v>
      </c>
      <c r="P99" s="59">
        <f t="shared" si="21"/>
        <v>15.564476994699849</v>
      </c>
      <c r="Q99" s="59">
        <f t="shared" si="21"/>
        <v>16.708605954181813</v>
      </c>
      <c r="R99" s="59">
        <f t="shared" si="21"/>
        <v>18.01226626600284</v>
      </c>
      <c r="S99" s="59">
        <f t="shared" si="21"/>
        <v>19.425277419424425</v>
      </c>
      <c r="T99" s="59">
        <f t="shared" si="21"/>
        <v>21.336679502481168</v>
      </c>
      <c r="U99" s="59">
        <f t="shared" si="21"/>
        <v>21.925876031734152</v>
      </c>
      <c r="V99" s="59">
        <f t="shared" si="21"/>
        <v>18.64562844275146</v>
      </c>
      <c r="W99" s="59">
        <f t="shared" si="21"/>
        <v>18.53989198995811</v>
      </c>
      <c r="X99" s="59">
        <f t="shared" si="21"/>
        <v>19.130329577981904</v>
      </c>
    </row>
    <row r="100" spans="1:24" ht="12.75">
      <c r="A100" t="s">
        <v>31</v>
      </c>
      <c r="C100" s="57">
        <f t="shared" si="13"/>
        <v>13.460324829631235</v>
      </c>
      <c r="D100" s="57">
        <f t="shared" si="13"/>
        <v>14.62383866758962</v>
      </c>
      <c r="E100" s="57">
        <f t="shared" si="13"/>
        <v>14.889938467487129</v>
      </c>
      <c r="F100" s="57">
        <f t="shared" si="11"/>
        <v>15.515473151845747</v>
      </c>
      <c r="G100" s="57">
        <f t="shared" si="11"/>
        <v>16.10825611756251</v>
      </c>
      <c r="H100" s="57">
        <f t="shared" si="11"/>
        <v>16.339</v>
      </c>
      <c r="I100" s="57">
        <f t="shared" si="11"/>
        <v>16.587</v>
      </c>
      <c r="J100" s="57">
        <f t="shared" si="11"/>
        <v>17.5721</v>
      </c>
      <c r="K100" s="57">
        <f t="shared" si="11"/>
        <v>18.7125</v>
      </c>
      <c r="L100" s="57">
        <f t="shared" si="11"/>
        <v>20.2877</v>
      </c>
      <c r="M100" s="58">
        <f t="shared" si="1"/>
        <v>22.0006</v>
      </c>
      <c r="N100" s="59">
        <f aca="true" t="shared" si="22" ref="N100:X100">M100*(1+M21/100)</f>
        <v>22.554400000000005</v>
      </c>
      <c r="O100" s="59">
        <f t="shared" si="22"/>
        <v>23.480300000000003</v>
      </c>
      <c r="P100" s="59">
        <f t="shared" si="22"/>
        <v>23.843700000000005</v>
      </c>
      <c r="Q100" s="59">
        <f t="shared" si="22"/>
        <v>24.892500000000005</v>
      </c>
      <c r="R100" s="59">
        <f t="shared" si="22"/>
        <v>26.244600000000005</v>
      </c>
      <c r="S100" s="59">
        <f t="shared" si="22"/>
        <v>27.70680000000001</v>
      </c>
      <c r="T100" s="59">
        <f t="shared" si="22"/>
        <v>29.50060000000001</v>
      </c>
      <c r="U100" s="59">
        <f t="shared" si="22"/>
        <v>29.510100000000005</v>
      </c>
      <c r="V100" s="59">
        <f t="shared" si="22"/>
        <v>28.50390000000001</v>
      </c>
      <c r="W100" s="59">
        <f t="shared" si="22"/>
        <v>29.062123000000007</v>
      </c>
      <c r="X100" s="59">
        <f t="shared" si="22"/>
        <v>29.768099000000007</v>
      </c>
    </row>
    <row r="101" spans="1:24" ht="12.75">
      <c r="A101" t="s">
        <v>180</v>
      </c>
      <c r="C101" s="60">
        <f>D101</f>
        <v>41.47791766800193</v>
      </c>
      <c r="D101" s="57">
        <f aca="true" t="shared" si="23" ref="D101:E108">E101/(1+D22/100)</f>
        <v>41.47791766800193</v>
      </c>
      <c r="E101" s="57">
        <f t="shared" si="23"/>
        <v>40.607734076328846</v>
      </c>
      <c r="F101" s="57">
        <f aca="true" t="shared" si="24" ref="F101:L110">G101/(1+F22/100)</f>
        <v>40.36408651543481</v>
      </c>
      <c r="G101" s="57">
        <f t="shared" si="24"/>
        <v>41.53464761509957</v>
      </c>
      <c r="H101" s="57">
        <f t="shared" si="24"/>
        <v>42.157666278020564</v>
      </c>
      <c r="I101" s="57">
        <f t="shared" si="24"/>
        <v>42.71415156997819</v>
      </c>
      <c r="J101" s="57">
        <f t="shared" si="24"/>
        <v>44.66456358644027</v>
      </c>
      <c r="K101" s="57">
        <f t="shared" si="24"/>
        <v>46.83523236716726</v>
      </c>
      <c r="L101" s="57">
        <f t="shared" si="24"/>
        <v>48.780575589213896</v>
      </c>
      <c r="M101" s="58">
        <f t="shared" si="1"/>
        <v>51.31926437620726</v>
      </c>
      <c r="N101" s="59">
        <f aca="true" t="shared" si="25" ref="N101:X101">M101*(1+M22/100)</f>
        <v>53.440173091617574</v>
      </c>
      <c r="O101" s="59">
        <f t="shared" si="25"/>
        <v>55.79698743346695</v>
      </c>
      <c r="P101" s="59">
        <f t="shared" si="25"/>
        <v>58.17757076884516</v>
      </c>
      <c r="Q101" s="59">
        <f t="shared" si="25"/>
        <v>61.00523114477703</v>
      </c>
      <c r="R101" s="59">
        <f t="shared" si="25"/>
        <v>63.15813820918483</v>
      </c>
      <c r="S101" s="59">
        <f t="shared" si="25"/>
        <v>65.66414999658213</v>
      </c>
      <c r="T101" s="59">
        <f t="shared" si="25"/>
        <v>66.2994062473499</v>
      </c>
      <c r="U101" s="59">
        <f t="shared" si="25"/>
        <v>66.72645980476094</v>
      </c>
      <c r="V101" s="59">
        <f t="shared" si="25"/>
        <v>62.50949964204747</v>
      </c>
      <c r="W101" s="59">
        <f t="shared" si="25"/>
        <v>62.495610787940315</v>
      </c>
      <c r="X101" s="59">
        <f t="shared" si="25"/>
        <v>64.24746758163286</v>
      </c>
    </row>
    <row r="102" spans="1:24" ht="12.75">
      <c r="A102" t="s">
        <v>49</v>
      </c>
      <c r="C102" s="60">
        <f>D102</f>
        <v>2.7517249334517278</v>
      </c>
      <c r="D102" s="57">
        <f t="shared" si="23"/>
        <v>2.7517249334517278</v>
      </c>
      <c r="E102" s="57">
        <f t="shared" si="23"/>
        <v>2.8806797641132187</v>
      </c>
      <c r="F102" s="57">
        <f t="shared" si="24"/>
        <v>3.009929685920388</v>
      </c>
      <c r="G102" s="57">
        <f t="shared" si="24"/>
        <v>3.1819678238509357</v>
      </c>
      <c r="H102" s="57">
        <f t="shared" si="24"/>
        <v>3.380328091976003</v>
      </c>
      <c r="I102" s="57">
        <f t="shared" si="24"/>
        <v>3.515125727321928</v>
      </c>
      <c r="J102" s="57">
        <f t="shared" si="24"/>
        <v>3.685776936867786</v>
      </c>
      <c r="K102" s="57">
        <f t="shared" si="24"/>
        <v>3.811987419874468</v>
      </c>
      <c r="L102" s="57">
        <f t="shared" si="24"/>
        <v>3.9667332166682576</v>
      </c>
      <c r="M102" s="58">
        <f t="shared" si="1"/>
        <v>4.221131293357667</v>
      </c>
      <c r="N102" s="59">
        <f aca="true" t="shared" si="26" ref="N102:X102">M102*(1+M23/100)</f>
        <v>4.152895343831235</v>
      </c>
      <c r="O102" s="59">
        <f t="shared" si="26"/>
        <v>4.261703158722986</v>
      </c>
      <c r="P102" s="59">
        <f t="shared" si="26"/>
        <v>4.248646645883504</v>
      </c>
      <c r="Q102" s="59">
        <f t="shared" si="26"/>
        <v>4.2801777525617615</v>
      </c>
      <c r="R102" s="59">
        <f t="shared" si="26"/>
        <v>4.445089265016815</v>
      </c>
      <c r="S102" s="59">
        <f t="shared" si="26"/>
        <v>4.603201617002163</v>
      </c>
      <c r="T102" s="59">
        <f t="shared" si="26"/>
        <v>4.779873552332158</v>
      </c>
      <c r="U102" s="59">
        <f t="shared" si="26"/>
        <v>4.882020314701244</v>
      </c>
      <c r="V102" s="59">
        <f t="shared" si="26"/>
        <v>4.7877138342487875</v>
      </c>
      <c r="W102" s="59">
        <f t="shared" si="26"/>
        <v>4.839768844226144</v>
      </c>
      <c r="X102" s="59">
        <f t="shared" si="26"/>
        <v>4.921759282909025</v>
      </c>
    </row>
    <row r="103" spans="1:24" ht="12.75">
      <c r="A103" t="s">
        <v>34</v>
      </c>
      <c r="C103" s="57">
        <f aca="true" t="shared" si="27" ref="C103:C108">D103/(1+C24/100)</f>
        <v>306.03400000000005</v>
      </c>
      <c r="D103" s="57">
        <f t="shared" si="23"/>
        <v>313.4990000000001</v>
      </c>
      <c r="E103" s="57">
        <f t="shared" si="23"/>
        <v>318.84700000000004</v>
      </c>
      <c r="F103" s="57">
        <f t="shared" si="24"/>
        <v>322.857</v>
      </c>
      <c r="G103" s="57">
        <f t="shared" si="24"/>
        <v>332.417</v>
      </c>
      <c r="H103" s="57">
        <f t="shared" si="24"/>
        <v>342.77599999999995</v>
      </c>
      <c r="I103" s="57">
        <f t="shared" si="24"/>
        <v>354.45199999999994</v>
      </c>
      <c r="J103" s="57">
        <f t="shared" si="24"/>
        <v>369.61699999999996</v>
      </c>
      <c r="K103" s="57">
        <f t="shared" si="24"/>
        <v>384.11899999999997</v>
      </c>
      <c r="L103" s="57">
        <f t="shared" si="24"/>
        <v>402.113</v>
      </c>
      <c r="M103" s="58">
        <f t="shared" si="1"/>
        <v>417.96</v>
      </c>
      <c r="N103" s="59">
        <f aca="true" t="shared" si="28" ref="N103:X103">M103*(1+M24/100)</f>
        <v>426.009</v>
      </c>
      <c r="O103" s="59">
        <f t="shared" si="28"/>
        <v>426.334</v>
      </c>
      <c r="P103" s="59">
        <f t="shared" si="28"/>
        <v>427.765</v>
      </c>
      <c r="Q103" s="59">
        <f t="shared" si="28"/>
        <v>437.33200000000005</v>
      </c>
      <c r="R103" s="59">
        <f t="shared" si="28"/>
        <v>446.28200000000004</v>
      </c>
      <c r="S103" s="59">
        <f t="shared" si="28"/>
        <v>461.43000000000006</v>
      </c>
      <c r="T103" s="59">
        <f t="shared" si="28"/>
        <v>478.10200000000003</v>
      </c>
      <c r="U103" s="59">
        <f t="shared" si="28"/>
        <v>487.644</v>
      </c>
      <c r="V103" s="59">
        <f t="shared" si="28"/>
        <v>468.206</v>
      </c>
      <c r="W103" s="59">
        <f t="shared" si="28"/>
        <v>474.5093939025725</v>
      </c>
      <c r="X103" s="59">
        <f t="shared" si="28"/>
        <v>483.2791905178401</v>
      </c>
    </row>
    <row r="104" spans="1:24" ht="12.75">
      <c r="A104" t="s">
        <v>35</v>
      </c>
      <c r="C104" s="57">
        <f t="shared" si="27"/>
        <v>161.72705</v>
      </c>
      <c r="D104" s="57">
        <f t="shared" si="23"/>
        <v>167.12592</v>
      </c>
      <c r="E104" s="57">
        <f t="shared" si="23"/>
        <v>170.28091</v>
      </c>
      <c r="F104" s="57">
        <f t="shared" si="24"/>
        <v>170.91832</v>
      </c>
      <c r="G104" s="57">
        <f t="shared" si="24"/>
        <v>174.70062</v>
      </c>
      <c r="H104" s="57">
        <f t="shared" si="24"/>
        <v>179.13647</v>
      </c>
      <c r="I104" s="57">
        <f t="shared" si="24"/>
        <v>183.13106000000002</v>
      </c>
      <c r="J104" s="57">
        <f t="shared" si="24"/>
        <v>187.02372000000003</v>
      </c>
      <c r="K104" s="57">
        <f t="shared" si="24"/>
        <v>193.74765000000005</v>
      </c>
      <c r="L104" s="57">
        <f t="shared" si="24"/>
        <v>200.21879000000004</v>
      </c>
      <c r="M104" s="58">
        <f t="shared" si="1"/>
        <v>207.52881</v>
      </c>
      <c r="N104" s="59">
        <f aca="true" t="shared" si="29" ref="N104:X104">M104*(1+M25/100)</f>
        <v>208.60815</v>
      </c>
      <c r="O104" s="59">
        <f t="shared" si="29"/>
        <v>212.04478999999998</v>
      </c>
      <c r="P104" s="59">
        <f t="shared" si="29"/>
        <v>213.7435</v>
      </c>
      <c r="Q104" s="59">
        <f t="shared" si="29"/>
        <v>219.18239</v>
      </c>
      <c r="R104" s="59">
        <f t="shared" si="29"/>
        <v>224.57387999999997</v>
      </c>
      <c r="S104" s="59">
        <f t="shared" si="29"/>
        <v>232.34350999999998</v>
      </c>
      <c r="T104" s="59">
        <f t="shared" si="29"/>
        <v>240.58548</v>
      </c>
      <c r="U104" s="59">
        <f t="shared" si="29"/>
        <v>245.51305999999997</v>
      </c>
      <c r="V104" s="59">
        <f t="shared" si="29"/>
        <v>236.60539999999997</v>
      </c>
      <c r="W104" s="59">
        <f t="shared" si="29"/>
        <v>239.78720155202353</v>
      </c>
      <c r="X104" s="59">
        <f t="shared" si="29"/>
        <v>243.6795699682149</v>
      </c>
    </row>
    <row r="105" spans="1:24" ht="12.75">
      <c r="A105" t="s">
        <v>36</v>
      </c>
      <c r="C105" s="57">
        <f t="shared" si="27"/>
        <v>128.13248258693773</v>
      </c>
      <c r="D105" s="57">
        <f t="shared" si="23"/>
        <v>119.1432440800434</v>
      </c>
      <c r="E105" s="57">
        <f t="shared" si="23"/>
        <v>122.13967378660881</v>
      </c>
      <c r="F105" s="57">
        <f t="shared" si="24"/>
        <v>126.70563178423114</v>
      </c>
      <c r="G105" s="57">
        <f t="shared" si="24"/>
        <v>133.41190394551475</v>
      </c>
      <c r="H105" s="57">
        <f t="shared" si="24"/>
        <v>142.68652273551078</v>
      </c>
      <c r="I105" s="57">
        <f t="shared" si="24"/>
        <v>151.58861738819587</v>
      </c>
      <c r="J105" s="57">
        <f t="shared" si="24"/>
        <v>162.33061199599814</v>
      </c>
      <c r="K105" s="57">
        <f t="shared" si="24"/>
        <v>170.41732935703396</v>
      </c>
      <c r="L105" s="57">
        <f t="shared" si="24"/>
        <v>178.12734853182414</v>
      </c>
      <c r="M105" s="58">
        <f t="shared" si="1"/>
        <v>185.71522215896974</v>
      </c>
      <c r="N105" s="59">
        <f aca="true" t="shared" si="30" ref="N105:X105">M105*(1+M26/100)</f>
        <v>187.95365071705487</v>
      </c>
      <c r="O105" s="59">
        <f t="shared" si="30"/>
        <v>190.66675985634959</v>
      </c>
      <c r="P105" s="59">
        <f t="shared" si="30"/>
        <v>198.04014652056765</v>
      </c>
      <c r="Q105" s="59">
        <f t="shared" si="30"/>
        <v>208.62499705663612</v>
      </c>
      <c r="R105" s="59">
        <f t="shared" si="30"/>
        <v>216.17106605948473</v>
      </c>
      <c r="S105" s="59">
        <f t="shared" si="30"/>
        <v>229.63309067240883</v>
      </c>
      <c r="T105" s="59">
        <f>S105*(1+S26/100)</f>
        <v>245.21432481906663</v>
      </c>
      <c r="U105" s="59">
        <f t="shared" si="30"/>
        <v>257.48507481852647</v>
      </c>
      <c r="V105" s="59">
        <f t="shared" si="30"/>
        <v>261.87116729922724</v>
      </c>
      <c r="W105" s="59">
        <f t="shared" si="30"/>
        <v>268.9649328216418</v>
      </c>
      <c r="X105" s="59">
        <f t="shared" si="30"/>
        <v>277.7694082109387</v>
      </c>
    </row>
    <row r="106" spans="1:24" ht="12.75">
      <c r="A106" t="s">
        <v>37</v>
      </c>
      <c r="C106" s="57">
        <f t="shared" si="27"/>
        <v>91.05376926924177</v>
      </c>
      <c r="D106" s="57">
        <f t="shared" si="23"/>
        <v>94.1221559179651</v>
      </c>
      <c r="E106" s="57">
        <f t="shared" si="23"/>
        <v>97.0682730132184</v>
      </c>
      <c r="F106" s="57">
        <f t="shared" si="24"/>
        <v>96.40109922034631</v>
      </c>
      <c r="G106" s="57">
        <f t="shared" si="24"/>
        <v>97.83665409442295</v>
      </c>
      <c r="H106" s="57">
        <f t="shared" si="24"/>
        <v>100.0940455889798</v>
      </c>
      <c r="I106" s="57">
        <f t="shared" si="24"/>
        <v>103.71595447563138</v>
      </c>
      <c r="J106" s="57">
        <f t="shared" si="24"/>
        <v>108.05756512813049</v>
      </c>
      <c r="K106" s="57">
        <f t="shared" si="24"/>
        <v>113.30047799204874</v>
      </c>
      <c r="L106" s="57">
        <f t="shared" si="24"/>
        <v>117.65278867080124</v>
      </c>
      <c r="M106" s="58">
        <f t="shared" si="1"/>
        <v>122.2702</v>
      </c>
      <c r="N106" s="59">
        <f aca="true" t="shared" si="31" ref="N106:X106">M106*(1+M27/100)</f>
        <v>124.73550604883131</v>
      </c>
      <c r="O106" s="59">
        <f t="shared" si="31"/>
        <v>125.68270837287017</v>
      </c>
      <c r="P106" s="59">
        <f t="shared" si="31"/>
        <v>124.67060588959343</v>
      </c>
      <c r="Q106" s="59">
        <f t="shared" si="31"/>
        <v>126.56001052540321</v>
      </c>
      <c r="R106" s="59">
        <f t="shared" si="31"/>
        <v>127.71151335071018</v>
      </c>
      <c r="S106" s="59">
        <f t="shared" si="31"/>
        <v>129.45851763712898</v>
      </c>
      <c r="T106" s="59">
        <f t="shared" si="31"/>
        <v>131.88142358192817</v>
      </c>
      <c r="U106" s="59">
        <f t="shared" si="31"/>
        <v>131.93852372202807</v>
      </c>
      <c r="V106" s="59">
        <f t="shared" si="31"/>
        <v>128.40491505202831</v>
      </c>
      <c r="W106" s="59">
        <f t="shared" si="31"/>
        <v>129.085245709885</v>
      </c>
      <c r="X106" s="59">
        <f t="shared" si="31"/>
        <v>130.02635312234983</v>
      </c>
    </row>
    <row r="107" spans="1:24" ht="12.75">
      <c r="A107" t="s">
        <v>44</v>
      </c>
      <c r="C107" s="57">
        <f t="shared" si="27"/>
        <v>48.16841376716968</v>
      </c>
      <c r="D107" s="57">
        <f t="shared" si="23"/>
        <v>41.867602182587646</v>
      </c>
      <c r="E107" s="57">
        <f t="shared" si="23"/>
        <v>38.21506661090488</v>
      </c>
      <c r="F107" s="57">
        <f t="shared" si="24"/>
        <v>38.79632171092459</v>
      </c>
      <c r="G107" s="57">
        <f t="shared" si="24"/>
        <v>40.32281173966089</v>
      </c>
      <c r="H107" s="57">
        <f t="shared" si="24"/>
        <v>43.201570440649746</v>
      </c>
      <c r="I107" s="57">
        <f t="shared" si="24"/>
        <v>44.90722261766343</v>
      </c>
      <c r="J107" s="57">
        <f t="shared" si="24"/>
        <v>42.18894859977999</v>
      </c>
      <c r="K107" s="57">
        <f t="shared" si="24"/>
        <v>40.156495266632206</v>
      </c>
      <c r="L107" s="57">
        <f t="shared" si="24"/>
        <v>39.69469334730067</v>
      </c>
      <c r="M107" s="58">
        <f t="shared" si="1"/>
        <v>40.65125437224132</v>
      </c>
      <c r="N107" s="59">
        <f aca="true" t="shared" si="32" ref="N107:X107">M107*(1+M28/100)</f>
        <v>42.95978116447018</v>
      </c>
      <c r="O107" s="59">
        <f t="shared" si="32"/>
        <v>45.140846243438354</v>
      </c>
      <c r="P107" s="59">
        <f t="shared" si="32"/>
        <v>47.50474458829544</v>
      </c>
      <c r="Q107" s="59">
        <f t="shared" si="32"/>
        <v>51.538016933517014</v>
      </c>
      <c r="R107" s="59">
        <f t="shared" si="32"/>
        <v>53.678725579698</v>
      </c>
      <c r="S107" s="59">
        <f t="shared" si="32"/>
        <v>57.90581844852861</v>
      </c>
      <c r="T107" s="59">
        <f t="shared" si="32"/>
        <v>61.56383343653402</v>
      </c>
      <c r="U107" s="59">
        <f t="shared" si="32"/>
        <v>66.08849404734292</v>
      </c>
      <c r="V107" s="59">
        <f t="shared" si="32"/>
        <v>61.3729725021687</v>
      </c>
      <c r="W107" s="59">
        <f t="shared" si="32"/>
        <v>61.86511794318223</v>
      </c>
      <c r="X107" s="59">
        <f t="shared" si="32"/>
        <v>64.00838597192731</v>
      </c>
    </row>
    <row r="108" spans="1:24" ht="12.75">
      <c r="A108" t="s">
        <v>38</v>
      </c>
      <c r="C108" s="57">
        <f t="shared" si="27"/>
        <v>17.83117534822838</v>
      </c>
      <c r="D108" s="57">
        <f t="shared" si="23"/>
        <v>16.244181471548682</v>
      </c>
      <c r="E108" s="57">
        <f t="shared" si="23"/>
        <v>15.356648147964922</v>
      </c>
      <c r="F108" s="57">
        <f t="shared" si="24"/>
        <v>15.79330198313524</v>
      </c>
      <c r="G108" s="57">
        <f t="shared" si="24"/>
        <v>16.634688426234497</v>
      </c>
      <c r="H108" s="57">
        <f t="shared" si="24"/>
        <v>17.317901516980942</v>
      </c>
      <c r="I108" s="57">
        <f t="shared" si="24"/>
        <v>17.936647367750798</v>
      </c>
      <c r="J108" s="57">
        <f t="shared" si="24"/>
        <v>18.816777298093065</v>
      </c>
      <c r="K108" s="57">
        <f t="shared" si="24"/>
        <v>19.487948425738463</v>
      </c>
      <c r="L108" s="57">
        <f t="shared" si="24"/>
        <v>20.533647123204275</v>
      </c>
      <c r="M108" s="58">
        <f t="shared" si="1"/>
        <v>21.434828353884846</v>
      </c>
      <c r="N108" s="59">
        <f aca="true" t="shared" si="33" ref="N108:X108">M108*(1+M29/100)</f>
        <v>22.045536435434627</v>
      </c>
      <c r="O108" s="59">
        <f t="shared" si="33"/>
        <v>22.92156049232248</v>
      </c>
      <c r="P108" s="59">
        <f t="shared" si="33"/>
        <v>23.57143675086534</v>
      </c>
      <c r="Q108" s="59">
        <f t="shared" si="33"/>
        <v>24.581829576028245</v>
      </c>
      <c r="R108" s="59">
        <f t="shared" si="33"/>
        <v>25.686170353114136</v>
      </c>
      <c r="S108" s="59">
        <f t="shared" si="33"/>
        <v>27.17842338354132</v>
      </c>
      <c r="T108" s="59">
        <f t="shared" si="33"/>
        <v>29.025567701985743</v>
      </c>
      <c r="U108" s="59">
        <f t="shared" si="33"/>
        <v>30.039300898772574</v>
      </c>
      <c r="V108" s="59">
        <f t="shared" si="33"/>
        <v>27.690567305160034</v>
      </c>
      <c r="W108" s="59">
        <f t="shared" si="33"/>
        <v>28.00607699789466</v>
      </c>
      <c r="X108" s="59">
        <f t="shared" si="33"/>
        <v>28.523506848719027</v>
      </c>
    </row>
    <row r="109" spans="1:24" ht="12.75">
      <c r="A109" t="s">
        <v>55</v>
      </c>
      <c r="C109" s="60">
        <f>D109</f>
        <v>15.490665048110866</v>
      </c>
      <c r="D109" s="60">
        <f>E109</f>
        <v>15.490665048110866</v>
      </c>
      <c r="E109" s="57">
        <f aca="true" t="shared" si="34" ref="E109:E116">F109/(1+E30/100)</f>
        <v>15.490665048110866</v>
      </c>
      <c r="F109" s="57">
        <f t="shared" si="24"/>
        <v>16.592021964632576</v>
      </c>
      <c r="G109" s="57">
        <f t="shared" si="24"/>
        <v>17.621639196727024</v>
      </c>
      <c r="H109" s="57">
        <f t="shared" si="24"/>
        <v>18.651354374642693</v>
      </c>
      <c r="I109" s="57">
        <f t="shared" si="24"/>
        <v>19.946011481234844</v>
      </c>
      <c r="J109" s="57">
        <f>K109/(1+J30/100)</f>
        <v>20.817870734712592</v>
      </c>
      <c r="K109" s="57">
        <f t="shared" si="24"/>
        <v>21.72498848215459</v>
      </c>
      <c r="L109" s="57">
        <f t="shared" si="24"/>
        <v>21.731232615762778</v>
      </c>
      <c r="M109" s="58">
        <f t="shared" si="1"/>
        <v>22.028992223735617</v>
      </c>
      <c r="N109" s="59">
        <f aca="true" t="shared" si="35" ref="N109:X109">M109*(1+M30/100)</f>
        <v>22.79663172509843</v>
      </c>
      <c r="O109" s="59">
        <f t="shared" si="35"/>
        <v>23.842895358167077</v>
      </c>
      <c r="P109" s="59">
        <f t="shared" si="35"/>
        <v>24.982325990429267</v>
      </c>
      <c r="Q109" s="59">
        <f t="shared" si="35"/>
        <v>26.23907279093591</v>
      </c>
      <c r="R109" s="59">
        <f t="shared" si="35"/>
        <v>27.988002992647054</v>
      </c>
      <c r="S109" s="59">
        <f t="shared" si="35"/>
        <v>30.36791597773884</v>
      </c>
      <c r="T109" s="59">
        <f t="shared" si="35"/>
        <v>33.58065354188345</v>
      </c>
      <c r="U109" s="59">
        <f t="shared" si="35"/>
        <v>35.652737104440604</v>
      </c>
      <c r="V109" s="59">
        <f t="shared" si="35"/>
        <v>33.991274273737034</v>
      </c>
      <c r="W109" s="59">
        <f t="shared" si="35"/>
        <v>34.909038818674844</v>
      </c>
      <c r="X109" s="59">
        <f t="shared" si="35"/>
        <v>36.165764146206236</v>
      </c>
    </row>
    <row r="110" spans="1:24" ht="12.75">
      <c r="A110" t="s">
        <v>40</v>
      </c>
      <c r="C110" s="57">
        <f aca="true" t="shared" si="36" ref="C110:D116">D110/(1+C31/100)</f>
        <v>107.78199999999998</v>
      </c>
      <c r="D110" s="57">
        <f t="shared" si="36"/>
        <v>101.30099999999999</v>
      </c>
      <c r="E110" s="57">
        <f t="shared" si="34"/>
        <v>97.76799999999999</v>
      </c>
      <c r="F110" s="57">
        <f t="shared" si="24"/>
        <v>96.98399999999998</v>
      </c>
      <c r="G110" s="57">
        <f t="shared" si="24"/>
        <v>100.48999999999998</v>
      </c>
      <c r="H110" s="57">
        <f t="shared" si="24"/>
        <v>104.47299999999998</v>
      </c>
      <c r="I110" s="57">
        <f t="shared" si="24"/>
        <v>108.21799999999999</v>
      </c>
      <c r="J110" s="57">
        <f t="shared" si="24"/>
        <v>114.932</v>
      </c>
      <c r="K110" s="57">
        <f t="shared" si="24"/>
        <v>120.7</v>
      </c>
      <c r="L110" s="57">
        <f t="shared" si="24"/>
        <v>125.41</v>
      </c>
      <c r="M110" s="58">
        <f t="shared" si="1"/>
        <v>132.11</v>
      </c>
      <c r="N110" s="59">
        <f aca="true" t="shared" si="37" ref="N110:X110">M110*(1+M31/100)</f>
        <v>135.13</v>
      </c>
      <c r="O110" s="59">
        <f t="shared" si="37"/>
        <v>137.591</v>
      </c>
      <c r="P110" s="59">
        <f t="shared" si="37"/>
        <v>140.344</v>
      </c>
      <c r="Q110" s="59">
        <f t="shared" si="37"/>
        <v>146.116</v>
      </c>
      <c r="R110" s="59">
        <f t="shared" si="37"/>
        <v>150.379</v>
      </c>
      <c r="S110" s="59">
        <f t="shared" si="37"/>
        <v>157.01</v>
      </c>
      <c r="T110" s="59">
        <f t="shared" si="37"/>
        <v>164.773</v>
      </c>
      <c r="U110" s="59">
        <f t="shared" si="37"/>
        <v>166.76</v>
      </c>
      <c r="V110" s="59">
        <f t="shared" si="37"/>
        <v>153.816</v>
      </c>
      <c r="W110" s="59">
        <f t="shared" si="37"/>
        <v>156.0019593529195</v>
      </c>
      <c r="X110" s="59">
        <f t="shared" si="37"/>
        <v>159.33462169542324</v>
      </c>
    </row>
    <row r="111" spans="1:24" ht="12.75">
      <c r="A111" t="s">
        <v>41</v>
      </c>
      <c r="C111" s="57">
        <f t="shared" si="36"/>
        <v>218.6287562363611</v>
      </c>
      <c r="D111" s="57">
        <f t="shared" si="36"/>
        <v>216.17730110902608</v>
      </c>
      <c r="E111" s="57">
        <f t="shared" si="34"/>
        <v>213.57558290114292</v>
      </c>
      <c r="F111" s="57">
        <f aca="true" t="shared" si="38" ref="F111:L116">G111/(1+F32/100)</f>
        <v>209.18065421901156</v>
      </c>
      <c r="G111" s="57">
        <f t="shared" si="38"/>
        <v>217.43671649492842</v>
      </c>
      <c r="H111" s="57">
        <f t="shared" si="38"/>
        <v>226.07560031490524</v>
      </c>
      <c r="I111" s="57">
        <f t="shared" si="38"/>
        <v>229.37748053640632</v>
      </c>
      <c r="J111" s="57">
        <f t="shared" si="38"/>
        <v>235.02081241650387</v>
      </c>
      <c r="K111" s="57">
        <f t="shared" si="38"/>
        <v>243.98437816466273</v>
      </c>
      <c r="L111" s="57">
        <f t="shared" si="38"/>
        <v>255.19644323238703</v>
      </c>
      <c r="M111" s="58">
        <f t="shared" si="1"/>
        <v>266.4223623429988</v>
      </c>
      <c r="N111" s="59">
        <f aca="true" t="shared" si="39" ref="N111:X111">M111*(1+M32/100)</f>
        <v>269.240416759047</v>
      </c>
      <c r="O111" s="59">
        <f t="shared" si="39"/>
        <v>275.73263439521196</v>
      </c>
      <c r="P111" s="59">
        <f t="shared" si="39"/>
        <v>281.00628831039904</v>
      </c>
      <c r="Q111" s="59">
        <f t="shared" si="39"/>
        <v>292.6035431346428</v>
      </c>
      <c r="R111" s="59">
        <f t="shared" si="39"/>
        <v>302.25460095976183</v>
      </c>
      <c r="S111" s="59">
        <f t="shared" si="39"/>
        <v>315.0897204365274</v>
      </c>
      <c r="T111" s="59">
        <f t="shared" si="39"/>
        <v>323.1073037177839</v>
      </c>
      <c r="U111" s="59">
        <f t="shared" si="39"/>
        <v>322.4020500473783</v>
      </c>
      <c r="V111" s="59">
        <f t="shared" si="39"/>
        <v>306.7437844977768</v>
      </c>
      <c r="W111" s="59">
        <f t="shared" si="39"/>
        <v>312.1237892018799</v>
      </c>
      <c r="X111" s="59">
        <f t="shared" si="39"/>
        <v>319.9654911135947</v>
      </c>
    </row>
    <row r="112" spans="1:24" ht="12.75">
      <c r="A112" t="s">
        <v>42</v>
      </c>
      <c r="C112" s="57">
        <f t="shared" si="36"/>
        <v>1247.3803946541486</v>
      </c>
      <c r="D112" s="57">
        <f t="shared" si="36"/>
        <v>1230.0114025432463</v>
      </c>
      <c r="E112" s="57">
        <f t="shared" si="34"/>
        <v>1231.8152223114419</v>
      </c>
      <c r="F112" s="57">
        <f t="shared" si="38"/>
        <v>1259.187609146448</v>
      </c>
      <c r="G112" s="57">
        <f t="shared" si="38"/>
        <v>1313.0839515633108</v>
      </c>
      <c r="H112" s="57">
        <f t="shared" si="38"/>
        <v>1353.1640174063104</v>
      </c>
      <c r="I112" s="57">
        <f t="shared" si="38"/>
        <v>1392.2077541036397</v>
      </c>
      <c r="J112" s="57">
        <f t="shared" si="38"/>
        <v>1438.2528553499592</v>
      </c>
      <c r="K112" s="57">
        <f t="shared" si="38"/>
        <v>1490.1271273696218</v>
      </c>
      <c r="L112" s="57">
        <f t="shared" si="38"/>
        <v>1541.8727616013282</v>
      </c>
      <c r="M112" s="58">
        <f t="shared" si="1"/>
        <v>1602.2457998365278</v>
      </c>
      <c r="N112" s="59">
        <f aca="true" t="shared" si="40" ref="N112:X112">M112*(1+M33/100)</f>
        <v>1641.682676739746</v>
      </c>
      <c r="O112" s="59">
        <f t="shared" si="40"/>
        <v>1676.1084613862865</v>
      </c>
      <c r="P112" s="59">
        <f t="shared" si="40"/>
        <v>1723.1768834626403</v>
      </c>
      <c r="Q112" s="59">
        <f t="shared" si="40"/>
        <v>1774.0263892838645</v>
      </c>
      <c r="R112" s="59">
        <f t="shared" si="40"/>
        <v>1812.5758099870252</v>
      </c>
      <c r="S112" s="59">
        <f t="shared" si="40"/>
        <v>1864.2838646402279</v>
      </c>
      <c r="T112" s="59">
        <f t="shared" si="40"/>
        <v>1911.9940302879584</v>
      </c>
      <c r="U112" s="59">
        <f t="shared" si="40"/>
        <v>1922.4671697433635</v>
      </c>
      <c r="V112" s="59">
        <f t="shared" si="40"/>
        <v>1827.879370648608</v>
      </c>
      <c r="W112" s="59">
        <f t="shared" si="40"/>
        <v>1850.0368682819721</v>
      </c>
      <c r="X112" s="59">
        <f t="shared" si="40"/>
        <v>1889.6038283415505</v>
      </c>
    </row>
    <row r="113" spans="1:24" ht="12.75">
      <c r="A113" t="s">
        <v>45</v>
      </c>
      <c r="C113" s="57">
        <f t="shared" si="36"/>
        <v>202.25919443109353</v>
      </c>
      <c r="D113" s="57">
        <f t="shared" si="36"/>
        <v>204.13315375891665</v>
      </c>
      <c r="E113" s="57">
        <f t="shared" si="34"/>
        <v>216.34906647746052</v>
      </c>
      <c r="F113" s="57">
        <f t="shared" si="38"/>
        <v>233.7478997414201</v>
      </c>
      <c r="G113" s="57">
        <f t="shared" si="38"/>
        <v>220.99539499924484</v>
      </c>
      <c r="H113" s="57">
        <f t="shared" si="38"/>
        <v>236.8876696617799</v>
      </c>
      <c r="I113" s="57">
        <f t="shared" si="38"/>
        <v>253.48240257876526</v>
      </c>
      <c r="J113" s="57">
        <f t="shared" si="38"/>
        <v>272.5665834969744</v>
      </c>
      <c r="K113" s="57">
        <f t="shared" si="38"/>
        <v>280.99397731139175</v>
      </c>
      <c r="L113" s="57">
        <f t="shared" si="38"/>
        <v>271.53756347870194</v>
      </c>
      <c r="M113" s="58">
        <f t="shared" si="1"/>
        <v>289.9327543565314</v>
      </c>
      <c r="N113" s="59">
        <f aca="true" t="shared" si="41" ref="N113:X113">M113*(1+M34/100)</f>
        <v>273.413903903583</v>
      </c>
      <c r="O113" s="59">
        <f t="shared" si="41"/>
        <v>290.2666984858562</v>
      </c>
      <c r="P113" s="59">
        <f t="shared" si="41"/>
        <v>305.55001040764387</v>
      </c>
      <c r="Q113" s="59">
        <f t="shared" si="41"/>
        <v>334.15806986870814</v>
      </c>
      <c r="R113" s="59">
        <f t="shared" si="41"/>
        <v>362.23275394256075</v>
      </c>
      <c r="S113" s="59">
        <f t="shared" si="41"/>
        <v>387.20323025231863</v>
      </c>
      <c r="T113" s="59">
        <f t="shared" si="41"/>
        <v>405.28012049909455</v>
      </c>
      <c r="U113" s="59">
        <f t="shared" si="41"/>
        <v>408.9198648455066</v>
      </c>
      <c r="V113" s="59">
        <f t="shared" si="41"/>
        <v>389.62704115311664</v>
      </c>
      <c r="W113" s="59">
        <f t="shared" si="41"/>
        <v>407.8365498317053</v>
      </c>
      <c r="X113" s="59">
        <f t="shared" si="41"/>
        <v>426.2476462555806</v>
      </c>
    </row>
    <row r="114" spans="1:24" ht="12.75">
      <c r="A114" t="s">
        <v>140</v>
      </c>
      <c r="C114" s="57">
        <f t="shared" si="36"/>
        <v>243.66600756886027</v>
      </c>
      <c r="D114" s="57">
        <f t="shared" si="36"/>
        <v>241.36044563688895</v>
      </c>
      <c r="E114" s="57">
        <f t="shared" si="34"/>
        <v>241.60137247455728</v>
      </c>
      <c r="F114" s="57">
        <f t="shared" si="38"/>
        <v>241.15370674948898</v>
      </c>
      <c r="G114" s="57">
        <f t="shared" si="38"/>
        <v>244.0254175432265</v>
      </c>
      <c r="H114" s="57">
        <f t="shared" si="38"/>
        <v>244.88008420460042</v>
      </c>
      <c r="I114" s="57">
        <f t="shared" si="38"/>
        <v>246.41897204415733</v>
      </c>
      <c r="J114" s="57">
        <f t="shared" si="38"/>
        <v>251.53380650620485</v>
      </c>
      <c r="K114" s="57">
        <f t="shared" si="38"/>
        <v>258.17074294788597</v>
      </c>
      <c r="L114" s="57">
        <f t="shared" si="38"/>
        <v>261.55570949219714</v>
      </c>
      <c r="M114" s="58">
        <f t="shared" si="1"/>
        <v>270.92490891844767</v>
      </c>
      <c r="N114" s="59">
        <f aca="true" t="shared" si="42" ref="N114:X114">M114*(1+M35/100)</f>
        <v>274.0461737757567</v>
      </c>
      <c r="O114" s="59">
        <f t="shared" si="42"/>
        <v>275.2605842029752</v>
      </c>
      <c r="P114" s="59">
        <f t="shared" si="42"/>
        <v>274.71613820637185</v>
      </c>
      <c r="Q114" s="59">
        <f t="shared" si="42"/>
        <v>281.673867515995</v>
      </c>
      <c r="R114" s="59">
        <f t="shared" si="42"/>
        <v>289.1118714104994</v>
      </c>
      <c r="S114" s="59">
        <f t="shared" si="42"/>
        <v>299.6077518767515</v>
      </c>
      <c r="T114" s="59">
        <f t="shared" si="42"/>
        <v>310.40962284269204</v>
      </c>
      <c r="U114" s="59">
        <f t="shared" si="42"/>
        <v>315.933794781394</v>
      </c>
      <c r="V114" s="59">
        <f t="shared" si="42"/>
        <v>311.33937974857196</v>
      </c>
      <c r="W114" s="59">
        <f t="shared" si="42"/>
        <v>316.2112904854117</v>
      </c>
      <c r="X114" s="59">
        <f t="shared" si="42"/>
        <v>323.23751090619373</v>
      </c>
    </row>
    <row r="115" spans="1:24" ht="12.75">
      <c r="A115" t="s">
        <v>46</v>
      </c>
      <c r="C115" s="57">
        <f t="shared" si="36"/>
        <v>126.89933454707031</v>
      </c>
      <c r="D115" s="57">
        <f t="shared" si="36"/>
        <v>130.83916196225954</v>
      </c>
      <c r="E115" s="57">
        <f t="shared" si="34"/>
        <v>135.44878530637203</v>
      </c>
      <c r="F115" s="57">
        <f t="shared" si="38"/>
        <v>139.22322218467696</v>
      </c>
      <c r="G115" s="57">
        <f t="shared" si="38"/>
        <v>146.25588222205047</v>
      </c>
      <c r="H115" s="57">
        <f t="shared" si="38"/>
        <v>152.37873406829988</v>
      </c>
      <c r="I115" s="57">
        <f t="shared" si="38"/>
        <v>160.14967340193374</v>
      </c>
      <c r="J115" s="57">
        <f t="shared" si="38"/>
        <v>168.7858623642504</v>
      </c>
      <c r="K115" s="57">
        <f t="shared" si="38"/>
        <v>173.3140723460048</v>
      </c>
      <c r="L115" s="57">
        <f t="shared" si="38"/>
        <v>176.82507752403467</v>
      </c>
      <c r="M115" s="58">
        <f t="shared" si="1"/>
        <v>182.5780624869716</v>
      </c>
      <c r="N115" s="59">
        <f aca="true" t="shared" si="43" ref="N115:X115">M115*(1+M36/100)</f>
        <v>186.21164993429002</v>
      </c>
      <c r="O115" s="59">
        <f t="shared" si="43"/>
        <v>189.00875668369682</v>
      </c>
      <c r="P115" s="59">
        <f t="shared" si="43"/>
        <v>190.92447904418964</v>
      </c>
      <c r="Q115" s="59">
        <f t="shared" si="43"/>
        <v>198.30198414419633</v>
      </c>
      <c r="R115" s="59">
        <f t="shared" si="43"/>
        <v>203.7338762851154</v>
      </c>
      <c r="S115" s="59">
        <f t="shared" si="43"/>
        <v>208.3808104918862</v>
      </c>
      <c r="T115" s="59">
        <f t="shared" si="43"/>
        <v>214.0717709219865</v>
      </c>
      <c r="U115" s="59">
        <f t="shared" si="43"/>
        <v>217.95732687094372</v>
      </c>
      <c r="V115" s="59">
        <f t="shared" si="43"/>
        <v>214.63820084686208</v>
      </c>
      <c r="W115" s="59">
        <f t="shared" si="43"/>
        <v>218.14069992440471</v>
      </c>
      <c r="X115" s="59">
        <f t="shared" si="43"/>
        <v>222.70714678965845</v>
      </c>
    </row>
    <row r="116" spans="1:24" ht="12.75">
      <c r="A116" t="s">
        <v>47</v>
      </c>
      <c r="C116" s="57">
        <f t="shared" si="36"/>
        <v>7.325338818987641</v>
      </c>
      <c r="D116" s="57">
        <f t="shared" si="36"/>
        <v>7.308944224962347</v>
      </c>
      <c r="E116" s="57">
        <f t="shared" si="34"/>
        <v>7.062350243064241</v>
      </c>
      <c r="F116" s="57">
        <f t="shared" si="38"/>
        <v>7.155110580519961</v>
      </c>
      <c r="G116" s="57">
        <f t="shared" si="38"/>
        <v>7.413318547933465</v>
      </c>
      <c r="H116" s="57">
        <f t="shared" si="38"/>
        <v>7.421970484948493</v>
      </c>
      <c r="I116" s="57">
        <f t="shared" si="38"/>
        <v>7.77711321165777</v>
      </c>
      <c r="J116" s="57">
        <f t="shared" si="38"/>
        <v>8.159217468205284</v>
      </c>
      <c r="K116" s="57">
        <f t="shared" si="38"/>
        <v>8.674613907269373</v>
      </c>
      <c r="L116" s="57">
        <f t="shared" si="38"/>
        <v>9.029729080039113</v>
      </c>
      <c r="M116" s="58">
        <f t="shared" si="1"/>
        <v>9.419961748750428</v>
      </c>
      <c r="N116" s="59">
        <f aca="true" t="shared" si="44" ref="N116:X116">M116*(1+M37/100)</f>
        <v>9.78939119311032</v>
      </c>
      <c r="O116" s="59">
        <f t="shared" si="44"/>
        <v>9.803002839242245</v>
      </c>
      <c r="P116" s="59">
        <f t="shared" si="44"/>
        <v>10.039222762904178</v>
      </c>
      <c r="Q116" s="59">
        <f t="shared" si="44"/>
        <v>10.81266184574454</v>
      </c>
      <c r="R116" s="59">
        <f t="shared" si="44"/>
        <v>11.621259755435785</v>
      </c>
      <c r="S116" s="59">
        <f t="shared" si="44"/>
        <v>12.155709743690615</v>
      </c>
      <c r="T116" s="59">
        <f t="shared" si="44"/>
        <v>12.879152203238712</v>
      </c>
      <c r="U116" s="59">
        <f t="shared" si="44"/>
        <v>13.002166766307498</v>
      </c>
      <c r="V116" s="59">
        <f t="shared" si="44"/>
        <v>12.158575353402599</v>
      </c>
      <c r="W116" s="59">
        <f t="shared" si="44"/>
        <v>12.024174443193981</v>
      </c>
      <c r="X116" s="59">
        <f t="shared" si="44"/>
        <v>12.24714082606655</v>
      </c>
    </row>
    <row r="117" spans="1:27" ht="12.75">
      <c r="A117" s="61" t="s">
        <v>52</v>
      </c>
      <c r="B117" s="15"/>
      <c r="C117" s="55">
        <f aca="true" t="shared" si="45" ref="C117:W117">SUM(C86:C116)</f>
        <v>7950.172553400395</v>
      </c>
      <c r="D117" s="55">
        <f t="shared" si="45"/>
        <v>8053.383044889351</v>
      </c>
      <c r="E117" s="55">
        <f t="shared" si="45"/>
        <v>8144.215433020559</v>
      </c>
      <c r="F117" s="55">
        <f t="shared" si="45"/>
        <v>8153.0433503256245</v>
      </c>
      <c r="G117" s="55">
        <f t="shared" si="45"/>
        <v>8371.62633267542</v>
      </c>
      <c r="H117" s="55">
        <f t="shared" si="45"/>
        <v>8606.183171117618</v>
      </c>
      <c r="I117" s="55">
        <f t="shared" si="45"/>
        <v>8785.690335855365</v>
      </c>
      <c r="J117" s="55">
        <f t="shared" si="45"/>
        <v>9043.739848185043</v>
      </c>
      <c r="K117" s="55">
        <f t="shared" si="45"/>
        <v>9313.396175984175</v>
      </c>
      <c r="L117" s="55">
        <f t="shared" si="45"/>
        <v>9574.849276856596</v>
      </c>
      <c r="M117" s="55">
        <f t="shared" si="45"/>
        <v>9954.859685767326</v>
      </c>
      <c r="N117" s="55">
        <f t="shared" si="45"/>
        <v>10127.287305974338</v>
      </c>
      <c r="O117" s="55">
        <f t="shared" si="45"/>
        <v>10265.198557972013</v>
      </c>
      <c r="P117" s="55">
        <f t="shared" si="45"/>
        <v>10408.384959244884</v>
      </c>
      <c r="Q117" s="55">
        <f t="shared" si="45"/>
        <v>10693.951837489212</v>
      </c>
      <c r="R117" s="55">
        <f t="shared" si="45"/>
        <v>10928.775013452716</v>
      </c>
      <c r="S117" s="55">
        <f t="shared" si="45"/>
        <v>11287.238167954914</v>
      </c>
      <c r="T117" s="55">
        <f t="shared" si="45"/>
        <v>11616.466250943406</v>
      </c>
      <c r="U117" s="55">
        <f t="shared" si="45"/>
        <v>11705.076062476846</v>
      </c>
      <c r="V117" s="55">
        <f t="shared" si="45"/>
        <v>11223.80606870196</v>
      </c>
      <c r="W117" s="55">
        <f t="shared" si="45"/>
        <v>11355.430771502251</v>
      </c>
      <c r="X117" s="55">
        <f>SUM(X86:X116)</f>
        <v>11563.58273482346</v>
      </c>
      <c r="Y117" s="170"/>
      <c r="AA117" s="16"/>
    </row>
    <row r="118" spans="1:27" ht="12.75">
      <c r="A118" s="61" t="s">
        <v>90</v>
      </c>
      <c r="B118" s="15"/>
      <c r="C118" s="55">
        <f>SUM(C86:C112)</f>
        <v>7370.022678034384</v>
      </c>
      <c r="D118" s="55">
        <f aca="true" t="shared" si="46" ref="D118:W118">SUM(D86:D112)</f>
        <v>7469.741339306323</v>
      </c>
      <c r="E118" s="55">
        <f t="shared" si="46"/>
        <v>7543.753858519105</v>
      </c>
      <c r="F118" s="55">
        <f t="shared" si="46"/>
        <v>7531.763411069518</v>
      </c>
      <c r="G118" s="55">
        <f t="shared" si="46"/>
        <v>7752.936319362963</v>
      </c>
      <c r="H118" s="55">
        <f t="shared" si="46"/>
        <v>7964.6147126979895</v>
      </c>
      <c r="I118" s="55">
        <f t="shared" si="46"/>
        <v>8117.862174618852</v>
      </c>
      <c r="J118" s="55">
        <f t="shared" si="46"/>
        <v>8342.69437834941</v>
      </c>
      <c r="K118" s="55">
        <f t="shared" si="46"/>
        <v>8592.242769471623</v>
      </c>
      <c r="L118" s="55">
        <f t="shared" si="46"/>
        <v>8855.901197281624</v>
      </c>
      <c r="M118" s="55">
        <f t="shared" si="46"/>
        <v>9202.003998256625</v>
      </c>
      <c r="N118" s="55">
        <f t="shared" si="46"/>
        <v>9383.826187167599</v>
      </c>
      <c r="O118" s="55">
        <f t="shared" si="46"/>
        <v>9500.859515760241</v>
      </c>
      <c r="P118" s="55">
        <f t="shared" si="46"/>
        <v>9627.155108823776</v>
      </c>
      <c r="Q118" s="55">
        <f t="shared" si="46"/>
        <v>9869.005254114567</v>
      </c>
      <c r="R118" s="55">
        <f t="shared" si="46"/>
        <v>10062.075252059105</v>
      </c>
      <c r="S118" s="55">
        <f t="shared" si="46"/>
        <v>10379.890665590268</v>
      </c>
      <c r="T118" s="55">
        <f t="shared" si="46"/>
        <v>10673.825584476395</v>
      </c>
      <c r="U118" s="55">
        <f t="shared" si="46"/>
        <v>10749.262909212694</v>
      </c>
      <c r="V118" s="55">
        <f t="shared" si="46"/>
        <v>10296.042871600008</v>
      </c>
      <c r="W118" s="55">
        <f t="shared" si="46"/>
        <v>10401.218056817537</v>
      </c>
      <c r="X118" s="55">
        <f>SUM(X86:X112)</f>
        <v>10579.14329004596</v>
      </c>
      <c r="Y118" s="170"/>
      <c r="AA118" s="16"/>
    </row>
    <row r="121" ht="15.75">
      <c r="A121" s="56" t="s">
        <v>181</v>
      </c>
    </row>
    <row r="123" spans="1:24" ht="15.75">
      <c r="A123" s="56"/>
      <c r="C123">
        <v>1990</v>
      </c>
      <c r="D123">
        <v>1991</v>
      </c>
      <c r="E123">
        <v>1992</v>
      </c>
      <c r="F123">
        <v>1993</v>
      </c>
      <c r="G123">
        <v>1994</v>
      </c>
      <c r="H123">
        <v>1995</v>
      </c>
      <c r="I123">
        <v>1996</v>
      </c>
      <c r="J123">
        <v>1997</v>
      </c>
      <c r="K123">
        <v>1998</v>
      </c>
      <c r="L123">
        <v>1999</v>
      </c>
      <c r="M123" s="4">
        <v>2000</v>
      </c>
      <c r="N123">
        <v>2001</v>
      </c>
      <c r="O123">
        <v>2002</v>
      </c>
      <c r="P123">
        <v>2003</v>
      </c>
      <c r="Q123">
        <v>2004</v>
      </c>
      <c r="R123">
        <v>2005</v>
      </c>
      <c r="S123">
        <v>2006</v>
      </c>
      <c r="T123">
        <v>2007</v>
      </c>
      <c r="U123">
        <v>2008</v>
      </c>
      <c r="V123">
        <v>2009</v>
      </c>
      <c r="W123">
        <v>2010</v>
      </c>
      <c r="X123">
        <v>2011</v>
      </c>
    </row>
    <row r="124" ht="12.75">
      <c r="M124" s="4"/>
    </row>
    <row r="125" spans="1:24" ht="12.75">
      <c r="A125" t="s">
        <v>18</v>
      </c>
      <c r="C125" s="63">
        <f aca="true" t="shared" si="47" ref="C125:W125">C86/$C86*100</f>
        <v>100</v>
      </c>
      <c r="D125" s="64">
        <f t="shared" si="47"/>
        <v>101.83307429747977</v>
      </c>
      <c r="E125" s="64">
        <f t="shared" si="47"/>
        <v>103.3917871474905</v>
      </c>
      <c r="F125" s="64">
        <f t="shared" si="47"/>
        <v>102.39728936886871</v>
      </c>
      <c r="G125" s="64">
        <f t="shared" si="47"/>
        <v>105.70162068155578</v>
      </c>
      <c r="H125" s="64">
        <f t="shared" si="47"/>
        <v>108.2223477144042</v>
      </c>
      <c r="I125" s="64">
        <f t="shared" si="47"/>
        <v>109.74495022386228</v>
      </c>
      <c r="J125" s="64">
        <f t="shared" si="47"/>
        <v>113.85311402315085</v>
      </c>
      <c r="K125" s="64">
        <f t="shared" si="47"/>
        <v>116.04897760499775</v>
      </c>
      <c r="L125" s="64">
        <f t="shared" si="47"/>
        <v>120.16073164618943</v>
      </c>
      <c r="M125" s="64">
        <f t="shared" si="47"/>
        <v>124.58435285075188</v>
      </c>
      <c r="N125" s="64">
        <f t="shared" si="47"/>
        <v>125.56357551077902</v>
      </c>
      <c r="O125" s="64">
        <f t="shared" si="47"/>
        <v>127.27982810992881</v>
      </c>
      <c r="P125" s="64">
        <f t="shared" si="47"/>
        <v>128.2799889986934</v>
      </c>
      <c r="Q125" s="64">
        <f t="shared" si="47"/>
        <v>132.4293650288445</v>
      </c>
      <c r="R125" s="64">
        <f t="shared" si="47"/>
        <v>134.7698883447697</v>
      </c>
      <c r="S125" s="64">
        <f t="shared" si="47"/>
        <v>138.5000448145741</v>
      </c>
      <c r="T125" s="64">
        <f t="shared" si="47"/>
        <v>142.57660230408774</v>
      </c>
      <c r="U125" s="64">
        <f t="shared" si="47"/>
        <v>144.05562612410162</v>
      </c>
      <c r="V125" s="64">
        <f t="shared" si="47"/>
        <v>139.60524182796317</v>
      </c>
      <c r="W125" s="64">
        <f t="shared" si="47"/>
        <v>141.42954462390352</v>
      </c>
      <c r="X125" s="64">
        <f aca="true" t="shared" si="48" ref="X125:X157">X86/$C86*100</f>
        <v>143.6526404875732</v>
      </c>
    </row>
    <row r="126" spans="1:24" ht="12.75">
      <c r="A126" t="s">
        <v>141</v>
      </c>
      <c r="C126" s="65">
        <f aca="true" t="shared" si="49" ref="C126:W126">C87/$C87*100</f>
        <v>100</v>
      </c>
      <c r="D126" s="64">
        <f t="shared" si="49"/>
        <v>100</v>
      </c>
      <c r="E126" s="64">
        <f t="shared" si="49"/>
        <v>92.74812479617351</v>
      </c>
      <c r="F126" s="64">
        <f t="shared" si="49"/>
        <v>91.3751494727688</v>
      </c>
      <c r="G126" s="64">
        <f t="shared" si="49"/>
        <v>93.03619958691164</v>
      </c>
      <c r="H126" s="64">
        <f t="shared" si="49"/>
        <v>95.69735840852269</v>
      </c>
      <c r="I126" s="64">
        <f t="shared" si="49"/>
        <v>86.70456309392677</v>
      </c>
      <c r="J126" s="64">
        <f t="shared" si="49"/>
        <v>81.86980402332502</v>
      </c>
      <c r="K126" s="64">
        <f t="shared" si="49"/>
        <v>85.15022822027743</v>
      </c>
      <c r="L126" s="64">
        <f t="shared" si="49"/>
        <v>87.10994477499757</v>
      </c>
      <c r="M126" s="64">
        <f t="shared" si="49"/>
        <v>91.80654532126252</v>
      </c>
      <c r="N126" s="64">
        <f t="shared" si="49"/>
        <v>95.5397767036656</v>
      </c>
      <c r="O126" s="64">
        <f t="shared" si="49"/>
        <v>99.83902564702538</v>
      </c>
      <c r="P126" s="64">
        <f t="shared" si="49"/>
        <v>104.83812678743567</v>
      </c>
      <c r="Q126" s="64">
        <f t="shared" si="49"/>
        <v>111.80113110451569</v>
      </c>
      <c r="R126" s="64">
        <f t="shared" si="49"/>
        <v>118.7837645015561</v>
      </c>
      <c r="S126" s="64">
        <f t="shared" si="49"/>
        <v>126.29353478193931</v>
      </c>
      <c r="T126" s="64">
        <f t="shared" si="49"/>
        <v>134.08240175343812</v>
      </c>
      <c r="U126" s="64">
        <f t="shared" si="49"/>
        <v>142.14593857808944</v>
      </c>
      <c r="V126" s="64">
        <f t="shared" si="49"/>
        <v>134.99251159544934</v>
      </c>
      <c r="W126" s="64">
        <f t="shared" si="49"/>
        <v>134.99485667736906</v>
      </c>
      <c r="X126" s="64">
        <f t="shared" si="48"/>
        <v>138.61409004956204</v>
      </c>
    </row>
    <row r="127" spans="1:24" ht="12.75">
      <c r="A127" t="s">
        <v>19</v>
      </c>
      <c r="C127" s="63">
        <f aca="true" t="shared" si="50" ref="C127:W127">C88/$C88*100</f>
        <v>100</v>
      </c>
      <c r="D127" s="64">
        <f t="shared" si="50"/>
        <v>88.38505764176894</v>
      </c>
      <c r="E127" s="64">
        <f t="shared" si="50"/>
        <v>87.93734989302344</v>
      </c>
      <c r="F127" s="64">
        <f t="shared" si="50"/>
        <v>87.99178684999065</v>
      </c>
      <c r="G127" s="64">
        <f t="shared" si="50"/>
        <v>89.94475580298649</v>
      </c>
      <c r="H127" s="64">
        <f t="shared" si="50"/>
        <v>95.28530416046</v>
      </c>
      <c r="I127" s="64">
        <f t="shared" si="50"/>
        <v>99.12286228610525</v>
      </c>
      <c r="J127" s="64">
        <f t="shared" si="50"/>
        <v>98.39841812159071</v>
      </c>
      <c r="K127" s="64">
        <f t="shared" si="50"/>
        <v>97.65157812790545</v>
      </c>
      <c r="L127" s="64">
        <f t="shared" si="50"/>
        <v>98.95962574043402</v>
      </c>
      <c r="M127" s="64">
        <f t="shared" si="50"/>
        <v>102.56957102484195</v>
      </c>
      <c r="N127" s="64">
        <f t="shared" si="50"/>
        <v>105.08905495335084</v>
      </c>
      <c r="O127" s="64">
        <f t="shared" si="50"/>
        <v>107.08242430914376</v>
      </c>
      <c r="P127" s="64">
        <f t="shared" si="50"/>
        <v>110.93984819120828</v>
      </c>
      <c r="Q127" s="64">
        <f t="shared" si="50"/>
        <v>115.91509569744736</v>
      </c>
      <c r="R127" s="64">
        <f t="shared" si="50"/>
        <v>123.23670456151359</v>
      </c>
      <c r="S127" s="64">
        <f t="shared" si="50"/>
        <v>131.62647265870632</v>
      </c>
      <c r="T127" s="64">
        <f t="shared" si="50"/>
        <v>139.6965145252273</v>
      </c>
      <c r="U127" s="64">
        <f t="shared" si="50"/>
        <v>143.13816311846094</v>
      </c>
      <c r="V127" s="64">
        <f t="shared" si="50"/>
        <v>137.05966333296797</v>
      </c>
      <c r="W127" s="64">
        <f t="shared" si="50"/>
        <v>139.267143401536</v>
      </c>
      <c r="X127" s="64">
        <f t="shared" si="48"/>
        <v>142.66260868571555</v>
      </c>
    </row>
    <row r="128" spans="1:24" ht="12.75">
      <c r="A128" t="s">
        <v>20</v>
      </c>
      <c r="C128" s="63">
        <f aca="true" t="shared" si="51" ref="C128:W128">C89/$C89*100</f>
        <v>100</v>
      </c>
      <c r="D128" s="64">
        <f t="shared" si="51"/>
        <v>101.3004028432706</v>
      </c>
      <c r="E128" s="64">
        <f t="shared" si="51"/>
        <v>103.30153727548526</v>
      </c>
      <c r="F128" s="64">
        <f t="shared" si="51"/>
        <v>103.20896521007965</v>
      </c>
      <c r="G128" s="64">
        <f t="shared" si="51"/>
        <v>108.91168405263923</v>
      </c>
      <c r="H128" s="64">
        <f t="shared" si="51"/>
        <v>112.2500704027034</v>
      </c>
      <c r="I128" s="64">
        <f t="shared" si="51"/>
        <v>115.43187315130486</v>
      </c>
      <c r="J128" s="64">
        <f t="shared" si="51"/>
        <v>119.12397067253053</v>
      </c>
      <c r="K128" s="64">
        <f t="shared" si="51"/>
        <v>121.69751403560277</v>
      </c>
      <c r="L128" s="64">
        <f t="shared" si="51"/>
        <v>124.8135077323139</v>
      </c>
      <c r="M128" s="64">
        <f t="shared" si="51"/>
        <v>129.21782097141744</v>
      </c>
      <c r="N128" s="64">
        <f t="shared" si="51"/>
        <v>130.12866218885497</v>
      </c>
      <c r="O128" s="64">
        <f t="shared" si="51"/>
        <v>130.73482447257885</v>
      </c>
      <c r="P128" s="64">
        <f t="shared" si="51"/>
        <v>131.2365311140004</v>
      </c>
      <c r="Q128" s="64">
        <f t="shared" si="51"/>
        <v>134.25036599419596</v>
      </c>
      <c r="R128" s="64">
        <f t="shared" si="51"/>
        <v>137.53302935343345</v>
      </c>
      <c r="S128" s="64">
        <f t="shared" si="51"/>
        <v>142.20187700597765</v>
      </c>
      <c r="T128" s="64">
        <f t="shared" si="51"/>
        <v>144.6088505685142</v>
      </c>
      <c r="U128" s="64">
        <f t="shared" si="51"/>
        <v>143.35118865727557</v>
      </c>
      <c r="V128" s="64">
        <f t="shared" si="51"/>
        <v>136.3411764940851</v>
      </c>
      <c r="W128" s="64">
        <f t="shared" si="51"/>
        <v>138.50821878326357</v>
      </c>
      <c r="X128" s="64">
        <f t="shared" si="48"/>
        <v>141.05959755511915</v>
      </c>
    </row>
    <row r="129" spans="1:24" ht="12.75">
      <c r="A129" t="s">
        <v>179</v>
      </c>
      <c r="C129" s="63">
        <f aca="true" t="shared" si="52" ref="C129:W129">C90/$C90*100</f>
        <v>100</v>
      </c>
      <c r="D129" s="64">
        <f t="shared" si="52"/>
        <v>105.10826586919461</v>
      </c>
      <c r="E129" s="64">
        <f t="shared" si="52"/>
        <v>107.44783598577696</v>
      </c>
      <c r="F129" s="64">
        <f t="shared" si="52"/>
        <v>106.58588910072031</v>
      </c>
      <c r="G129" s="64">
        <f t="shared" si="52"/>
        <v>109.41800029447788</v>
      </c>
      <c r="H129" s="64">
        <f t="shared" si="52"/>
        <v>111.48667281861387</v>
      </c>
      <c r="I129" s="64">
        <f t="shared" si="52"/>
        <v>112.59489024225815</v>
      </c>
      <c r="J129" s="64">
        <f t="shared" si="52"/>
        <v>114.62661920050854</v>
      </c>
      <c r="K129" s="64">
        <f t="shared" si="52"/>
        <v>116.95387877525899</v>
      </c>
      <c r="L129" s="64">
        <f t="shared" si="52"/>
        <v>119.30575943367326</v>
      </c>
      <c r="M129" s="64">
        <f t="shared" si="52"/>
        <v>123.13526929380814</v>
      </c>
      <c r="N129" s="64">
        <f t="shared" si="52"/>
        <v>124.66214663305134</v>
      </c>
      <c r="O129" s="64">
        <f t="shared" si="52"/>
        <v>124.66214663305134</v>
      </c>
      <c r="P129" s="64">
        <f t="shared" si="52"/>
        <v>124.39124904060496</v>
      </c>
      <c r="Q129" s="64">
        <f t="shared" si="52"/>
        <v>125.89349932598941</v>
      </c>
      <c r="R129" s="64">
        <f t="shared" si="52"/>
        <v>126.84163791445431</v>
      </c>
      <c r="S129" s="64">
        <f t="shared" si="52"/>
        <v>130.85585366362733</v>
      </c>
      <c r="T129" s="64">
        <f t="shared" si="52"/>
        <v>134.08199174893022</v>
      </c>
      <c r="U129" s="64">
        <f t="shared" si="52"/>
        <v>135.76894792335287</v>
      </c>
      <c r="V129" s="64">
        <f t="shared" si="52"/>
        <v>129.00881865402536</v>
      </c>
      <c r="W129" s="64">
        <f t="shared" si="52"/>
        <v>130.6204029583973</v>
      </c>
      <c r="X129" s="64">
        <f t="shared" si="48"/>
        <v>132.76727976356605</v>
      </c>
    </row>
    <row r="130" spans="1:24" ht="12.75">
      <c r="A130" t="s">
        <v>48</v>
      </c>
      <c r="C130" s="65">
        <f aca="true" t="shared" si="53" ref="C130:W130">C91/$C91*100</f>
        <v>100</v>
      </c>
      <c r="D130" s="65">
        <f t="shared" si="53"/>
        <v>100</v>
      </c>
      <c r="E130" s="65">
        <f t="shared" si="53"/>
        <v>100</v>
      </c>
      <c r="F130" s="64">
        <f t="shared" si="53"/>
        <v>100</v>
      </c>
      <c r="G130" s="64">
        <f t="shared" si="53"/>
        <v>98.3576046032535</v>
      </c>
      <c r="H130" s="64">
        <f t="shared" si="53"/>
        <v>102.80995341945824</v>
      </c>
      <c r="I130" s="64">
        <f t="shared" si="53"/>
        <v>108.65871162691747</v>
      </c>
      <c r="J130" s="64">
        <f t="shared" si="53"/>
        <v>121.41509168422557</v>
      </c>
      <c r="K130" s="64">
        <f t="shared" si="53"/>
        <v>129.577868864761</v>
      </c>
      <c r="L130" s="64">
        <f t="shared" si="53"/>
        <v>129.1891476406403</v>
      </c>
      <c r="M130" s="64">
        <f t="shared" si="53"/>
        <v>142.0748361006024</v>
      </c>
      <c r="N130" s="64">
        <f t="shared" si="53"/>
        <v>152.75327494002173</v>
      </c>
      <c r="O130" s="64">
        <f t="shared" si="53"/>
        <v>164.88100860658835</v>
      </c>
      <c r="P130" s="64">
        <f t="shared" si="53"/>
        <v>177.34473479728788</v>
      </c>
      <c r="Q130" s="64">
        <f t="shared" si="53"/>
        <v>190.1647666652047</v>
      </c>
      <c r="R130" s="64">
        <f t="shared" si="53"/>
        <v>208.09933502154374</v>
      </c>
      <c r="S130" s="64">
        <f t="shared" si="53"/>
        <v>228.8170559481393</v>
      </c>
      <c r="T130" s="64">
        <f t="shared" si="53"/>
        <v>245.30038366005448</v>
      </c>
      <c r="U130" s="64">
        <f t="shared" si="53"/>
        <v>236.52774017370479</v>
      </c>
      <c r="V130" s="64">
        <f t="shared" si="53"/>
        <v>203.21427230240056</v>
      </c>
      <c r="W130" s="64">
        <f t="shared" si="53"/>
        <v>205.12622073669326</v>
      </c>
      <c r="X130" s="64">
        <f t="shared" si="48"/>
        <v>212.87723088051646</v>
      </c>
    </row>
    <row r="131" spans="1:24" ht="12.75">
      <c r="A131" t="s">
        <v>26</v>
      </c>
      <c r="C131" s="63">
        <f aca="true" t="shared" si="54" ref="C131:W131">C92/$C92*100</f>
        <v>100</v>
      </c>
      <c r="D131" s="64">
        <f t="shared" si="54"/>
        <v>101.92965382745713</v>
      </c>
      <c r="E131" s="64">
        <f t="shared" si="54"/>
        <v>105.33741962163312</v>
      </c>
      <c r="F131" s="64">
        <f t="shared" si="54"/>
        <v>108.17376243817324</v>
      </c>
      <c r="G131" s="64">
        <f t="shared" si="54"/>
        <v>114.40005959435729</v>
      </c>
      <c r="H131" s="64">
        <f t="shared" si="54"/>
        <v>125.61802882113004</v>
      </c>
      <c r="I131" s="64">
        <f t="shared" si="54"/>
        <v>135.77529080727058</v>
      </c>
      <c r="J131" s="64">
        <f t="shared" si="54"/>
        <v>151.38213323160466</v>
      </c>
      <c r="K131" s="64">
        <f t="shared" si="54"/>
        <v>164.14617718609423</v>
      </c>
      <c r="L131" s="64">
        <f t="shared" si="54"/>
        <v>181.63339565669105</v>
      </c>
      <c r="M131" s="64">
        <f t="shared" si="54"/>
        <v>198.79196219193375</v>
      </c>
      <c r="N131" s="64">
        <f t="shared" si="54"/>
        <v>210.20802310027977</v>
      </c>
      <c r="O131" s="64">
        <f t="shared" si="54"/>
        <v>223.82323214151398</v>
      </c>
      <c r="P131" s="64">
        <f t="shared" si="54"/>
        <v>233.63866273958155</v>
      </c>
      <c r="Q131" s="64">
        <f t="shared" si="54"/>
        <v>244.3751190054244</v>
      </c>
      <c r="R131" s="64">
        <f t="shared" si="54"/>
        <v>259.46578200096957</v>
      </c>
      <c r="S131" s="64">
        <f t="shared" si="54"/>
        <v>273.36297444066406</v>
      </c>
      <c r="T131" s="64">
        <f t="shared" si="54"/>
        <v>289.8306152783344</v>
      </c>
      <c r="U131" s="64">
        <f t="shared" si="54"/>
        <v>281.0320695329257</v>
      </c>
      <c r="V131" s="64">
        <f t="shared" si="54"/>
        <v>261.08880589240533</v>
      </c>
      <c r="W131" s="64">
        <f t="shared" si="54"/>
        <v>258.63174571349185</v>
      </c>
      <c r="X131" s="64">
        <f t="shared" si="48"/>
        <v>266.50260151350835</v>
      </c>
    </row>
    <row r="132" spans="1:24" ht="12.75">
      <c r="A132" t="s">
        <v>23</v>
      </c>
      <c r="C132" s="63">
        <f aca="true" t="shared" si="55" ref="C132:W132">C93/$C93*100</f>
        <v>100</v>
      </c>
      <c r="D132" s="64">
        <f t="shared" si="55"/>
        <v>103.10167817940814</v>
      </c>
      <c r="E132" s="64">
        <f t="shared" si="55"/>
        <v>103.820462463724</v>
      </c>
      <c r="F132" s="64">
        <f t="shared" si="55"/>
        <v>102.16023968438925</v>
      </c>
      <c r="G132" s="64">
        <f t="shared" si="55"/>
        <v>104.20328873859803</v>
      </c>
      <c r="H132" s="64">
        <f t="shared" si="55"/>
        <v>106.39136186320852</v>
      </c>
      <c r="I132" s="64">
        <f t="shared" si="55"/>
        <v>108.90049598260975</v>
      </c>
      <c r="J132" s="64">
        <f t="shared" si="55"/>
        <v>112.86186658873665</v>
      </c>
      <c r="K132" s="64">
        <f t="shared" si="55"/>
        <v>116.65819434546903</v>
      </c>
      <c r="L132" s="64">
        <f t="shared" si="55"/>
        <v>120.64750680588985</v>
      </c>
      <c r="M132" s="64">
        <f t="shared" si="55"/>
        <v>126.04911767728622</v>
      </c>
      <c r="N132" s="64">
        <f t="shared" si="55"/>
        <v>131.3394605886839</v>
      </c>
      <c r="O132" s="64">
        <f t="shared" si="55"/>
        <v>135.85642180903852</v>
      </c>
      <c r="P132" s="64">
        <f t="shared" si="55"/>
        <v>143.93087776342517</v>
      </c>
      <c r="Q132" s="64">
        <f t="shared" si="55"/>
        <v>150.58903040021286</v>
      </c>
      <c r="R132" s="64">
        <f t="shared" si="55"/>
        <v>153.96453773765853</v>
      </c>
      <c r="S132" s="64">
        <f t="shared" si="55"/>
        <v>160.92641583333537</v>
      </c>
      <c r="T132" s="64">
        <f t="shared" si="55"/>
        <v>168.12297405777744</v>
      </c>
      <c r="U132" s="64">
        <f t="shared" si="55"/>
        <v>171.51052386271425</v>
      </c>
      <c r="V132" s="64">
        <f t="shared" si="55"/>
        <v>168.14458945449536</v>
      </c>
      <c r="W132" s="64">
        <f t="shared" si="55"/>
        <v>163.18264277768998</v>
      </c>
      <c r="X132" s="64">
        <f t="shared" si="48"/>
        <v>162.3353974490278</v>
      </c>
    </row>
    <row r="133" spans="1:24" ht="12.75">
      <c r="A133" t="s">
        <v>24</v>
      </c>
      <c r="C133" s="63">
        <f aca="true" t="shared" si="56" ref="C133:W133">C94/$C94*100</f>
        <v>100</v>
      </c>
      <c r="D133" s="64">
        <f t="shared" si="56"/>
        <v>102.54340086133296</v>
      </c>
      <c r="E133" s="64">
        <f t="shared" si="56"/>
        <v>103.49731679911862</v>
      </c>
      <c r="F133" s="64">
        <f t="shared" si="56"/>
        <v>102.42993180607502</v>
      </c>
      <c r="G133" s="64">
        <f t="shared" si="56"/>
        <v>104.87080756554563</v>
      </c>
      <c r="H133" s="64">
        <f t="shared" si="56"/>
        <v>107.76249494371386</v>
      </c>
      <c r="I133" s="64">
        <f t="shared" si="56"/>
        <v>110.36712733300863</v>
      </c>
      <c r="J133" s="64">
        <f t="shared" si="56"/>
        <v>114.63689371942122</v>
      </c>
      <c r="K133" s="64">
        <f t="shared" si="56"/>
        <v>119.75905445917596</v>
      </c>
      <c r="L133" s="64">
        <f t="shared" si="56"/>
        <v>125.44274353300989</v>
      </c>
      <c r="M133" s="64">
        <f t="shared" si="56"/>
        <v>131.77737116686365</v>
      </c>
      <c r="N133" s="64">
        <f t="shared" si="56"/>
        <v>136.58461087134975</v>
      </c>
      <c r="O133" s="64">
        <f t="shared" si="56"/>
        <v>140.27815246931524</v>
      </c>
      <c r="P133" s="64">
        <f t="shared" si="56"/>
        <v>144.6217001164672</v>
      </c>
      <c r="Q133" s="64">
        <f t="shared" si="56"/>
        <v>149.34625161817277</v>
      </c>
      <c r="R133" s="64">
        <f t="shared" si="56"/>
        <v>154.74411357657442</v>
      </c>
      <c r="S133" s="64">
        <f t="shared" si="56"/>
        <v>160.96270842744272</v>
      </c>
      <c r="T133" s="64">
        <f t="shared" si="56"/>
        <v>166.6984571139254</v>
      </c>
      <c r="U133" s="64">
        <f t="shared" si="56"/>
        <v>168.1283474812454</v>
      </c>
      <c r="V133" s="64">
        <f t="shared" si="56"/>
        <v>162.01055579697103</v>
      </c>
      <c r="W133" s="64">
        <f t="shared" si="56"/>
        <v>161.36140678912406</v>
      </c>
      <c r="X133" s="64">
        <f t="shared" si="48"/>
        <v>162.61125735201142</v>
      </c>
    </row>
    <row r="134" spans="1:24" ht="12.75">
      <c r="A134" t="s">
        <v>25</v>
      </c>
      <c r="C134" s="63">
        <f aca="true" t="shared" si="57" ref="C134:W134">C95/$C95*100</f>
        <v>100</v>
      </c>
      <c r="D134" s="64">
        <f t="shared" si="57"/>
        <v>101.01547784991524</v>
      </c>
      <c r="E134" s="64">
        <f t="shared" si="57"/>
        <v>102.39594750578385</v>
      </c>
      <c r="F134" s="64">
        <f t="shared" si="57"/>
        <v>101.46038914063726</v>
      </c>
      <c r="G134" s="64">
        <f t="shared" si="57"/>
        <v>103.70816789623075</v>
      </c>
      <c r="H134" s="64">
        <f t="shared" si="57"/>
        <v>105.90373866404425</v>
      </c>
      <c r="I134" s="64">
        <f t="shared" si="57"/>
        <v>107.07957866035835</v>
      </c>
      <c r="J134" s="64">
        <f t="shared" si="57"/>
        <v>109.47564430285288</v>
      </c>
      <c r="K134" s="64">
        <f t="shared" si="57"/>
        <v>113.31067414967089</v>
      </c>
      <c r="L134" s="64">
        <f t="shared" si="57"/>
        <v>117.05083177948399</v>
      </c>
      <c r="M134" s="64">
        <f t="shared" si="57"/>
        <v>121.62781923766883</v>
      </c>
      <c r="N134" s="64">
        <f t="shared" si="57"/>
        <v>123.88330219446533</v>
      </c>
      <c r="O134" s="64">
        <f t="shared" si="57"/>
        <v>125.15499325481568</v>
      </c>
      <c r="P134" s="64">
        <f t="shared" si="57"/>
        <v>126.51593660007777</v>
      </c>
      <c r="Q134" s="64">
        <f t="shared" si="57"/>
        <v>129.6412010891867</v>
      </c>
      <c r="R134" s="64">
        <f t="shared" si="57"/>
        <v>132.09918724474562</v>
      </c>
      <c r="S134" s="64">
        <f t="shared" si="57"/>
        <v>135.0275853438584</v>
      </c>
      <c r="T134" s="64">
        <f t="shared" si="57"/>
        <v>138.16590393949645</v>
      </c>
      <c r="U134" s="64">
        <f t="shared" si="57"/>
        <v>138.7587814603334</v>
      </c>
      <c r="V134" s="64">
        <f t="shared" si="57"/>
        <v>135.64089578779664</v>
      </c>
      <c r="W134" s="64">
        <f t="shared" si="57"/>
        <v>137.4256926419897</v>
      </c>
      <c r="X134" s="64">
        <f t="shared" si="48"/>
        <v>139.422496267629</v>
      </c>
    </row>
    <row r="135" spans="1:24" ht="12.75">
      <c r="A135" t="s">
        <v>27</v>
      </c>
      <c r="C135" s="63">
        <f aca="true" t="shared" si="58" ref="C135:W135">C96/$C96*100</f>
        <v>100</v>
      </c>
      <c r="D135" s="64">
        <f t="shared" si="58"/>
        <v>101.53373458470618</v>
      </c>
      <c r="E135" s="64">
        <f t="shared" si="58"/>
        <v>102.31853015079695</v>
      </c>
      <c r="F135" s="64">
        <f t="shared" si="58"/>
        <v>101.4097253687186</v>
      </c>
      <c r="G135" s="64">
        <f t="shared" si="58"/>
        <v>103.59195347237102</v>
      </c>
      <c r="H135" s="64">
        <f t="shared" si="58"/>
        <v>106.52045763920843</v>
      </c>
      <c r="I135" s="64">
        <f t="shared" si="58"/>
        <v>107.68726447952533</v>
      </c>
      <c r="J135" s="64">
        <f t="shared" si="58"/>
        <v>109.70343618531928</v>
      </c>
      <c r="K135" s="64">
        <f t="shared" si="58"/>
        <v>111.24073775460579</v>
      </c>
      <c r="L135" s="64">
        <f t="shared" si="58"/>
        <v>112.86961158092782</v>
      </c>
      <c r="M135" s="64">
        <f t="shared" si="58"/>
        <v>117.03809981719937</v>
      </c>
      <c r="N135" s="64">
        <f t="shared" si="58"/>
        <v>119.16610582466961</v>
      </c>
      <c r="O135" s="64">
        <f t="shared" si="58"/>
        <v>119.7071770972469</v>
      </c>
      <c r="P135" s="64">
        <f t="shared" si="58"/>
        <v>119.68692487900992</v>
      </c>
      <c r="Q135" s="64">
        <f t="shared" si="58"/>
        <v>121.52030582126967</v>
      </c>
      <c r="R135" s="64">
        <f t="shared" si="58"/>
        <v>122.31732543369075</v>
      </c>
      <c r="S135" s="64">
        <f t="shared" si="58"/>
        <v>124.80774886620492</v>
      </c>
      <c r="T135" s="64">
        <f t="shared" si="58"/>
        <v>126.6576872988719</v>
      </c>
      <c r="U135" s="64">
        <f t="shared" si="58"/>
        <v>124.98776858386678</v>
      </c>
      <c r="V135" s="64">
        <f t="shared" si="58"/>
        <v>118.69073388791587</v>
      </c>
      <c r="W135" s="64">
        <f t="shared" si="58"/>
        <v>119.68654916163979</v>
      </c>
      <c r="X135" s="64">
        <f t="shared" si="48"/>
        <v>121.40630868107026</v>
      </c>
    </row>
    <row r="136" spans="1:24" ht="12.75">
      <c r="A136" t="s">
        <v>28</v>
      </c>
      <c r="C136" s="63">
        <f aca="true" t="shared" si="59" ref="C136:W136">C97/$C97*100</f>
        <v>100</v>
      </c>
      <c r="D136" s="64">
        <f t="shared" si="59"/>
        <v>100.7400468384075</v>
      </c>
      <c r="E136" s="64">
        <f t="shared" si="59"/>
        <v>110.49804839968775</v>
      </c>
      <c r="F136" s="64">
        <f t="shared" si="59"/>
        <v>111.27244340359096</v>
      </c>
      <c r="G136" s="64">
        <f t="shared" si="59"/>
        <v>117.83606557377051</v>
      </c>
      <c r="H136" s="64">
        <f t="shared" si="59"/>
        <v>129.53005464480876</v>
      </c>
      <c r="I136" s="64">
        <f t="shared" si="59"/>
        <v>131.87300407362352</v>
      </c>
      <c r="J136" s="64">
        <f t="shared" si="59"/>
        <v>134.90493560024973</v>
      </c>
      <c r="K136" s="64">
        <f t="shared" si="59"/>
        <v>141.66219932637952</v>
      </c>
      <c r="L136" s="64">
        <f t="shared" si="59"/>
        <v>148.50672991006542</v>
      </c>
      <c r="M136" s="64">
        <f t="shared" si="59"/>
        <v>155.96228630289593</v>
      </c>
      <c r="N136" s="64">
        <f t="shared" si="59"/>
        <v>162.24013463435077</v>
      </c>
      <c r="O136" s="64">
        <f t="shared" si="59"/>
        <v>165.6402281477369</v>
      </c>
      <c r="P136" s="64">
        <f t="shared" si="59"/>
        <v>168.83422669553858</v>
      </c>
      <c r="Q136" s="64">
        <f t="shared" si="59"/>
        <v>175.96706930228936</v>
      </c>
      <c r="R136" s="64">
        <f t="shared" si="59"/>
        <v>182.8551544116271</v>
      </c>
      <c r="S136" s="64">
        <f t="shared" si="59"/>
        <v>190.39655740574239</v>
      </c>
      <c r="T136" s="64">
        <f t="shared" si="59"/>
        <v>200.165080039439</v>
      </c>
      <c r="U136" s="64">
        <f t="shared" si="59"/>
        <v>207.40854482909543</v>
      </c>
      <c r="V136" s="64">
        <f t="shared" si="59"/>
        <v>203.7980955813111</v>
      </c>
      <c r="W136" s="64">
        <f t="shared" si="59"/>
        <v>202.91138224929043</v>
      </c>
      <c r="X136" s="64">
        <f t="shared" si="48"/>
        <v>205.58615088494622</v>
      </c>
    </row>
    <row r="137" spans="1:24" ht="12.75">
      <c r="A137" t="s">
        <v>29</v>
      </c>
      <c r="C137" s="63">
        <f aca="true" t="shared" si="60" ref="C137:W137">C98/$C98*100</f>
        <v>100</v>
      </c>
      <c r="D137" s="64">
        <f t="shared" si="60"/>
        <v>87.39994801727245</v>
      </c>
      <c r="E137" s="64">
        <f t="shared" si="60"/>
        <v>59.34463366944893</v>
      </c>
      <c r="F137" s="64">
        <f t="shared" si="60"/>
        <v>52.579347498626596</v>
      </c>
      <c r="G137" s="64">
        <f t="shared" si="60"/>
        <v>53.73611086498078</v>
      </c>
      <c r="H137" s="64">
        <f t="shared" si="60"/>
        <v>53.25246474921289</v>
      </c>
      <c r="I137" s="64">
        <f t="shared" si="60"/>
        <v>55.17705795252531</v>
      </c>
      <c r="J137" s="64">
        <f t="shared" si="60"/>
        <v>59.779282755696194</v>
      </c>
      <c r="K137" s="64">
        <f t="shared" si="60"/>
        <v>62.645719845661006</v>
      </c>
      <c r="L137" s="64">
        <f t="shared" si="60"/>
        <v>64.68371279977747</v>
      </c>
      <c r="M137" s="64">
        <f t="shared" si="60"/>
        <v>69.15725290498844</v>
      </c>
      <c r="N137" s="64">
        <f t="shared" si="60"/>
        <v>74.72301166268053</v>
      </c>
      <c r="O137" s="64">
        <f t="shared" si="60"/>
        <v>79.56047908112653</v>
      </c>
      <c r="P137" s="64">
        <f t="shared" si="60"/>
        <v>85.28156201610736</v>
      </c>
      <c r="Q137" s="64">
        <f t="shared" si="60"/>
        <v>92.68020429417663</v>
      </c>
      <c r="R137" s="64">
        <f t="shared" si="60"/>
        <v>102.5065328933745</v>
      </c>
      <c r="S137" s="64">
        <f t="shared" si="60"/>
        <v>115.04630354005316</v>
      </c>
      <c r="T137" s="64">
        <f t="shared" si="60"/>
        <v>126.52529885411421</v>
      </c>
      <c r="U137" s="64">
        <f t="shared" si="60"/>
        <v>120.76694976225811</v>
      </c>
      <c r="V137" s="64">
        <f t="shared" si="60"/>
        <v>99.00962812596121</v>
      </c>
      <c r="W137" s="64">
        <f t="shared" si="60"/>
        <v>95.54367173726544</v>
      </c>
      <c r="X137" s="64">
        <f t="shared" si="48"/>
        <v>98.71410459052181</v>
      </c>
    </row>
    <row r="138" spans="1:24" ht="12.75">
      <c r="A138" t="s">
        <v>30</v>
      </c>
      <c r="C138" s="63">
        <f aca="true" t="shared" si="61" ref="C138:W138">C99/$C99*100</f>
        <v>100</v>
      </c>
      <c r="D138" s="64">
        <f t="shared" si="61"/>
        <v>94.32381443153997</v>
      </c>
      <c r="E138" s="64">
        <f t="shared" si="61"/>
        <v>74.27213356734049</v>
      </c>
      <c r="F138" s="64">
        <f t="shared" si="61"/>
        <v>62.219600805809584</v>
      </c>
      <c r="G138" s="64">
        <f t="shared" si="61"/>
        <v>56.14323215653864</v>
      </c>
      <c r="H138" s="64">
        <f t="shared" si="61"/>
        <v>57.99041592821199</v>
      </c>
      <c r="I138" s="64">
        <f t="shared" si="61"/>
        <v>60.995867818416514</v>
      </c>
      <c r="J138" s="64">
        <f t="shared" si="61"/>
        <v>65.55173363225651</v>
      </c>
      <c r="K138" s="64">
        <f t="shared" si="61"/>
        <v>70.55255541813781</v>
      </c>
      <c r="L138" s="64">
        <f t="shared" si="61"/>
        <v>69.79536183154576</v>
      </c>
      <c r="M138" s="64">
        <f t="shared" si="61"/>
        <v>72.06416160664895</v>
      </c>
      <c r="N138" s="64">
        <f t="shared" si="61"/>
        <v>76.91828605712561</v>
      </c>
      <c r="O138" s="64">
        <f t="shared" si="61"/>
        <v>82.19751828478526</v>
      </c>
      <c r="P138" s="64">
        <f t="shared" si="61"/>
        <v>90.61998167955615</v>
      </c>
      <c r="Q138" s="64">
        <f t="shared" si="61"/>
        <v>97.28136486529452</v>
      </c>
      <c r="R138" s="64">
        <f t="shared" si="61"/>
        <v>104.87157644862077</v>
      </c>
      <c r="S138" s="64">
        <f t="shared" si="61"/>
        <v>113.09845390037687</v>
      </c>
      <c r="T138" s="64">
        <f t="shared" si="61"/>
        <v>124.22707851191062</v>
      </c>
      <c r="U138" s="64">
        <f t="shared" si="61"/>
        <v>127.65751685588742</v>
      </c>
      <c r="V138" s="64">
        <f t="shared" si="61"/>
        <v>108.55915739804993</v>
      </c>
      <c r="W138" s="64">
        <f t="shared" si="61"/>
        <v>107.94353533646333</v>
      </c>
      <c r="X138" s="64">
        <f t="shared" si="48"/>
        <v>111.38119941138585</v>
      </c>
    </row>
    <row r="139" spans="1:24" ht="12.75">
      <c r="A139" t="s">
        <v>31</v>
      </c>
      <c r="C139" s="63">
        <f aca="true" t="shared" si="62" ref="C139:W139">C100/$C100*100</f>
        <v>100</v>
      </c>
      <c r="D139" s="64">
        <f t="shared" si="62"/>
        <v>108.64402495991072</v>
      </c>
      <c r="E139" s="64">
        <f t="shared" si="62"/>
        <v>110.62094456077894</v>
      </c>
      <c r="F139" s="64">
        <f t="shared" si="62"/>
        <v>115.26819261961909</v>
      </c>
      <c r="G139" s="64">
        <f t="shared" si="62"/>
        <v>119.67212026044263</v>
      </c>
      <c r="H139" s="64">
        <f t="shared" si="62"/>
        <v>121.3863722221006</v>
      </c>
      <c r="I139" s="64">
        <f t="shared" si="62"/>
        <v>123.22882404357567</v>
      </c>
      <c r="J139" s="64">
        <f t="shared" si="62"/>
        <v>130.54736956508808</v>
      </c>
      <c r="K139" s="64">
        <f t="shared" si="62"/>
        <v>139.01967624738708</v>
      </c>
      <c r="L139" s="64">
        <f t="shared" si="62"/>
        <v>150.72221701023994</v>
      </c>
      <c r="M139" s="64">
        <f t="shared" si="62"/>
        <v>163.4477642884844</v>
      </c>
      <c r="N139" s="64">
        <f t="shared" si="62"/>
        <v>167.5620780736977</v>
      </c>
      <c r="O139" s="64">
        <f t="shared" si="62"/>
        <v>174.44081251524509</v>
      </c>
      <c r="P139" s="64">
        <f t="shared" si="62"/>
        <v>177.1405987730033</v>
      </c>
      <c r="Q139" s="64">
        <f t="shared" si="62"/>
        <v>184.93238695995103</v>
      </c>
      <c r="R139" s="64">
        <f t="shared" si="62"/>
        <v>194.9774640075979</v>
      </c>
      <c r="S139" s="64">
        <f t="shared" si="62"/>
        <v>205.84050051308515</v>
      </c>
      <c r="T139" s="64">
        <f t="shared" si="62"/>
        <v>219.1670734056737</v>
      </c>
      <c r="U139" s="64">
        <f t="shared" si="62"/>
        <v>219.2376511972221</v>
      </c>
      <c r="V139" s="64">
        <f t="shared" si="62"/>
        <v>211.76234868606002</v>
      </c>
      <c r="W139" s="64">
        <f t="shared" si="62"/>
        <v>215.90952200516998</v>
      </c>
      <c r="X139" s="64">
        <f t="shared" si="48"/>
        <v>221.1543880016122</v>
      </c>
    </row>
    <row r="140" spans="1:24" ht="12.75">
      <c r="A140" t="s">
        <v>180</v>
      </c>
      <c r="C140" s="65">
        <f aca="true" t="shared" si="63" ref="C140:W140">C101/$C101*100</f>
        <v>100</v>
      </c>
      <c r="D140" s="64">
        <f t="shared" si="63"/>
        <v>100</v>
      </c>
      <c r="E140" s="64">
        <f t="shared" si="63"/>
        <v>97.90205574291791</v>
      </c>
      <c r="F140" s="64">
        <f t="shared" si="63"/>
        <v>97.31464062038394</v>
      </c>
      <c r="G140" s="64">
        <f t="shared" si="63"/>
        <v>100.13677144439053</v>
      </c>
      <c r="H140" s="64">
        <f t="shared" si="63"/>
        <v>101.63882048144144</v>
      </c>
      <c r="I140" s="64">
        <f t="shared" si="63"/>
        <v>102.98046278955309</v>
      </c>
      <c r="J140" s="64">
        <f t="shared" si="63"/>
        <v>107.68275289021241</v>
      </c>
      <c r="K140" s="64">
        <f t="shared" si="63"/>
        <v>112.91606474087348</v>
      </c>
      <c r="L140" s="64">
        <f t="shared" si="63"/>
        <v>117.60613437652295</v>
      </c>
      <c r="M140" s="64">
        <f t="shared" si="63"/>
        <v>123.72671354183582</v>
      </c>
      <c r="N140" s="64">
        <f t="shared" si="63"/>
        <v>128.84005778535962</v>
      </c>
      <c r="O140" s="64">
        <f t="shared" si="63"/>
        <v>134.52215195583804</v>
      </c>
      <c r="P140" s="64">
        <f t="shared" si="63"/>
        <v>140.26155130185367</v>
      </c>
      <c r="Q140" s="64">
        <f t="shared" si="63"/>
        <v>147.07881825957577</v>
      </c>
      <c r="R140" s="64">
        <f t="shared" si="63"/>
        <v>152.26930800797666</v>
      </c>
      <c r="S140" s="64">
        <f t="shared" si="63"/>
        <v>158.31110549515031</v>
      </c>
      <c r="T140" s="64">
        <f t="shared" si="63"/>
        <v>159.84265839482214</v>
      </c>
      <c r="U140" s="64">
        <f t="shared" si="63"/>
        <v>160.8722509621956</v>
      </c>
      <c r="V140" s="64">
        <f t="shared" si="63"/>
        <v>150.70549139517274</v>
      </c>
      <c r="W140" s="64">
        <f t="shared" si="63"/>
        <v>150.67200645936103</v>
      </c>
      <c r="X140" s="64">
        <f t="shared" si="48"/>
        <v>154.89559552117166</v>
      </c>
    </row>
    <row r="141" spans="1:24" ht="12.75">
      <c r="A141" t="s">
        <v>49</v>
      </c>
      <c r="C141" s="65">
        <f aca="true" t="shared" si="64" ref="C141:W141">C102/$C102*100</f>
        <v>100</v>
      </c>
      <c r="D141" s="64">
        <f t="shared" si="64"/>
        <v>100</v>
      </c>
      <c r="E141" s="64">
        <f t="shared" si="64"/>
        <v>104.68632707774799</v>
      </c>
      <c r="F141" s="64">
        <f t="shared" si="64"/>
        <v>109.38337801608577</v>
      </c>
      <c r="G141" s="64">
        <f t="shared" si="64"/>
        <v>115.63538873994636</v>
      </c>
      <c r="H141" s="64">
        <f t="shared" si="64"/>
        <v>122.8439678284182</v>
      </c>
      <c r="I141" s="64">
        <f t="shared" si="64"/>
        <v>127.7426273458445</v>
      </c>
      <c r="J141" s="64">
        <f t="shared" si="64"/>
        <v>133.94423592493294</v>
      </c>
      <c r="K141" s="64">
        <f t="shared" si="64"/>
        <v>138.5308310991957</v>
      </c>
      <c r="L141" s="64">
        <f t="shared" si="64"/>
        <v>144.1544235924933</v>
      </c>
      <c r="M141" s="64">
        <f t="shared" si="64"/>
        <v>153.39946380697052</v>
      </c>
      <c r="N141" s="64">
        <f t="shared" si="64"/>
        <v>150.91971197215184</v>
      </c>
      <c r="O141" s="64">
        <f t="shared" si="64"/>
        <v>154.87387954061097</v>
      </c>
      <c r="P141" s="64">
        <f t="shared" si="64"/>
        <v>154.39939487534667</v>
      </c>
      <c r="Q141" s="64">
        <f t="shared" si="64"/>
        <v>155.54526182937778</v>
      </c>
      <c r="R141" s="64">
        <f t="shared" si="64"/>
        <v>161.5382849855183</v>
      </c>
      <c r="S141" s="64">
        <f t="shared" si="64"/>
        <v>167.2842209278515</v>
      </c>
      <c r="T141" s="64">
        <f t="shared" si="64"/>
        <v>173.70462774912417</v>
      </c>
      <c r="U141" s="64">
        <f t="shared" si="64"/>
        <v>177.41672706280647</v>
      </c>
      <c r="V141" s="64">
        <f t="shared" si="64"/>
        <v>173.98955019254566</v>
      </c>
      <c r="W141" s="64">
        <f t="shared" si="64"/>
        <v>175.88127306588024</v>
      </c>
      <c r="X141" s="64">
        <f t="shared" si="48"/>
        <v>178.8608746127555</v>
      </c>
    </row>
    <row r="142" spans="1:24" ht="12.75">
      <c r="A142" t="s">
        <v>34</v>
      </c>
      <c r="C142" s="63">
        <f aca="true" t="shared" si="65" ref="C142:W142">C103/$C103*100</f>
        <v>100</v>
      </c>
      <c r="D142" s="64">
        <f t="shared" si="65"/>
        <v>102.43927145349865</v>
      </c>
      <c r="E142" s="64">
        <f t="shared" si="65"/>
        <v>104.18678970310489</v>
      </c>
      <c r="F142" s="64">
        <f t="shared" si="65"/>
        <v>105.49710162923074</v>
      </c>
      <c r="G142" s="64">
        <f t="shared" si="65"/>
        <v>108.62093754288738</v>
      </c>
      <c r="H142" s="64">
        <f t="shared" si="65"/>
        <v>112.00585555853269</v>
      </c>
      <c r="I142" s="64">
        <f t="shared" si="65"/>
        <v>115.82111791500287</v>
      </c>
      <c r="J142" s="64">
        <f t="shared" si="65"/>
        <v>120.77644967552621</v>
      </c>
      <c r="K142" s="64">
        <f t="shared" si="65"/>
        <v>125.51513884078236</v>
      </c>
      <c r="L142" s="64">
        <f t="shared" si="65"/>
        <v>131.39487769332817</v>
      </c>
      <c r="M142" s="64">
        <f t="shared" si="65"/>
        <v>136.57306050961654</v>
      </c>
      <c r="N142" s="64">
        <f t="shared" si="65"/>
        <v>139.20316043315447</v>
      </c>
      <c r="O142" s="64">
        <f t="shared" si="65"/>
        <v>139.30935778377565</v>
      </c>
      <c r="P142" s="64">
        <f t="shared" si="65"/>
        <v>139.7769528875876</v>
      </c>
      <c r="Q142" s="64">
        <f t="shared" si="65"/>
        <v>142.90307612879613</v>
      </c>
      <c r="R142" s="64">
        <f t="shared" si="65"/>
        <v>145.82758778436383</v>
      </c>
      <c r="S142" s="64">
        <f t="shared" si="65"/>
        <v>150.777364606547</v>
      </c>
      <c r="T142" s="64">
        <f t="shared" si="65"/>
        <v>156.2251253128737</v>
      </c>
      <c r="U142" s="64">
        <f t="shared" si="65"/>
        <v>159.34307952711134</v>
      </c>
      <c r="V142" s="64">
        <f t="shared" si="65"/>
        <v>152.9914976767287</v>
      </c>
      <c r="W142" s="64">
        <f t="shared" si="65"/>
        <v>155.05120146865136</v>
      </c>
      <c r="X142" s="64">
        <f t="shared" si="48"/>
        <v>157.91682967181427</v>
      </c>
    </row>
    <row r="143" spans="1:24" ht="12.75">
      <c r="A143" t="s">
        <v>35</v>
      </c>
      <c r="C143" s="63">
        <f aca="true" t="shared" si="66" ref="C143:W143">C104/$C104*100</f>
        <v>100</v>
      </c>
      <c r="D143" s="64">
        <f t="shared" si="66"/>
        <v>103.33826035904323</v>
      </c>
      <c r="E143" s="64">
        <f t="shared" si="66"/>
        <v>105.28907192705242</v>
      </c>
      <c r="F143" s="64">
        <f t="shared" si="66"/>
        <v>105.68319894538361</v>
      </c>
      <c r="G143" s="64">
        <f t="shared" si="66"/>
        <v>108.02189244161691</v>
      </c>
      <c r="H143" s="64">
        <f t="shared" si="66"/>
        <v>110.76469273383766</v>
      </c>
      <c r="I143" s="64">
        <f t="shared" si="66"/>
        <v>113.23465060421249</v>
      </c>
      <c r="J143" s="64">
        <f t="shared" si="66"/>
        <v>115.64158253056618</v>
      </c>
      <c r="K143" s="64">
        <f t="shared" si="66"/>
        <v>119.7991616121113</v>
      </c>
      <c r="L143" s="64">
        <f t="shared" si="66"/>
        <v>123.80043412651133</v>
      </c>
      <c r="M143" s="64">
        <f t="shared" si="66"/>
        <v>128.32040774873468</v>
      </c>
      <c r="N143" s="64">
        <f t="shared" si="66"/>
        <v>128.98779146716643</v>
      </c>
      <c r="O143" s="64">
        <f t="shared" si="66"/>
        <v>131.11275448355732</v>
      </c>
      <c r="P143" s="64">
        <f t="shared" si="66"/>
        <v>132.16311062373302</v>
      </c>
      <c r="Q143" s="64">
        <f t="shared" si="66"/>
        <v>135.52611637941828</v>
      </c>
      <c r="R143" s="64">
        <f t="shared" si="66"/>
        <v>138.85981349440306</v>
      </c>
      <c r="S143" s="64">
        <f t="shared" si="66"/>
        <v>143.66397581604312</v>
      </c>
      <c r="T143" s="64">
        <f t="shared" si="66"/>
        <v>148.76019812393784</v>
      </c>
      <c r="U143" s="64">
        <f t="shared" si="66"/>
        <v>151.80704773876727</v>
      </c>
      <c r="V143" s="64">
        <f t="shared" si="66"/>
        <v>146.29921216024158</v>
      </c>
      <c r="W143" s="64">
        <f t="shared" si="66"/>
        <v>148.26660200134953</v>
      </c>
      <c r="X143" s="64">
        <f t="shared" si="48"/>
        <v>150.67335363392513</v>
      </c>
    </row>
    <row r="144" spans="1:24" ht="12.75">
      <c r="A144" t="s">
        <v>36</v>
      </c>
      <c r="C144" s="63">
        <f aca="true" t="shared" si="67" ref="C144:W144">C105/$C105*100</f>
        <v>100</v>
      </c>
      <c r="D144" s="64">
        <f t="shared" si="67"/>
        <v>92.98441868493796</v>
      </c>
      <c r="E144" s="64">
        <f t="shared" si="67"/>
        <v>95.32295895674791</v>
      </c>
      <c r="F144" s="64">
        <f t="shared" si="67"/>
        <v>98.88642538262032</v>
      </c>
      <c r="G144" s="64">
        <f t="shared" si="67"/>
        <v>104.12028335983807</v>
      </c>
      <c r="H144" s="64">
        <f t="shared" si="67"/>
        <v>111.35858749844962</v>
      </c>
      <c r="I144" s="64">
        <f t="shared" si="67"/>
        <v>118.30615806990485</v>
      </c>
      <c r="J144" s="64">
        <f t="shared" si="67"/>
        <v>126.68966425891033</v>
      </c>
      <c r="K144" s="64">
        <f t="shared" si="67"/>
        <v>133.00087996141497</v>
      </c>
      <c r="L144" s="64">
        <f t="shared" si="67"/>
        <v>139.01810449271906</v>
      </c>
      <c r="M144" s="64">
        <f t="shared" si="67"/>
        <v>144.94000148085962</v>
      </c>
      <c r="N144" s="64">
        <f t="shared" si="67"/>
        <v>146.68696564864305</v>
      </c>
      <c r="O144" s="64">
        <f t="shared" si="67"/>
        <v>148.80439058611265</v>
      </c>
      <c r="P144" s="64">
        <f t="shared" si="67"/>
        <v>154.558892891346</v>
      </c>
      <c r="Q144" s="64">
        <f t="shared" si="67"/>
        <v>162.81975721112275</v>
      </c>
      <c r="R144" s="64">
        <f t="shared" si="67"/>
        <v>168.709028105198</v>
      </c>
      <c r="S144" s="64">
        <f t="shared" si="67"/>
        <v>179.21536056760866</v>
      </c>
      <c r="T144" s="64">
        <f t="shared" si="67"/>
        <v>191.37561363699407</v>
      </c>
      <c r="U144" s="64">
        <f t="shared" si="67"/>
        <v>200.95222508767296</v>
      </c>
      <c r="V144" s="64">
        <f t="shared" si="67"/>
        <v>204.3753168690445</v>
      </c>
      <c r="W144" s="64">
        <f t="shared" si="67"/>
        <v>209.91159102778602</v>
      </c>
      <c r="X144" s="64">
        <f t="shared" si="48"/>
        <v>216.78297540397105</v>
      </c>
    </row>
    <row r="145" spans="1:24" ht="12.75">
      <c r="A145" t="s">
        <v>37</v>
      </c>
      <c r="C145" s="63">
        <f aca="true" t="shared" si="68" ref="C145:W145">C106/$C106*100</f>
        <v>100</v>
      </c>
      <c r="D145" s="64">
        <f t="shared" si="68"/>
        <v>103.36986230591975</v>
      </c>
      <c r="E145" s="64">
        <f t="shared" si="68"/>
        <v>106.60544180899532</v>
      </c>
      <c r="F145" s="64">
        <f t="shared" si="68"/>
        <v>105.87271674091023</v>
      </c>
      <c r="G145" s="64">
        <f t="shared" si="68"/>
        <v>107.44931800145967</v>
      </c>
      <c r="H145" s="64">
        <f t="shared" si="68"/>
        <v>109.92850311666544</v>
      </c>
      <c r="I145" s="64">
        <f t="shared" si="68"/>
        <v>113.90627242343821</v>
      </c>
      <c r="J145" s="64">
        <f t="shared" si="68"/>
        <v>118.6744557587828</v>
      </c>
      <c r="K145" s="64">
        <f t="shared" si="68"/>
        <v>124.43249620674624</v>
      </c>
      <c r="L145" s="64">
        <f t="shared" si="68"/>
        <v>129.2124308691795</v>
      </c>
      <c r="M145" s="64">
        <f t="shared" si="68"/>
        <v>134.28351289714618</v>
      </c>
      <c r="N145" s="64">
        <f t="shared" si="68"/>
        <v>136.99104062347405</v>
      </c>
      <c r="O145" s="64">
        <f t="shared" si="68"/>
        <v>138.0313076345387</v>
      </c>
      <c r="P145" s="64">
        <f t="shared" si="68"/>
        <v>136.91976388253434</v>
      </c>
      <c r="Q145" s="64">
        <f t="shared" si="68"/>
        <v>138.99480663032315</v>
      </c>
      <c r="R145" s="64">
        <f t="shared" si="68"/>
        <v>140.25944711094073</v>
      </c>
      <c r="S145" s="64">
        <f t="shared" si="68"/>
        <v>142.17809836551208</v>
      </c>
      <c r="T145" s="64">
        <f t="shared" si="68"/>
        <v>144.83906008543252</v>
      </c>
      <c r="U145" s="64">
        <f t="shared" si="68"/>
        <v>144.90177043840106</v>
      </c>
      <c r="V145" s="64">
        <f t="shared" si="68"/>
        <v>141.02097703648153</v>
      </c>
      <c r="W145" s="64">
        <f t="shared" si="68"/>
        <v>141.76815166013162</v>
      </c>
      <c r="X145" s="64">
        <f t="shared" si="48"/>
        <v>142.80172492131317</v>
      </c>
    </row>
    <row r="146" spans="1:24" ht="12.75">
      <c r="A146" t="s">
        <v>44</v>
      </c>
      <c r="C146" s="63">
        <f aca="true" t="shared" si="69" ref="C146:W146">C107/$C107*100</f>
        <v>100</v>
      </c>
      <c r="D146" s="64">
        <f t="shared" si="69"/>
        <v>86.9192047406043</v>
      </c>
      <c r="E146" s="64">
        <f t="shared" si="69"/>
        <v>79.33636095144004</v>
      </c>
      <c r="F146" s="64">
        <f t="shared" si="69"/>
        <v>80.54307517464304</v>
      </c>
      <c r="G146" s="64">
        <f t="shared" si="69"/>
        <v>83.71214367690857</v>
      </c>
      <c r="H146" s="64">
        <f t="shared" si="69"/>
        <v>89.68858856235535</v>
      </c>
      <c r="I146" s="64">
        <f t="shared" si="69"/>
        <v>93.22960651087706</v>
      </c>
      <c r="J146" s="64">
        <f t="shared" si="69"/>
        <v>87.58633573384321</v>
      </c>
      <c r="K146" s="64">
        <f t="shared" si="69"/>
        <v>83.36686248531151</v>
      </c>
      <c r="L146" s="64">
        <f t="shared" si="69"/>
        <v>82.40813895008418</v>
      </c>
      <c r="M146" s="64">
        <f t="shared" si="69"/>
        <v>84.39400676288854</v>
      </c>
      <c r="N146" s="64">
        <f t="shared" si="69"/>
        <v>89.18662211324558</v>
      </c>
      <c r="O146" s="64">
        <f t="shared" si="69"/>
        <v>93.71462066746562</v>
      </c>
      <c r="P146" s="64">
        <f t="shared" si="69"/>
        <v>98.62219008896119</v>
      </c>
      <c r="Q146" s="64">
        <f t="shared" si="69"/>
        <v>106.99546217700855</v>
      </c>
      <c r="R146" s="64">
        <f t="shared" si="69"/>
        <v>111.43967878860069</v>
      </c>
      <c r="S146" s="64">
        <f t="shared" si="69"/>
        <v>120.21533183223836</v>
      </c>
      <c r="T146" s="64">
        <f t="shared" si="69"/>
        <v>127.80955115963212</v>
      </c>
      <c r="U146" s="64">
        <f t="shared" si="69"/>
        <v>137.2029694953067</v>
      </c>
      <c r="V146" s="64">
        <f t="shared" si="69"/>
        <v>127.41331445711607</v>
      </c>
      <c r="W146" s="64">
        <f t="shared" si="69"/>
        <v>128.43503263823035</v>
      </c>
      <c r="X146" s="64">
        <f t="shared" si="48"/>
        <v>132.8845626541137</v>
      </c>
    </row>
    <row r="147" spans="1:24" ht="12.75">
      <c r="A147" t="s">
        <v>38</v>
      </c>
      <c r="C147" s="63">
        <f aca="true" t="shared" si="70" ref="C147:W147">C108/$C108*100</f>
        <v>100</v>
      </c>
      <c r="D147" s="64">
        <f t="shared" si="70"/>
        <v>91.09989192699305</v>
      </c>
      <c r="E147" s="64">
        <f t="shared" si="70"/>
        <v>86.12246724100935</v>
      </c>
      <c r="F147" s="64">
        <f t="shared" si="70"/>
        <v>88.57128974789867</v>
      </c>
      <c r="G147" s="64">
        <f t="shared" si="70"/>
        <v>93.28991556289776</v>
      </c>
      <c r="H147" s="64">
        <f t="shared" si="70"/>
        <v>97.12148065832108</v>
      </c>
      <c r="I147" s="64">
        <f t="shared" si="70"/>
        <v>100.59150346212537</v>
      </c>
      <c r="J147" s="64">
        <f t="shared" si="70"/>
        <v>105.52740876928569</v>
      </c>
      <c r="K147" s="64">
        <f t="shared" si="70"/>
        <v>109.29144066588235</v>
      </c>
      <c r="L147" s="64">
        <f t="shared" si="70"/>
        <v>115.155881326939</v>
      </c>
      <c r="M147" s="64">
        <f t="shared" si="70"/>
        <v>120.20984559503256</v>
      </c>
      <c r="N147" s="64">
        <f t="shared" si="70"/>
        <v>123.63479134102602</v>
      </c>
      <c r="O147" s="64">
        <f t="shared" si="70"/>
        <v>128.5476702723349</v>
      </c>
      <c r="P147" s="64">
        <f t="shared" si="70"/>
        <v>132.19227723654956</v>
      </c>
      <c r="Q147" s="64">
        <f t="shared" si="70"/>
        <v>137.8587170837876</v>
      </c>
      <c r="R147" s="64">
        <f t="shared" si="70"/>
        <v>144.0520316327111</v>
      </c>
      <c r="S147" s="64">
        <f t="shared" si="70"/>
        <v>152.4208183295199</v>
      </c>
      <c r="T147" s="64">
        <f t="shared" si="70"/>
        <v>162.7798904735104</v>
      </c>
      <c r="U147" s="64">
        <f t="shared" si="70"/>
        <v>168.46506364347505</v>
      </c>
      <c r="V147" s="64">
        <f t="shared" si="70"/>
        <v>155.29300096255986</v>
      </c>
      <c r="W147" s="64">
        <f t="shared" si="70"/>
        <v>157.06242830861515</v>
      </c>
      <c r="X147" s="64">
        <f t="shared" si="48"/>
        <v>159.96425525338677</v>
      </c>
    </row>
    <row r="148" spans="1:24" ht="12.75">
      <c r="A148" t="s">
        <v>55</v>
      </c>
      <c r="C148" s="65">
        <f aca="true" t="shared" si="71" ref="C148:W148">C109/$C109*100</f>
        <v>100</v>
      </c>
      <c r="D148" s="65">
        <f t="shared" si="71"/>
        <v>100</v>
      </c>
      <c r="E148" s="64">
        <f t="shared" si="71"/>
        <v>100</v>
      </c>
      <c r="F148" s="64">
        <f t="shared" si="71"/>
        <v>107.1098104122781</v>
      </c>
      <c r="G148" s="64">
        <f t="shared" si="71"/>
        <v>113.75650523717209</v>
      </c>
      <c r="H148" s="64">
        <f t="shared" si="71"/>
        <v>120.40383235138947</v>
      </c>
      <c r="I148" s="64">
        <f t="shared" si="71"/>
        <v>128.76149228768793</v>
      </c>
      <c r="J148" s="64">
        <f t="shared" si="71"/>
        <v>134.38978036163397</v>
      </c>
      <c r="K148" s="64">
        <f t="shared" si="71"/>
        <v>140.24567967018316</v>
      </c>
      <c r="L148" s="64">
        <f t="shared" si="71"/>
        <v>140.28598867944</v>
      </c>
      <c r="M148" s="64">
        <f t="shared" si="71"/>
        <v>142.20817605517922</v>
      </c>
      <c r="N148" s="64">
        <f t="shared" si="71"/>
        <v>147.16367344007963</v>
      </c>
      <c r="O148" s="64">
        <f t="shared" si="71"/>
        <v>153.91782911912352</v>
      </c>
      <c r="P148" s="64">
        <f t="shared" si="71"/>
        <v>161.27342443232246</v>
      </c>
      <c r="Q148" s="64">
        <f t="shared" si="71"/>
        <v>169.38635435885206</v>
      </c>
      <c r="R148" s="64">
        <f t="shared" si="71"/>
        <v>180.67657460620308</v>
      </c>
      <c r="S148" s="64">
        <f t="shared" si="71"/>
        <v>196.04010469158197</v>
      </c>
      <c r="T148" s="64">
        <f t="shared" si="71"/>
        <v>216.77993448046772</v>
      </c>
      <c r="U148" s="64">
        <f t="shared" si="71"/>
        <v>230.1562714945448</v>
      </c>
      <c r="V148" s="64">
        <f t="shared" si="71"/>
        <v>219.43069692725925</v>
      </c>
      <c r="W148" s="64">
        <f t="shared" si="71"/>
        <v>225.35532664514042</v>
      </c>
      <c r="X148" s="64">
        <f t="shared" si="48"/>
        <v>233.46811795286192</v>
      </c>
    </row>
    <row r="149" spans="1:24" ht="12.75">
      <c r="A149" t="s">
        <v>40</v>
      </c>
      <c r="C149" s="63">
        <f aca="true" t="shared" si="72" ref="C149:W149">C110/$C110*100</f>
        <v>100</v>
      </c>
      <c r="D149" s="64">
        <f t="shared" si="72"/>
        <v>93.98693659423651</v>
      </c>
      <c r="E149" s="64">
        <f t="shared" si="72"/>
        <v>90.70902377020282</v>
      </c>
      <c r="F149" s="64">
        <f t="shared" si="72"/>
        <v>89.9816295856451</v>
      </c>
      <c r="G149" s="64">
        <f t="shared" si="72"/>
        <v>93.23449184464938</v>
      </c>
      <c r="H149" s="64">
        <f t="shared" si="72"/>
        <v>96.92991408583994</v>
      </c>
      <c r="I149" s="64">
        <f t="shared" si="72"/>
        <v>100.40452023528977</v>
      </c>
      <c r="J149" s="64">
        <f t="shared" si="72"/>
        <v>106.63376073927002</v>
      </c>
      <c r="K149" s="64">
        <f t="shared" si="72"/>
        <v>111.9853036685161</v>
      </c>
      <c r="L149" s="64">
        <f t="shared" si="72"/>
        <v>116.35523556809116</v>
      </c>
      <c r="M149" s="64">
        <f t="shared" si="72"/>
        <v>122.57148689020434</v>
      </c>
      <c r="N149" s="64">
        <f t="shared" si="72"/>
        <v>125.3734389786792</v>
      </c>
      <c r="O149" s="64">
        <f t="shared" si="72"/>
        <v>127.6567515911748</v>
      </c>
      <c r="P149" s="64">
        <f t="shared" si="72"/>
        <v>130.21098142546995</v>
      </c>
      <c r="Q149" s="64">
        <f t="shared" si="72"/>
        <v>135.5662355495352</v>
      </c>
      <c r="R149" s="64">
        <f t="shared" si="72"/>
        <v>139.52144142806776</v>
      </c>
      <c r="S149" s="64">
        <f t="shared" si="72"/>
        <v>145.6736746395502</v>
      </c>
      <c r="T149" s="64">
        <f t="shared" si="72"/>
        <v>152.87617598485835</v>
      </c>
      <c r="U149" s="64">
        <f t="shared" si="72"/>
        <v>154.71971201128204</v>
      </c>
      <c r="V149" s="64">
        <f t="shared" si="72"/>
        <v>142.71028557644138</v>
      </c>
      <c r="W149" s="64">
        <f t="shared" si="72"/>
        <v>144.73841583281023</v>
      </c>
      <c r="X149" s="64">
        <f t="shared" si="48"/>
        <v>147.83045563769764</v>
      </c>
    </row>
    <row r="150" spans="1:24" ht="12.75">
      <c r="A150" t="s">
        <v>41</v>
      </c>
      <c r="C150" s="63">
        <f aca="true" t="shared" si="73" ref="C150:W150">C111/$C111*100</f>
        <v>100</v>
      </c>
      <c r="D150" s="64">
        <f t="shared" si="73"/>
        <v>98.87871331770978</v>
      </c>
      <c r="E150" s="64">
        <f t="shared" si="73"/>
        <v>97.68869684747456</v>
      </c>
      <c r="F150" s="64">
        <f t="shared" si="73"/>
        <v>95.67847241140815</v>
      </c>
      <c r="G150" s="64">
        <f t="shared" si="73"/>
        <v>99.45476534653842</v>
      </c>
      <c r="H150" s="64">
        <f t="shared" si="73"/>
        <v>103.40615946718981</v>
      </c>
      <c r="I150" s="64">
        <f t="shared" si="73"/>
        <v>104.91642750253067</v>
      </c>
      <c r="J150" s="64">
        <f t="shared" si="73"/>
        <v>107.49766703261174</v>
      </c>
      <c r="K150" s="64">
        <f t="shared" si="73"/>
        <v>111.59756948939025</v>
      </c>
      <c r="L150" s="64">
        <f t="shared" si="73"/>
        <v>116.72592737823213</v>
      </c>
      <c r="M150" s="64">
        <f t="shared" si="73"/>
        <v>121.86062205603349</v>
      </c>
      <c r="N150" s="64">
        <f t="shared" si="73"/>
        <v>123.14958992309741</v>
      </c>
      <c r="O150" s="64">
        <f t="shared" si="73"/>
        <v>126.11910671856698</v>
      </c>
      <c r="P150" s="64">
        <f t="shared" si="73"/>
        <v>128.53125688855</v>
      </c>
      <c r="Q150" s="64">
        <f t="shared" si="73"/>
        <v>133.83579917470095</v>
      </c>
      <c r="R150" s="64">
        <f t="shared" si="73"/>
        <v>138.2501580135196</v>
      </c>
      <c r="S150" s="64">
        <f t="shared" si="73"/>
        <v>144.12089510122888</v>
      </c>
      <c r="T150" s="64">
        <f t="shared" si="73"/>
        <v>147.78810860931318</v>
      </c>
      <c r="U150" s="64">
        <f t="shared" si="73"/>
        <v>147.46552813886345</v>
      </c>
      <c r="V150" s="64">
        <f t="shared" si="73"/>
        <v>140.30349427874614</v>
      </c>
      <c r="W150" s="64">
        <f t="shared" si="73"/>
        <v>142.76428891377887</v>
      </c>
      <c r="X150" s="64">
        <f t="shared" si="48"/>
        <v>146.35105492146593</v>
      </c>
    </row>
    <row r="151" spans="1:24" ht="12.75">
      <c r="A151" t="s">
        <v>42</v>
      </c>
      <c r="C151" s="63">
        <f aca="true" t="shared" si="74" ref="C151:W151">C112/$C112*100</f>
        <v>100</v>
      </c>
      <c r="D151" s="64">
        <f t="shared" si="74"/>
        <v>98.60756252179849</v>
      </c>
      <c r="E151" s="64">
        <f t="shared" si="74"/>
        <v>98.75217115729782</v>
      </c>
      <c r="F151" s="64">
        <f t="shared" si="74"/>
        <v>100.94656085207858</v>
      </c>
      <c r="G151" s="64">
        <f t="shared" si="74"/>
        <v>105.26732319914163</v>
      </c>
      <c r="H151" s="64">
        <f t="shared" si="74"/>
        <v>108.48046219144656</v>
      </c>
      <c r="I151" s="64">
        <f t="shared" si="74"/>
        <v>111.6105207417218</v>
      </c>
      <c r="J151" s="64">
        <f t="shared" si="74"/>
        <v>115.30186473298967</v>
      </c>
      <c r="K151" s="64">
        <f t="shared" si="74"/>
        <v>119.46052172663637</v>
      </c>
      <c r="L151" s="64">
        <f t="shared" si="74"/>
        <v>123.60886608521943</v>
      </c>
      <c r="M151" s="64">
        <f t="shared" si="74"/>
        <v>128.44885222689186</v>
      </c>
      <c r="N151" s="64">
        <f t="shared" si="74"/>
        <v>131.6104280438785</v>
      </c>
      <c r="O151" s="64">
        <f t="shared" si="74"/>
        <v>134.370274582599</v>
      </c>
      <c r="P151" s="64">
        <f t="shared" si="74"/>
        <v>138.14365616515977</v>
      </c>
      <c r="Q151" s="64">
        <f t="shared" si="74"/>
        <v>142.2201596952095</v>
      </c>
      <c r="R151" s="64">
        <f t="shared" si="74"/>
        <v>145.31058991748736</v>
      </c>
      <c r="S151" s="64">
        <f t="shared" si="74"/>
        <v>149.4559215961642</v>
      </c>
      <c r="T151" s="64">
        <f t="shared" si="74"/>
        <v>153.28075048173912</v>
      </c>
      <c r="U151" s="64">
        <f t="shared" si="74"/>
        <v>154.12036119714634</v>
      </c>
      <c r="V151" s="64">
        <f t="shared" si="74"/>
        <v>146.53744587315</v>
      </c>
      <c r="W151" s="64">
        <f t="shared" si="74"/>
        <v>148.31376829478847</v>
      </c>
      <c r="X151" s="64">
        <f t="shared" si="48"/>
        <v>151.48577261914286</v>
      </c>
    </row>
    <row r="152" spans="1:24" ht="12.75">
      <c r="A152" t="s">
        <v>45</v>
      </c>
      <c r="C152" s="63">
        <f aca="true" t="shared" si="75" ref="C152:W152">C113/$C113*100</f>
        <v>100</v>
      </c>
      <c r="D152" s="64">
        <f t="shared" si="75"/>
        <v>100.92651378993875</v>
      </c>
      <c r="E152" s="64">
        <f t="shared" si="75"/>
        <v>106.96624550789812</v>
      </c>
      <c r="F152" s="64">
        <f t="shared" si="75"/>
        <v>115.56849140969672</v>
      </c>
      <c r="G152" s="64">
        <f t="shared" si="75"/>
        <v>109.26346049229146</v>
      </c>
      <c r="H152" s="64">
        <f t="shared" si="75"/>
        <v>117.12084107132333</v>
      </c>
      <c r="I152" s="64">
        <f t="shared" si="75"/>
        <v>125.32552761902878</v>
      </c>
      <c r="J152" s="64">
        <f t="shared" si="75"/>
        <v>134.7610348511664</v>
      </c>
      <c r="K152" s="64">
        <f t="shared" si="75"/>
        <v>138.92766561330387</v>
      </c>
      <c r="L152" s="64">
        <f t="shared" si="75"/>
        <v>134.25227181511912</v>
      </c>
      <c r="M152" s="64">
        <f t="shared" si="75"/>
        <v>143.3471319670003</v>
      </c>
      <c r="N152" s="64">
        <f t="shared" si="75"/>
        <v>135.17996285539974</v>
      </c>
      <c r="O152" s="64">
        <f t="shared" si="75"/>
        <v>143.51223898735807</v>
      </c>
      <c r="P152" s="64">
        <f t="shared" si="75"/>
        <v>151.06853919154705</v>
      </c>
      <c r="Q152" s="64">
        <f t="shared" si="75"/>
        <v>165.21279579334546</v>
      </c>
      <c r="R152" s="64">
        <f t="shared" si="75"/>
        <v>179.09334354931767</v>
      </c>
      <c r="S152" s="64">
        <f t="shared" si="75"/>
        <v>191.4391241107373</v>
      </c>
      <c r="T152" s="64">
        <f t="shared" si="75"/>
        <v>200.3766116240352</v>
      </c>
      <c r="U152" s="64">
        <f t="shared" si="75"/>
        <v>202.17615619191</v>
      </c>
      <c r="V152" s="64">
        <f t="shared" si="75"/>
        <v>192.63749282154703</v>
      </c>
      <c r="W152" s="64">
        <f t="shared" si="75"/>
        <v>201.640548890176</v>
      </c>
      <c r="X152" s="64">
        <f t="shared" si="48"/>
        <v>210.74327298420857</v>
      </c>
    </row>
    <row r="153" spans="1:24" ht="12.75">
      <c r="A153" t="s">
        <v>140</v>
      </c>
      <c r="C153" s="63">
        <f aca="true" t="shared" si="76" ref="C153:W153">C114/$C114*100</f>
        <v>100</v>
      </c>
      <c r="D153" s="64">
        <f t="shared" si="76"/>
        <v>99.05380239329453</v>
      </c>
      <c r="E153" s="64">
        <f t="shared" si="76"/>
        <v>99.1526782439198</v>
      </c>
      <c r="F153" s="64">
        <f t="shared" si="76"/>
        <v>98.96895720316617</v>
      </c>
      <c r="G153" s="64">
        <f t="shared" si="76"/>
        <v>100.1475010724525</v>
      </c>
      <c r="H153" s="64">
        <f t="shared" si="76"/>
        <v>100.49825441301945</v>
      </c>
      <c r="I153" s="64">
        <f t="shared" si="76"/>
        <v>101.12981063824387</v>
      </c>
      <c r="J153" s="64">
        <f t="shared" si="76"/>
        <v>103.22892758651253</v>
      </c>
      <c r="K153" s="64">
        <f t="shared" si="76"/>
        <v>105.95271187957009</v>
      </c>
      <c r="L153" s="64">
        <f t="shared" si="76"/>
        <v>107.3418947935449</v>
      </c>
      <c r="M153" s="64">
        <f t="shared" si="76"/>
        <v>111.18699387803774</v>
      </c>
      <c r="N153" s="64">
        <f t="shared" si="76"/>
        <v>112.46795419271231</v>
      </c>
      <c r="O153" s="64">
        <f t="shared" si="76"/>
        <v>112.96634559302913</v>
      </c>
      <c r="P153" s="64">
        <f t="shared" si="76"/>
        <v>112.74290613914901</v>
      </c>
      <c r="Q153" s="64">
        <f t="shared" si="76"/>
        <v>115.59834312810075</v>
      </c>
      <c r="R153" s="64">
        <f t="shared" si="76"/>
        <v>118.65088376301158</v>
      </c>
      <c r="S153" s="64">
        <f t="shared" si="76"/>
        <v>122.95837029795058</v>
      </c>
      <c r="T153" s="64">
        <f t="shared" si="76"/>
        <v>127.3914346690192</v>
      </c>
      <c r="U153" s="64">
        <f t="shared" si="76"/>
        <v>129.65854282818287</v>
      </c>
      <c r="V153" s="64">
        <f t="shared" si="76"/>
        <v>127.77300488275417</v>
      </c>
      <c r="W153" s="64">
        <f t="shared" si="76"/>
        <v>129.77242646209078</v>
      </c>
      <c r="X153" s="64">
        <f t="shared" si="48"/>
        <v>132.6559720542253</v>
      </c>
    </row>
    <row r="154" spans="1:24" ht="12.75">
      <c r="A154" t="s">
        <v>46</v>
      </c>
      <c r="C154" s="63">
        <f aca="true" t="shared" si="77" ref="C154:W154">C115/$C115*100</f>
        <v>100</v>
      </c>
      <c r="D154" s="64">
        <f t="shared" si="77"/>
        <v>103.10468721467396</v>
      </c>
      <c r="E154" s="64">
        <f t="shared" si="77"/>
        <v>106.73719116795723</v>
      </c>
      <c r="F154" s="64">
        <f t="shared" si="77"/>
        <v>109.71154630683692</v>
      </c>
      <c r="G154" s="64">
        <f t="shared" si="77"/>
        <v>115.25346665060748</v>
      </c>
      <c r="H154" s="64">
        <f t="shared" si="77"/>
        <v>120.07843430556255</v>
      </c>
      <c r="I154" s="64">
        <f t="shared" si="77"/>
        <v>126.20213807546013</v>
      </c>
      <c r="J154" s="64">
        <f t="shared" si="77"/>
        <v>133.00768121967045</v>
      </c>
      <c r="K154" s="64">
        <f t="shared" si="77"/>
        <v>136.57602931063286</v>
      </c>
      <c r="L154" s="64">
        <f t="shared" si="77"/>
        <v>139.34279336858586</v>
      </c>
      <c r="M154" s="64">
        <f t="shared" si="77"/>
        <v>143.87629623010244</v>
      </c>
      <c r="N154" s="64">
        <f t="shared" si="77"/>
        <v>146.7396583275377</v>
      </c>
      <c r="O154" s="64">
        <f t="shared" si="77"/>
        <v>148.9438517217665</v>
      </c>
      <c r="P154" s="64">
        <f t="shared" si="77"/>
        <v>150.45349112793866</v>
      </c>
      <c r="Q154" s="64">
        <f t="shared" si="77"/>
        <v>156.26715841495678</v>
      </c>
      <c r="R154" s="64">
        <f t="shared" si="77"/>
        <v>160.54763172106718</v>
      </c>
      <c r="S154" s="64">
        <f t="shared" si="77"/>
        <v>164.20953761155639</v>
      </c>
      <c r="T154" s="64">
        <f t="shared" si="77"/>
        <v>168.69416351634345</v>
      </c>
      <c r="U154" s="64">
        <f t="shared" si="77"/>
        <v>171.75608339387912</v>
      </c>
      <c r="V154" s="64">
        <f t="shared" si="77"/>
        <v>169.14052513588803</v>
      </c>
      <c r="W154" s="64">
        <f t="shared" si="77"/>
        <v>171.90058616382308</v>
      </c>
      <c r="X154" s="64">
        <f t="shared" si="48"/>
        <v>175.49906592067313</v>
      </c>
    </row>
    <row r="155" spans="1:24" ht="12.75">
      <c r="A155" t="s">
        <v>47</v>
      </c>
      <c r="C155" s="63">
        <f aca="true" t="shared" si="78" ref="C155:W155">C116/$C116*100</f>
        <v>100</v>
      </c>
      <c r="D155" s="64">
        <f t="shared" si="78"/>
        <v>99.77619336892926</v>
      </c>
      <c r="E155" s="64">
        <f t="shared" si="78"/>
        <v>96.4098783357062</v>
      </c>
      <c r="F155" s="64">
        <f t="shared" si="78"/>
        <v>97.67617249284852</v>
      </c>
      <c r="G155" s="64">
        <f t="shared" si="78"/>
        <v>101.20103289581333</v>
      </c>
      <c r="H155" s="64">
        <f t="shared" si="78"/>
        <v>101.3191426137229</v>
      </c>
      <c r="I155" s="64">
        <f t="shared" si="78"/>
        <v>106.16728323199342</v>
      </c>
      <c r="J155" s="64">
        <f t="shared" si="78"/>
        <v>111.38348231833577</v>
      </c>
      <c r="K155" s="64">
        <f t="shared" si="78"/>
        <v>118.4192857371231</v>
      </c>
      <c r="L155" s="64">
        <f t="shared" si="78"/>
        <v>123.26705020979519</v>
      </c>
      <c r="M155" s="64">
        <f t="shared" si="78"/>
        <v>128.5942122476768</v>
      </c>
      <c r="N155" s="64">
        <f t="shared" si="78"/>
        <v>133.63738435873756</v>
      </c>
      <c r="O155" s="64">
        <f t="shared" si="78"/>
        <v>133.82320028436604</v>
      </c>
      <c r="P155" s="64">
        <f t="shared" si="78"/>
        <v>137.04789649977712</v>
      </c>
      <c r="Q155" s="64">
        <f t="shared" si="78"/>
        <v>147.60630344793861</v>
      </c>
      <c r="R155" s="64">
        <f t="shared" si="78"/>
        <v>158.6446721797073</v>
      </c>
      <c r="S155" s="64">
        <f t="shared" si="78"/>
        <v>165.9405802798147</v>
      </c>
      <c r="T155" s="64">
        <f t="shared" si="78"/>
        <v>175.81647103960998</v>
      </c>
      <c r="U155" s="64">
        <f t="shared" si="78"/>
        <v>177.49577306383753</v>
      </c>
      <c r="V155" s="64">
        <f t="shared" si="78"/>
        <v>165.97969942205225</v>
      </c>
      <c r="W155" s="64">
        <f t="shared" si="78"/>
        <v>164.14495957547692</v>
      </c>
      <c r="X155" s="64">
        <f t="shared" si="48"/>
        <v>167.18872844927466</v>
      </c>
    </row>
    <row r="156" spans="1:27" ht="12.75">
      <c r="A156" s="61" t="s">
        <v>52</v>
      </c>
      <c r="B156" s="15"/>
      <c r="C156" s="66">
        <f aca="true" t="shared" si="79" ref="C156:W156">C117/$C117*100</f>
        <v>100</v>
      </c>
      <c r="D156" s="5">
        <f t="shared" si="79"/>
        <v>101.29821699838214</v>
      </c>
      <c r="E156" s="5">
        <f t="shared" si="79"/>
        <v>102.44073796281528</v>
      </c>
      <c r="F156" s="5">
        <f t="shared" si="79"/>
        <v>102.55177853766781</v>
      </c>
      <c r="G156" s="5">
        <f t="shared" si="79"/>
        <v>105.3011903382495</v>
      </c>
      <c r="H156" s="5">
        <f t="shared" si="79"/>
        <v>108.25152678524744</v>
      </c>
      <c r="I156" s="5">
        <f t="shared" si="79"/>
        <v>110.50942953555905</v>
      </c>
      <c r="J156" s="5">
        <f t="shared" si="79"/>
        <v>113.75526490072112</v>
      </c>
      <c r="K156" s="5">
        <f t="shared" si="79"/>
        <v>117.14709477595817</v>
      </c>
      <c r="L156" s="5">
        <f t="shared" si="79"/>
        <v>120.4357416464037</v>
      </c>
      <c r="M156" s="5">
        <f t="shared" si="79"/>
        <v>125.21564304298651</v>
      </c>
      <c r="N156" s="5">
        <f t="shared" si="79"/>
        <v>127.38449685148987</v>
      </c>
      <c r="O156" s="5">
        <f t="shared" si="79"/>
        <v>129.1191919297582</v>
      </c>
      <c r="P156" s="5">
        <f t="shared" si="79"/>
        <v>130.920239646787</v>
      </c>
      <c r="Q156" s="5">
        <f t="shared" si="79"/>
        <v>134.51219788827433</v>
      </c>
      <c r="R156" s="5">
        <f t="shared" si="79"/>
        <v>137.46588442005992</v>
      </c>
      <c r="S156" s="5">
        <f t="shared" si="79"/>
        <v>141.9747570526279</v>
      </c>
      <c r="T156" s="5">
        <f t="shared" si="79"/>
        <v>146.1159009180862</v>
      </c>
      <c r="U156" s="5">
        <f t="shared" si="79"/>
        <v>147.23046555097005</v>
      </c>
      <c r="V156" s="5">
        <f t="shared" si="79"/>
        <v>141.17688632935884</v>
      </c>
      <c r="W156" s="5">
        <f t="shared" si="79"/>
        <v>142.83250703338987</v>
      </c>
      <c r="X156" s="5">
        <f t="shared" si="48"/>
        <v>145.45071389522937</v>
      </c>
      <c r="Y156" s="62"/>
      <c r="AA156" s="16"/>
    </row>
    <row r="157" spans="1:27" ht="12.75">
      <c r="A157" s="61" t="s">
        <v>90</v>
      </c>
      <c r="B157" s="15"/>
      <c r="C157" s="66">
        <f aca="true" t="shared" si="80" ref="C157:W157">C118/$C118*100</f>
        <v>100</v>
      </c>
      <c r="D157" s="5">
        <f t="shared" si="80"/>
        <v>101.35303058929712</v>
      </c>
      <c r="E157" s="5">
        <f t="shared" si="80"/>
        <v>102.35726792269595</v>
      </c>
      <c r="F157" s="5">
        <f t="shared" si="80"/>
        <v>102.19457578491836</v>
      </c>
      <c r="G157" s="5">
        <f t="shared" si="80"/>
        <v>105.19555580839412</v>
      </c>
      <c r="H157" s="5">
        <f t="shared" si="80"/>
        <v>108.06770970238297</v>
      </c>
      <c r="I157" s="5">
        <f t="shared" si="80"/>
        <v>110.14704471416796</v>
      </c>
      <c r="J157" s="5">
        <f t="shared" si="80"/>
        <v>113.19767581196156</v>
      </c>
      <c r="K157" s="5">
        <f t="shared" si="80"/>
        <v>116.5836679862593</v>
      </c>
      <c r="L157" s="5">
        <f t="shared" si="80"/>
        <v>120.16111190099528</v>
      </c>
      <c r="M157" s="5">
        <f t="shared" si="80"/>
        <v>124.85720058477267</v>
      </c>
      <c r="N157" s="5">
        <f t="shared" si="80"/>
        <v>127.3242511876545</v>
      </c>
      <c r="O157" s="5">
        <f t="shared" si="80"/>
        <v>128.91221548173255</v>
      </c>
      <c r="P157" s="5">
        <f t="shared" si="80"/>
        <v>130.62585461936976</v>
      </c>
      <c r="Q157" s="5">
        <f t="shared" si="80"/>
        <v>133.90739330461153</v>
      </c>
      <c r="R157" s="5">
        <f t="shared" si="80"/>
        <v>136.52705957131062</v>
      </c>
      <c r="S157" s="5">
        <f t="shared" si="80"/>
        <v>140.83933142467114</v>
      </c>
      <c r="T157" s="5">
        <f t="shared" si="80"/>
        <v>144.82758128124445</v>
      </c>
      <c r="U157" s="5">
        <f t="shared" si="80"/>
        <v>145.85115105886712</v>
      </c>
      <c r="V157" s="5">
        <f t="shared" si="80"/>
        <v>139.70164436924102</v>
      </c>
      <c r="W157" s="5">
        <f t="shared" si="80"/>
        <v>141.12871169063465</v>
      </c>
      <c r="X157" s="5">
        <f t="shared" si="48"/>
        <v>143.54288653108273</v>
      </c>
      <c r="Y157" s="62"/>
      <c r="AA157" s="16"/>
    </row>
    <row r="158" spans="1:27" s="4" customFormat="1" ht="12.75">
      <c r="A158" s="67"/>
      <c r="B158" s="68"/>
      <c r="C158" s="17"/>
      <c r="D158" s="17"/>
      <c r="E158" s="17"/>
      <c r="F158" s="17"/>
      <c r="G158" s="17"/>
      <c r="H158" s="17"/>
      <c r="I158" s="17"/>
      <c r="J158" s="17"/>
      <c r="K158" s="17"/>
      <c r="L158" s="17"/>
      <c r="M158" s="17"/>
      <c r="N158" s="17"/>
      <c r="O158" s="17"/>
      <c r="P158" s="17"/>
      <c r="Q158" s="17"/>
      <c r="R158" s="17"/>
      <c r="S158" s="17"/>
      <c r="T158" s="17"/>
      <c r="U158" s="17"/>
      <c r="V158" s="17"/>
      <c r="W158" s="69"/>
      <c r="X158" s="69"/>
      <c r="Y158" s="69"/>
      <c r="AA158" s="16"/>
    </row>
    <row r="159" spans="1:27" s="4" customFormat="1" ht="12.75">
      <c r="A159" s="67"/>
      <c r="B159" s="68"/>
      <c r="C159" s="17"/>
      <c r="D159" s="17"/>
      <c r="E159" s="17"/>
      <c r="F159" s="17"/>
      <c r="G159" s="17"/>
      <c r="H159" s="17"/>
      <c r="I159" s="17"/>
      <c r="J159" s="17"/>
      <c r="K159" s="17"/>
      <c r="L159" s="17"/>
      <c r="M159" s="17"/>
      <c r="N159" s="17"/>
      <c r="O159" s="17"/>
      <c r="P159" s="17"/>
      <c r="Q159" s="17"/>
      <c r="R159" s="17"/>
      <c r="S159" s="17"/>
      <c r="T159" s="17"/>
      <c r="U159" s="17"/>
      <c r="V159" s="17"/>
      <c r="W159" s="69"/>
      <c r="X159" s="69"/>
      <c r="Y159" s="69"/>
      <c r="AA159" s="16"/>
    </row>
    <row r="160" ht="15.75">
      <c r="A160" s="56" t="s">
        <v>182</v>
      </c>
    </row>
    <row r="162" spans="1:24" ht="15.75">
      <c r="A162" s="56"/>
      <c r="C162">
        <v>1990</v>
      </c>
      <c r="D162">
        <v>1991</v>
      </c>
      <c r="E162">
        <v>1992</v>
      </c>
      <c r="F162">
        <v>1993</v>
      </c>
      <c r="G162">
        <v>1994</v>
      </c>
      <c r="H162" s="70">
        <v>1995</v>
      </c>
      <c r="I162">
        <v>1996</v>
      </c>
      <c r="J162">
        <v>1997</v>
      </c>
      <c r="K162">
        <v>1998</v>
      </c>
      <c r="L162">
        <v>1999</v>
      </c>
      <c r="M162" s="4">
        <v>2000</v>
      </c>
      <c r="N162">
        <v>2001</v>
      </c>
      <c r="O162">
        <v>2002</v>
      </c>
      <c r="P162">
        <v>2003</v>
      </c>
      <c r="Q162">
        <v>2004</v>
      </c>
      <c r="R162">
        <v>2005</v>
      </c>
      <c r="S162">
        <v>2006</v>
      </c>
      <c r="T162">
        <v>2007</v>
      </c>
      <c r="U162">
        <v>2008</v>
      </c>
      <c r="V162">
        <v>2009</v>
      </c>
      <c r="W162">
        <v>2010</v>
      </c>
      <c r="X162">
        <v>2011</v>
      </c>
    </row>
    <row r="163" spans="8:13" ht="12.75">
      <c r="H163" s="70"/>
      <c r="M163" s="4"/>
    </row>
    <row r="164" spans="1:24" ht="12.75">
      <c r="A164" t="s">
        <v>18</v>
      </c>
      <c r="C164" s="71">
        <f aca="true" t="shared" si="81" ref="C164:W164">C86/$H86*100</f>
        <v>92.40235691790504</v>
      </c>
      <c r="D164" s="71">
        <f t="shared" si="81"/>
        <v>94.09616077283268</v>
      </c>
      <c r="E164" s="71">
        <f t="shared" si="81"/>
        <v>95.53644818382485</v>
      </c>
      <c r="F164" s="71">
        <f t="shared" si="81"/>
        <v>94.6175087968821</v>
      </c>
      <c r="G164" s="71">
        <f t="shared" si="81"/>
        <v>97.67078881018129</v>
      </c>
      <c r="H164" s="63">
        <f t="shared" si="81"/>
        <v>100</v>
      </c>
      <c r="I164" s="71">
        <f t="shared" si="81"/>
        <v>101.40692060523044</v>
      </c>
      <c r="J164" s="71">
        <f t="shared" si="81"/>
        <v>105.20296078182125</v>
      </c>
      <c r="K164" s="71">
        <f t="shared" si="81"/>
        <v>107.23199048614971</v>
      </c>
      <c r="L164" s="71">
        <f t="shared" si="81"/>
        <v>111.031348130878</v>
      </c>
      <c r="M164" s="71">
        <f t="shared" si="81"/>
        <v>115.11887838501396</v>
      </c>
      <c r="N164" s="71">
        <f t="shared" si="81"/>
        <v>116.02370320235322</v>
      </c>
      <c r="O164" s="71">
        <f t="shared" si="81"/>
        <v>117.60956105463242</v>
      </c>
      <c r="P164" s="71">
        <f t="shared" si="81"/>
        <v>118.53373328882198</v>
      </c>
      <c r="Q164" s="71">
        <f t="shared" si="81"/>
        <v>122.36785453806822</v>
      </c>
      <c r="R164" s="71">
        <f t="shared" si="81"/>
        <v>124.53055324619618</v>
      </c>
      <c r="S164" s="71">
        <f t="shared" si="81"/>
        <v>127.97730574102117</v>
      </c>
      <c r="T164" s="71">
        <f t="shared" si="81"/>
        <v>131.74414094244517</v>
      </c>
      <c r="U164" s="71">
        <f t="shared" si="81"/>
        <v>133.11079381151524</v>
      </c>
      <c r="V164" s="71">
        <f t="shared" si="81"/>
        <v>128.99853382997895</v>
      </c>
      <c r="W164" s="71">
        <f t="shared" si="81"/>
        <v>130.68423261074713</v>
      </c>
      <c r="X164" s="71">
        <f aca="true" t="shared" si="82" ref="X164:X196">X86/$H86*100</f>
        <v>132.73842558532235</v>
      </c>
    </row>
    <row r="165" spans="1:24" ht="12.75">
      <c r="A165" t="s">
        <v>141</v>
      </c>
      <c r="C165" s="65">
        <f aca="true" t="shared" si="83" ref="C165:W165">C87/$H87*100</f>
        <v>104.49609233006176</v>
      </c>
      <c r="D165" s="71">
        <f t="shared" si="83"/>
        <v>104.49609233006176</v>
      </c>
      <c r="E165" s="71">
        <f t="shared" si="83"/>
        <v>96.9181661214104</v>
      </c>
      <c r="F165" s="71">
        <f t="shared" si="83"/>
        <v>95.48346055979643</v>
      </c>
      <c r="G165" s="71">
        <f t="shared" si="83"/>
        <v>97.21919302071973</v>
      </c>
      <c r="H165" s="63">
        <f t="shared" si="83"/>
        <v>100</v>
      </c>
      <c r="I165" s="71">
        <f t="shared" si="83"/>
        <v>90.60288030500637</v>
      </c>
      <c r="J165" s="71">
        <f t="shared" si="83"/>
        <v>85.55074600265434</v>
      </c>
      <c r="K165" s="71">
        <f t="shared" si="83"/>
        <v>88.97866110031941</v>
      </c>
      <c r="L165" s="71">
        <f t="shared" si="83"/>
        <v>91.02648832074728</v>
      </c>
      <c r="M165" s="71">
        <f t="shared" si="83"/>
        <v>95.93425236394647</v>
      </c>
      <c r="N165" s="71">
        <f t="shared" si="83"/>
        <v>99.83533327619723</v>
      </c>
      <c r="O165" s="71">
        <f t="shared" si="83"/>
        <v>104.32788042154968</v>
      </c>
      <c r="P165" s="71">
        <f t="shared" si="83"/>
        <v>109.55174576490599</v>
      </c>
      <c r="Q165" s="71">
        <f t="shared" si="83"/>
        <v>116.8278131850281</v>
      </c>
      <c r="R165" s="71">
        <f t="shared" si="83"/>
        <v>124.1243922266692</v>
      </c>
      <c r="S165" s="71">
        <f t="shared" si="83"/>
        <v>131.971808712634</v>
      </c>
      <c r="T165" s="71">
        <f t="shared" si="83"/>
        <v>140.11087033463707</v>
      </c>
      <c r="U165" s="71">
        <f t="shared" si="83"/>
        <v>148.53695121999323</v>
      </c>
      <c r="V165" s="71">
        <f t="shared" si="83"/>
        <v>141.06189955545008</v>
      </c>
      <c r="W165" s="71">
        <f t="shared" si="83"/>
        <v>141.06435007441812</v>
      </c>
      <c r="X165" s="71">
        <f t="shared" si="82"/>
        <v>144.8463075206653</v>
      </c>
    </row>
    <row r="166" spans="1:24" ht="12.75">
      <c r="A166" t="s">
        <v>19</v>
      </c>
      <c r="C166" s="71">
        <f aca="true" t="shared" si="84" ref="C166:W166">C88/$H88*100</f>
        <v>104.94797795009445</v>
      </c>
      <c r="D166" s="71">
        <f t="shared" si="84"/>
        <v>92.75833080506195</v>
      </c>
      <c r="E166" s="71">
        <f t="shared" si="84"/>
        <v>92.28847057562766</v>
      </c>
      <c r="F166" s="71">
        <f t="shared" si="84"/>
        <v>92.34560106122231</v>
      </c>
      <c r="G166" s="71">
        <f t="shared" si="84"/>
        <v>94.39520248738458</v>
      </c>
      <c r="H166" s="63">
        <f t="shared" si="84"/>
        <v>100</v>
      </c>
      <c r="I166" s="71">
        <f t="shared" si="84"/>
        <v>104.02743965552423</v>
      </c>
      <c r="J166" s="71">
        <f t="shared" si="84"/>
        <v>103.26715015348877</v>
      </c>
      <c r="K166" s="71">
        <f t="shared" si="84"/>
        <v>102.48335668159348</v>
      </c>
      <c r="L166" s="71">
        <f t="shared" si="84"/>
        <v>103.8561262015667</v>
      </c>
      <c r="M166" s="71">
        <f t="shared" si="84"/>
        <v>107.64469078265759</v>
      </c>
      <c r="N166" s="71">
        <f t="shared" si="84"/>
        <v>110.28883822040527</v>
      </c>
      <c r="O166" s="71">
        <f t="shared" si="84"/>
        <v>112.3808390523868</v>
      </c>
      <c r="P166" s="71">
        <f t="shared" si="84"/>
        <v>116.42912741757753</v>
      </c>
      <c r="Q166" s="71">
        <f t="shared" si="84"/>
        <v>121.65054907338792</v>
      </c>
      <c r="R166" s="71">
        <f t="shared" si="84"/>
        <v>129.33442952964035</v>
      </c>
      <c r="S166" s="71">
        <f t="shared" si="84"/>
        <v>138.13932150234623</v>
      </c>
      <c r="T166" s="71">
        <f t="shared" si="84"/>
        <v>146.60866726098604</v>
      </c>
      <c r="U166" s="71">
        <f t="shared" si="84"/>
        <v>150.22060786773264</v>
      </c>
      <c r="V166" s="71">
        <f t="shared" si="84"/>
        <v>143.84134525315696</v>
      </c>
      <c r="W166" s="71">
        <f t="shared" si="84"/>
        <v>146.15805094877047</v>
      </c>
      <c r="X166" s="71">
        <f t="shared" si="82"/>
        <v>149.72152310651427</v>
      </c>
    </row>
    <row r="167" spans="1:24" ht="12.75">
      <c r="A167" t="s">
        <v>20</v>
      </c>
      <c r="C167" s="71">
        <f aca="true" t="shared" si="85" ref="C167:W167">C89/$H89*100</f>
        <v>89.08680381334675</v>
      </c>
      <c r="D167" s="71">
        <f t="shared" si="85"/>
        <v>90.24529114311441</v>
      </c>
      <c r="E167" s="71">
        <f t="shared" si="85"/>
        <v>92.02803784878282</v>
      </c>
      <c r="F167" s="71">
        <f t="shared" si="85"/>
        <v>91.94556835448896</v>
      </c>
      <c r="G167" s="71">
        <f t="shared" si="85"/>
        <v>97.02593830178677</v>
      </c>
      <c r="H167" s="63">
        <f t="shared" si="85"/>
        <v>100</v>
      </c>
      <c r="I167" s="71">
        <f t="shared" si="85"/>
        <v>102.83456637237424</v>
      </c>
      <c r="J167" s="71">
        <f t="shared" si="85"/>
        <v>106.12373804770598</v>
      </c>
      <c r="K167" s="71">
        <f t="shared" si="85"/>
        <v>108.41642557461756</v>
      </c>
      <c r="L167" s="71">
        <f t="shared" si="85"/>
        <v>111.19236476604286</v>
      </c>
      <c r="M167" s="71">
        <f t="shared" si="85"/>
        <v>115.11602666068832</v>
      </c>
      <c r="N167" s="71">
        <f t="shared" si="85"/>
        <v>115.92746598911796</v>
      </c>
      <c r="O167" s="71">
        <f t="shared" si="85"/>
        <v>116.46747659360956</v>
      </c>
      <c r="P167" s="71">
        <f t="shared" si="85"/>
        <v>116.91443100497129</v>
      </c>
      <c r="Q167" s="71">
        <f t="shared" si="85"/>
        <v>119.59936017194931</v>
      </c>
      <c r="R167" s="71">
        <f t="shared" si="85"/>
        <v>122.52378003864588</v>
      </c>
      <c r="S167" s="71">
        <f t="shared" si="85"/>
        <v>126.68310718721196</v>
      </c>
      <c r="T167" s="71">
        <f t="shared" si="85"/>
        <v>128.82740300270802</v>
      </c>
      <c r="U167" s="71">
        <f t="shared" si="85"/>
        <v>127.70699220320768</v>
      </c>
      <c r="V167" s="71">
        <f t="shared" si="85"/>
        <v>121.46199642009441</v>
      </c>
      <c r="W167" s="71">
        <f t="shared" si="85"/>
        <v>123.3925451328071</v>
      </c>
      <c r="X167" s="71">
        <f t="shared" si="82"/>
        <v>125.66548693382549</v>
      </c>
    </row>
    <row r="168" spans="1:24" ht="12.75">
      <c r="A168" t="s">
        <v>179</v>
      </c>
      <c r="C168" s="71">
        <f aca="true" t="shared" si="86" ref="C168:W168">C90/$H90*100</f>
        <v>89.6968197828431</v>
      </c>
      <c r="D168" s="71">
        <f t="shared" si="86"/>
        <v>94.27877181356308</v>
      </c>
      <c r="E168" s="71">
        <f t="shared" si="86"/>
        <v>96.3772918047272</v>
      </c>
      <c r="F168" s="71">
        <f t="shared" si="86"/>
        <v>95.60415286061411</v>
      </c>
      <c r="G168" s="71">
        <f t="shared" si="86"/>
        <v>98.14446653412855</v>
      </c>
      <c r="H168" s="63">
        <f t="shared" si="86"/>
        <v>100</v>
      </c>
      <c r="I168" s="71">
        <f t="shared" si="86"/>
        <v>100.99403578528828</v>
      </c>
      <c r="J168" s="71">
        <f t="shared" si="86"/>
        <v>102.81643204744597</v>
      </c>
      <c r="K168" s="71">
        <f t="shared" si="86"/>
        <v>104.90390987408882</v>
      </c>
      <c r="L168" s="71">
        <f t="shared" si="86"/>
        <v>107.01347202977422</v>
      </c>
      <c r="M168" s="71">
        <f t="shared" si="86"/>
        <v>110.44842058758562</v>
      </c>
      <c r="N168" s="71">
        <f t="shared" si="86"/>
        <v>111.81798100287166</v>
      </c>
      <c r="O168" s="71">
        <f t="shared" si="86"/>
        <v>111.81798100287166</v>
      </c>
      <c r="P168" s="71">
        <f t="shared" si="86"/>
        <v>111.57499447757897</v>
      </c>
      <c r="Q168" s="71">
        <f t="shared" si="86"/>
        <v>112.92246520874751</v>
      </c>
      <c r="R168" s="71">
        <f t="shared" si="86"/>
        <v>113.77291536973446</v>
      </c>
      <c r="S168" s="71">
        <f t="shared" si="86"/>
        <v>117.3735392359647</v>
      </c>
      <c r="T168" s="71">
        <f t="shared" si="86"/>
        <v>120.26728250028451</v>
      </c>
      <c r="U168" s="71">
        <f t="shared" si="86"/>
        <v>121.7804285398719</v>
      </c>
      <c r="V168" s="71">
        <f t="shared" si="86"/>
        <v>115.716807572076</v>
      </c>
      <c r="W168" s="71">
        <f t="shared" si="86"/>
        <v>117.1623474412171</v>
      </c>
      <c r="X168" s="71">
        <f t="shared" si="82"/>
        <v>119.08802766010895</v>
      </c>
    </row>
    <row r="169" spans="1:24" ht="12.75">
      <c r="A169" t="s">
        <v>48</v>
      </c>
      <c r="C169" s="65">
        <f aca="true" t="shared" si="87" ref="C169:W169">C91/$H91*100</f>
        <v>97.26684690927364</v>
      </c>
      <c r="D169" s="65">
        <f>D91/$H91*100</f>
        <v>97.26684690927364</v>
      </c>
      <c r="E169" s="65">
        <f t="shared" si="87"/>
        <v>97.26684690927364</v>
      </c>
      <c r="F169" s="71">
        <f t="shared" si="87"/>
        <v>97.26684690927364</v>
      </c>
      <c r="G169" s="71">
        <f t="shared" si="87"/>
        <v>95.66934069307527</v>
      </c>
      <c r="H169" s="63">
        <f t="shared" si="87"/>
        <v>100</v>
      </c>
      <c r="I169" s="71">
        <f t="shared" si="87"/>
        <v>105.68890269174294</v>
      </c>
      <c r="J169" s="71">
        <f t="shared" si="87"/>
        <v>118.0966313532499</v>
      </c>
      <c r="K169" s="71">
        <f t="shared" si="87"/>
        <v>126.03630733698643</v>
      </c>
      <c r="L169" s="71">
        <f t="shared" si="87"/>
        <v>125.65821045901711</v>
      </c>
      <c r="M169" s="71">
        <f t="shared" si="87"/>
        <v>138.1917133265744</v>
      </c>
      <c r="N169" s="71">
        <f t="shared" si="87"/>
        <v>148.57829408481277</v>
      </c>
      <c r="O169" s="71">
        <f t="shared" si="87"/>
        <v>160.37455822383657</v>
      </c>
      <c r="P169" s="71">
        <f t="shared" si="87"/>
        <v>172.49763169693531</v>
      </c>
      <c r="Q169" s="71">
        <f t="shared" si="87"/>
        <v>184.96727246762208</v>
      </c>
      <c r="R169" s="71">
        <f t="shared" si="87"/>
        <v>202.41166161462144</v>
      </c>
      <c r="S169" s="71">
        <f t="shared" si="87"/>
        <v>222.56313551138368</v>
      </c>
      <c r="T169" s="71">
        <f t="shared" si="87"/>
        <v>238.59594864248606</v>
      </c>
      <c r="U169" s="71">
        <f t="shared" si="87"/>
        <v>230.06307493272197</v>
      </c>
      <c r="V169" s="71">
        <f t="shared" si="87"/>
        <v>197.6601151381704</v>
      </c>
      <c r="W169" s="71">
        <f t="shared" si="87"/>
        <v>199.51980709473816</v>
      </c>
      <c r="X169" s="71">
        <f t="shared" si="82"/>
        <v>207.0589702652529</v>
      </c>
    </row>
    <row r="170" spans="1:24" ht="12.75">
      <c r="A170" t="s">
        <v>26</v>
      </c>
      <c r="C170" s="71">
        <f aca="true" t="shared" si="88" ref="C170:W170">C92/$H92*100</f>
        <v>79.6064075662196</v>
      </c>
      <c r="D170" s="71">
        <f t="shared" si="88"/>
        <v>81.14253565672229</v>
      </c>
      <c r="E170" s="71">
        <f t="shared" si="88"/>
        <v>83.85533558373626</v>
      </c>
      <c r="F170" s="71">
        <f t="shared" si="88"/>
        <v>86.11324620624639</v>
      </c>
      <c r="G170" s="71">
        <f t="shared" si="88"/>
        <v>91.06977769668218</v>
      </c>
      <c r="H170" s="63">
        <f t="shared" si="88"/>
        <v>100</v>
      </c>
      <c r="I170" s="71">
        <f t="shared" si="88"/>
        <v>108.08583137425573</v>
      </c>
      <c r="J170" s="71">
        <f t="shared" si="88"/>
        <v>120.50987796278878</v>
      </c>
      <c r="K170" s="71">
        <f t="shared" si="88"/>
        <v>130.67087481513116</v>
      </c>
      <c r="L170" s="71">
        <f t="shared" si="88"/>
        <v>144.5918212228297</v>
      </c>
      <c r="M170" s="71">
        <f t="shared" si="88"/>
        <v>158.251139631396</v>
      </c>
      <c r="N170" s="71">
        <f t="shared" si="88"/>
        <v>167.3390556061018</v>
      </c>
      <c r="O170" s="71">
        <f t="shared" si="88"/>
        <v>178.17763440645948</v>
      </c>
      <c r="P170" s="71">
        <f t="shared" si="88"/>
        <v>185.99134609273656</v>
      </c>
      <c r="Q170" s="71">
        <f t="shared" si="88"/>
        <v>194.53825322589236</v>
      </c>
      <c r="R170" s="71">
        <f t="shared" si="88"/>
        <v>206.55138791457074</v>
      </c>
      <c r="S170" s="71">
        <f t="shared" si="88"/>
        <v>217.61444356837578</v>
      </c>
      <c r="T170" s="71">
        <f t="shared" si="88"/>
        <v>230.72374085015284</v>
      </c>
      <c r="U170" s="71">
        <f t="shared" si="88"/>
        <v>223.7195346641625</v>
      </c>
      <c r="V170" s="71">
        <f t="shared" si="88"/>
        <v>207.84341892848417</v>
      </c>
      <c r="W170" s="71">
        <f t="shared" si="88"/>
        <v>205.88744158831105</v>
      </c>
      <c r="X170" s="71">
        <f t="shared" si="82"/>
        <v>212.15314713542162</v>
      </c>
    </row>
    <row r="171" spans="1:24" ht="12.75">
      <c r="A171" t="s">
        <v>23</v>
      </c>
      <c r="C171" s="71">
        <f aca="true" t="shared" si="89" ref="C171:W171">C93/$H93*100</f>
        <v>93.99259324133274</v>
      </c>
      <c r="D171" s="71">
        <f t="shared" si="89"/>
        <v>96.90794099615901</v>
      </c>
      <c r="E171" s="71">
        <f t="shared" si="89"/>
        <v>97.58354498479865</v>
      </c>
      <c r="F171" s="71">
        <f t="shared" si="89"/>
        <v>96.0230585409186</v>
      </c>
      <c r="G171" s="71">
        <f t="shared" si="89"/>
        <v>97.94337332816194</v>
      </c>
      <c r="H171" s="63">
        <f t="shared" si="89"/>
        <v>100</v>
      </c>
      <c r="I171" s="71">
        <f t="shared" si="89"/>
        <v>102.35840022672829</v>
      </c>
      <c r="J171" s="71">
        <f t="shared" si="89"/>
        <v>106.08179518732686</v>
      </c>
      <c r="K171" s="71">
        <f t="shared" si="89"/>
        <v>109.65006209382014</v>
      </c>
      <c r="L171" s="71">
        <f t="shared" si="89"/>
        <v>113.39972032786929</v>
      </c>
      <c r="M171" s="71">
        <f t="shared" si="89"/>
        <v>118.47683446270048</v>
      </c>
      <c r="N171" s="71">
        <f t="shared" si="89"/>
        <v>123.44936495648217</v>
      </c>
      <c r="O171" s="71">
        <f t="shared" si="89"/>
        <v>127.69497394319885</v>
      </c>
      <c r="P171" s="71">
        <f t="shared" si="89"/>
        <v>135.28436448485607</v>
      </c>
      <c r="Q171" s="71">
        <f t="shared" si="89"/>
        <v>141.542534810139</v>
      </c>
      <c r="R171" s="71">
        <f t="shared" si="89"/>
        <v>144.71526169165563</v>
      </c>
      <c r="S171" s="71">
        <f t="shared" si="89"/>
        <v>151.2589114520826</v>
      </c>
      <c r="T171" s="71">
        <f t="shared" si="89"/>
        <v>158.0231431513581</v>
      </c>
      <c r="U171" s="71">
        <f t="shared" si="89"/>
        <v>161.20718906035992</v>
      </c>
      <c r="V171" s="71">
        <f t="shared" si="89"/>
        <v>158.04346002327273</v>
      </c>
      <c r="W171" s="71">
        <f t="shared" si="89"/>
        <v>153.37959766649118</v>
      </c>
      <c r="X171" s="71">
        <f t="shared" si="82"/>
        <v>152.58324981096555</v>
      </c>
    </row>
    <row r="172" spans="1:24" ht="12.75">
      <c r="A172" t="s">
        <v>24</v>
      </c>
      <c r="C172" s="71">
        <f aca="true" t="shared" si="90" ref="C172:W172">C94/$H94*100</f>
        <v>92.7966636743439</v>
      </c>
      <c r="D172" s="71">
        <f t="shared" si="90"/>
        <v>95.1568548175254</v>
      </c>
      <c r="E172" s="71">
        <f t="shared" si="90"/>
        <v>96.04205698204834</v>
      </c>
      <c r="F172" s="71">
        <f t="shared" si="90"/>
        <v>95.05155931994325</v>
      </c>
      <c r="G172" s="71">
        <f t="shared" si="90"/>
        <v>97.31661058916778</v>
      </c>
      <c r="H172" s="63">
        <f t="shared" si="90"/>
        <v>100</v>
      </c>
      <c r="I172" s="71">
        <f t="shared" si="90"/>
        <v>102.41701195824689</v>
      </c>
      <c r="J172" s="71">
        <f t="shared" si="90"/>
        <v>106.37921271152638</v>
      </c>
      <c r="K172" s="71">
        <f t="shared" si="90"/>
        <v>111.13240698605587</v>
      </c>
      <c r="L172" s="71">
        <f t="shared" si="90"/>
        <v>116.40668082019697</v>
      </c>
      <c r="M172" s="71">
        <f t="shared" si="90"/>
        <v>122.28500392060629</v>
      </c>
      <c r="N172" s="71">
        <f t="shared" si="90"/>
        <v>126.74596198119777</v>
      </c>
      <c r="O172" s="71">
        <f t="shared" si="90"/>
        <v>130.1734453555338</v>
      </c>
      <c r="P172" s="71">
        <f t="shared" si="90"/>
        <v>134.2041126571963</v>
      </c>
      <c r="Q172" s="71">
        <f t="shared" si="90"/>
        <v>138.58833882435516</v>
      </c>
      <c r="R172" s="71">
        <f t="shared" si="90"/>
        <v>143.5973746314985</v>
      </c>
      <c r="S172" s="71">
        <f t="shared" si="90"/>
        <v>149.3680231805288</v>
      </c>
      <c r="T172" s="71">
        <f t="shared" si="90"/>
        <v>154.69060659832974</v>
      </c>
      <c r="U172" s="71">
        <f t="shared" si="90"/>
        <v>156.01749715340355</v>
      </c>
      <c r="V172" s="71">
        <f t="shared" si="90"/>
        <v>150.34039057985046</v>
      </c>
      <c r="W172" s="71">
        <f t="shared" si="90"/>
        <v>149.73800195829335</v>
      </c>
      <c r="X172" s="71">
        <f t="shared" si="82"/>
        <v>150.89782158156783</v>
      </c>
    </row>
    <row r="173" spans="1:24" ht="12.75">
      <c r="A173" t="s">
        <v>25</v>
      </c>
      <c r="C173" s="71">
        <f aca="true" t="shared" si="91" ref="C173:W173">C95/$H95*100</f>
        <v>94.4253727597167</v>
      </c>
      <c r="D173" s="71">
        <f t="shared" si="91"/>
        <v>95.38424150479152</v>
      </c>
      <c r="E173" s="71">
        <f t="shared" si="91"/>
        <v>96.68775512318022</v>
      </c>
      <c r="F173" s="71">
        <f t="shared" si="91"/>
        <v>95.80435064950586</v>
      </c>
      <c r="G173" s="71">
        <f t="shared" si="91"/>
        <v>97.9268241182887</v>
      </c>
      <c r="H173" s="63">
        <f t="shared" si="91"/>
        <v>100</v>
      </c>
      <c r="I173" s="71">
        <f t="shared" si="91"/>
        <v>101.11029129957745</v>
      </c>
      <c r="J173" s="71">
        <f t="shared" si="91"/>
        <v>103.3727852140704</v>
      </c>
      <c r="K173" s="71">
        <f t="shared" si="91"/>
        <v>106.99402644237468</v>
      </c>
      <c r="L173" s="71">
        <f t="shared" si="91"/>
        <v>110.5256842261267</v>
      </c>
      <c r="M173" s="71">
        <f t="shared" si="91"/>
        <v>114.84752169468322</v>
      </c>
      <c r="N173" s="71">
        <f t="shared" si="91"/>
        <v>116.97726988417018</v>
      </c>
      <c r="O173" s="71">
        <f t="shared" si="91"/>
        <v>118.178068908258</v>
      </c>
      <c r="P173" s="71">
        <f t="shared" si="91"/>
        <v>119.46314473507027</v>
      </c>
      <c r="Q173" s="71">
        <f t="shared" si="91"/>
        <v>122.41418737863843</v>
      </c>
      <c r="R173" s="71">
        <f t="shared" si="91"/>
        <v>124.73514996840717</v>
      </c>
      <c r="S173" s="71">
        <f t="shared" si="91"/>
        <v>127.50030078938288</v>
      </c>
      <c r="T173" s="71">
        <f t="shared" si="91"/>
        <v>130.46366982170161</v>
      </c>
      <c r="U173" s="71">
        <f t="shared" si="91"/>
        <v>131.0234966307605</v>
      </c>
      <c r="V173" s="71">
        <f t="shared" si="91"/>
        <v>128.07942146224585</v>
      </c>
      <c r="W173" s="71">
        <f t="shared" si="91"/>
        <v>129.76472254482135</v>
      </c>
      <c r="X173" s="71">
        <f t="shared" si="82"/>
        <v>131.65021181161077</v>
      </c>
    </row>
    <row r="174" spans="1:24" ht="12.75">
      <c r="A174" t="s">
        <v>27</v>
      </c>
      <c r="C174" s="71">
        <f aca="true" t="shared" si="92" ref="C174:W174">C96/$H96*100</f>
        <v>93.87868041151904</v>
      </c>
      <c r="D174" s="71">
        <f t="shared" si="92"/>
        <v>95.3185302006563</v>
      </c>
      <c r="E174" s="71">
        <f t="shared" si="92"/>
        <v>96.05528592203042</v>
      </c>
      <c r="F174" s="71">
        <f t="shared" si="92"/>
        <v>95.20211198509847</v>
      </c>
      <c r="G174" s="71">
        <f t="shared" si="92"/>
        <v>97.2507589323767</v>
      </c>
      <c r="H174" s="63">
        <f t="shared" si="92"/>
        <v>100</v>
      </c>
      <c r="I174" s="71">
        <f t="shared" si="92"/>
        <v>101.09538286464085</v>
      </c>
      <c r="J174" s="71">
        <f t="shared" si="92"/>
        <v>102.98813825687061</v>
      </c>
      <c r="K174" s="71">
        <f t="shared" si="92"/>
        <v>104.43133668406237</v>
      </c>
      <c r="L174" s="71">
        <f t="shared" si="92"/>
        <v>105.96050193778213</v>
      </c>
      <c r="M174" s="71">
        <f t="shared" si="92"/>
        <v>109.87382368710325</v>
      </c>
      <c r="N174" s="71">
        <f t="shared" si="92"/>
        <v>111.87156764599418</v>
      </c>
      <c r="O174" s="71">
        <f t="shared" si="92"/>
        <v>112.37951821677552</v>
      </c>
      <c r="P174" s="71">
        <f t="shared" si="92"/>
        <v>112.36050570154059</v>
      </c>
      <c r="Q174" s="71">
        <f t="shared" si="92"/>
        <v>114.08165953705034</v>
      </c>
      <c r="R174" s="71">
        <f t="shared" si="92"/>
        <v>114.82989103181225</v>
      </c>
      <c r="S174" s="71">
        <f t="shared" si="92"/>
        <v>117.1678676869158</v>
      </c>
      <c r="T174" s="71">
        <f t="shared" si="92"/>
        <v>118.90456547592909</v>
      </c>
      <c r="U174" s="71">
        <f t="shared" si="92"/>
        <v>117.3368678223373</v>
      </c>
      <c r="V174" s="71">
        <f t="shared" si="92"/>
        <v>111.42529474472308</v>
      </c>
      <c r="W174" s="71">
        <f t="shared" si="92"/>
        <v>112.36015298303144</v>
      </c>
      <c r="X174" s="71">
        <f t="shared" si="82"/>
        <v>113.97464052612425</v>
      </c>
    </row>
    <row r="175" spans="1:24" ht="12.75">
      <c r="A175" t="s">
        <v>28</v>
      </c>
      <c r="C175" s="71">
        <f aca="true" t="shared" si="93" ref="C175:W175">C97/$H97*100</f>
        <v>77.20215997300033</v>
      </c>
      <c r="D175" s="71">
        <f t="shared" si="93"/>
        <v>77.77349211706282</v>
      </c>
      <c r="E175" s="71">
        <f t="shared" si="93"/>
        <v>85.30688009257025</v>
      </c>
      <c r="F175" s="71">
        <f t="shared" si="93"/>
        <v>85.90472976230654</v>
      </c>
      <c r="G175" s="71">
        <f t="shared" si="93"/>
        <v>90.97198785015188</v>
      </c>
      <c r="H175" s="63">
        <f t="shared" si="93"/>
        <v>100</v>
      </c>
      <c r="I175" s="71">
        <f t="shared" si="93"/>
        <v>101.80880756612008</v>
      </c>
      <c r="J175" s="71">
        <f t="shared" si="93"/>
        <v>104.14952419357786</v>
      </c>
      <c r="K175" s="71">
        <f t="shared" si="93"/>
        <v>109.36627774522212</v>
      </c>
      <c r="L175" s="71">
        <f t="shared" si="93"/>
        <v>114.65040319584023</v>
      </c>
      <c r="M175" s="71">
        <f t="shared" si="93"/>
        <v>120.40625376911048</v>
      </c>
      <c r="N175" s="71">
        <f t="shared" si="93"/>
        <v>125.25288828082259</v>
      </c>
      <c r="O175" s="71">
        <f t="shared" si="93"/>
        <v>127.87783391425857</v>
      </c>
      <c r="P175" s="71">
        <f t="shared" si="93"/>
        <v>130.34366978266772</v>
      </c>
      <c r="Q175" s="71">
        <f t="shared" si="93"/>
        <v>135.85037834255377</v>
      </c>
      <c r="R175" s="71">
        <f t="shared" si="93"/>
        <v>141.1681288277411</v>
      </c>
      <c r="S175" s="71">
        <f t="shared" si="93"/>
        <v>146.99025483146667</v>
      </c>
      <c r="T175" s="71">
        <f t="shared" si="93"/>
        <v>154.53176530213187</v>
      </c>
      <c r="U175" s="71">
        <f t="shared" si="93"/>
        <v>160.12387657663035</v>
      </c>
      <c r="V175" s="71">
        <f t="shared" si="93"/>
        <v>157.3365317726119</v>
      </c>
      <c r="W175" s="71">
        <f t="shared" si="93"/>
        <v>156.6519699275234</v>
      </c>
      <c r="X175" s="71">
        <f t="shared" si="82"/>
        <v>158.71694908853001</v>
      </c>
    </row>
    <row r="176" spans="1:24" ht="12.75">
      <c r="A176" t="s">
        <v>29</v>
      </c>
      <c r="C176" s="71">
        <f aca="true" t="shared" si="94" ref="C176:W176">C98/$H98*100</f>
        <v>187.78473535626924</v>
      </c>
      <c r="D176" s="71">
        <f t="shared" si="94"/>
        <v>164.12376108575197</v>
      </c>
      <c r="E176" s="71">
        <f t="shared" si="94"/>
        <v>111.44016328432214</v>
      </c>
      <c r="F176" s="71">
        <f t="shared" si="94"/>
        <v>98.73598855234913</v>
      </c>
      <c r="G176" s="71">
        <f t="shared" si="94"/>
        <v>100.90821357855562</v>
      </c>
      <c r="H176" s="63">
        <f t="shared" si="94"/>
        <v>100</v>
      </c>
      <c r="I176" s="71">
        <f t="shared" si="94"/>
        <v>103.61409225352499</v>
      </c>
      <c r="J176" s="71">
        <f t="shared" si="94"/>
        <v>112.25636792066001</v>
      </c>
      <c r="K176" s="71">
        <f t="shared" si="94"/>
        <v>117.63909922420437</v>
      </c>
      <c r="L176" s="71">
        <f t="shared" si="94"/>
        <v>121.46613889967139</v>
      </c>
      <c r="M176" s="71">
        <f t="shared" si="94"/>
        <v>129.86676434729839</v>
      </c>
      <c r="N176" s="71">
        <f t="shared" si="94"/>
        <v>140.31840970099884</v>
      </c>
      <c r="O176" s="71">
        <f t="shared" si="94"/>
        <v>149.40243509067344</v>
      </c>
      <c r="P176" s="71">
        <f t="shared" si="94"/>
        <v>160.14575553963985</v>
      </c>
      <c r="Q176" s="71">
        <f t="shared" si="94"/>
        <v>174.0392763614693</v>
      </c>
      <c r="R176" s="71">
        <f t="shared" si="94"/>
        <v>192.4916215167104</v>
      </c>
      <c r="S176" s="71">
        <f t="shared" si="94"/>
        <v>216.03939663985904</v>
      </c>
      <c r="T176" s="71">
        <f t="shared" si="94"/>
        <v>237.59519761192712</v>
      </c>
      <c r="U176" s="71">
        <f t="shared" si="94"/>
        <v>226.78189700889502</v>
      </c>
      <c r="V176" s="71">
        <f t="shared" si="94"/>
        <v>185.92496815356262</v>
      </c>
      <c r="W176" s="71">
        <f t="shared" si="94"/>
        <v>179.41643112148654</v>
      </c>
      <c r="X176" s="71">
        <f t="shared" si="82"/>
        <v>185.37002006462222</v>
      </c>
    </row>
    <row r="177" spans="1:24" ht="12.75">
      <c r="A177" t="s">
        <v>30</v>
      </c>
      <c r="C177" s="71">
        <f aca="true" t="shared" si="95" ref="C177:W177">C99/$H99*100</f>
        <v>172.44228791839134</v>
      </c>
      <c r="D177" s="71">
        <f t="shared" si="95"/>
        <v>162.65414365764533</v>
      </c>
      <c r="E177" s="71">
        <f t="shared" si="95"/>
        <v>128.07656640932547</v>
      </c>
      <c r="F177" s="71">
        <f t="shared" si="95"/>
        <v>107.2929031632279</v>
      </c>
      <c r="G177" s="71">
        <f t="shared" si="95"/>
        <v>96.81467404206921</v>
      </c>
      <c r="H177" s="63">
        <f t="shared" si="95"/>
        <v>100</v>
      </c>
      <c r="I177" s="71">
        <f t="shared" si="95"/>
        <v>105.18267000175523</v>
      </c>
      <c r="J177" s="71">
        <f t="shared" si="95"/>
        <v>113.03890924563274</v>
      </c>
      <c r="K177" s="71">
        <f t="shared" si="95"/>
        <v>121.66244074792783</v>
      </c>
      <c r="L177" s="71">
        <f t="shared" si="95"/>
        <v>120.35671880323717</v>
      </c>
      <c r="M177" s="71">
        <f t="shared" si="95"/>
        <v>124.26908904371243</v>
      </c>
      <c r="N177" s="71">
        <f t="shared" si="95"/>
        <v>132.6396523045204</v>
      </c>
      <c r="O177" s="71">
        <f t="shared" si="95"/>
        <v>141.74328114242178</v>
      </c>
      <c r="P177" s="71">
        <f t="shared" si="95"/>
        <v>156.2671697194537</v>
      </c>
      <c r="Q177" s="71">
        <f t="shared" si="95"/>
        <v>167.75421129195195</v>
      </c>
      <c r="R177" s="71">
        <f t="shared" si="95"/>
        <v>180.8429458040865</v>
      </c>
      <c r="S177" s="71">
        <f t="shared" si="95"/>
        <v>195.029561506137</v>
      </c>
      <c r="T177" s="71">
        <f t="shared" si="95"/>
        <v>214.22001640011496</v>
      </c>
      <c r="U177" s="71">
        <f t="shared" si="95"/>
        <v>220.13554276609835</v>
      </c>
      <c r="V177" s="71">
        <f t="shared" si="95"/>
        <v>187.2018947621249</v>
      </c>
      <c r="W177" s="71">
        <f t="shared" si="95"/>
        <v>186.1403019941946</v>
      </c>
      <c r="X177" s="71">
        <f t="shared" si="82"/>
        <v>192.06828857593956</v>
      </c>
    </row>
    <row r="178" spans="1:24" ht="12.75">
      <c r="A178" t="s">
        <v>31</v>
      </c>
      <c r="C178" s="71">
        <f aca="true" t="shared" si="96" ref="C178:W178">C100/$H100*100</f>
        <v>82.38157065690211</v>
      </c>
      <c r="D178" s="71">
        <f t="shared" si="96"/>
        <v>89.50265418685123</v>
      </c>
      <c r="E178" s="71">
        <f t="shared" si="96"/>
        <v>91.1312716046706</v>
      </c>
      <c r="F178" s="71">
        <f t="shared" si="96"/>
        <v>94.95974754786552</v>
      </c>
      <c r="G178" s="71">
        <f t="shared" si="96"/>
        <v>98.5877723089694</v>
      </c>
      <c r="H178" s="63">
        <f t="shared" si="96"/>
        <v>100</v>
      </c>
      <c r="I178" s="71">
        <f t="shared" si="96"/>
        <v>101.51784074912786</v>
      </c>
      <c r="J178" s="71">
        <f t="shared" si="96"/>
        <v>107.54697349899014</v>
      </c>
      <c r="K178" s="71">
        <f t="shared" si="96"/>
        <v>114.52659281473774</v>
      </c>
      <c r="L178" s="71">
        <f t="shared" si="96"/>
        <v>124.16732970194016</v>
      </c>
      <c r="M178" s="71">
        <f t="shared" si="96"/>
        <v>134.65083542444458</v>
      </c>
      <c r="N178" s="71">
        <f t="shared" si="96"/>
        <v>138.04027174245675</v>
      </c>
      <c r="O178" s="71">
        <f t="shared" si="96"/>
        <v>143.70708121672075</v>
      </c>
      <c r="P178" s="71">
        <f t="shared" si="96"/>
        <v>145.9312075402412</v>
      </c>
      <c r="Q178" s="71">
        <f t="shared" si="96"/>
        <v>152.3502050309077</v>
      </c>
      <c r="R178" s="71">
        <f t="shared" si="96"/>
        <v>160.62549727645518</v>
      </c>
      <c r="S178" s="71">
        <f t="shared" si="96"/>
        <v>169.5746373707082</v>
      </c>
      <c r="T178" s="71">
        <f t="shared" si="96"/>
        <v>180.5532774343596</v>
      </c>
      <c r="U178" s="71">
        <f t="shared" si="96"/>
        <v>180.6114205275721</v>
      </c>
      <c r="V178" s="71">
        <f t="shared" si="96"/>
        <v>174.45314890752195</v>
      </c>
      <c r="W178" s="71">
        <f t="shared" si="96"/>
        <v>177.8696554256687</v>
      </c>
      <c r="X178" s="71">
        <f t="shared" si="82"/>
        <v>182.19045841238758</v>
      </c>
    </row>
    <row r="179" spans="1:24" ht="12.75">
      <c r="A179" t="s">
        <v>180</v>
      </c>
      <c r="C179" s="65">
        <f aca="true" t="shared" si="97" ref="C179:W179">C101/$H101*100</f>
        <v>98.38760379776281</v>
      </c>
      <c r="D179" s="71">
        <f t="shared" si="97"/>
        <v>98.38760379776281</v>
      </c>
      <c r="E179" s="71">
        <f t="shared" si="97"/>
        <v>96.32348671420696</v>
      </c>
      <c r="F179" s="71">
        <f t="shared" si="97"/>
        <v>95.7455430508001</v>
      </c>
      <c r="G179" s="71">
        <f t="shared" si="97"/>
        <v>98.52216994457824</v>
      </c>
      <c r="H179" s="63">
        <f t="shared" si="97"/>
        <v>100</v>
      </c>
      <c r="I179" s="71">
        <f t="shared" si="97"/>
        <v>101.32000971848805</v>
      </c>
      <c r="J179" s="71">
        <f t="shared" si="97"/>
        <v>105.94648027214618</v>
      </c>
      <c r="K179" s="71">
        <f t="shared" si="97"/>
        <v>111.09541040127596</v>
      </c>
      <c r="L179" s="71">
        <f t="shared" si="97"/>
        <v>115.7098575322379</v>
      </c>
      <c r="M179" s="71">
        <f t="shared" si="97"/>
        <v>121.73174871153438</v>
      </c>
      <c r="N179" s="71">
        <f t="shared" si="97"/>
        <v>126.76264558666827</v>
      </c>
      <c r="O179" s="71">
        <f t="shared" si="97"/>
        <v>132.35312188653435</v>
      </c>
      <c r="P179" s="71">
        <f t="shared" si="97"/>
        <v>137.99997937546362</v>
      </c>
      <c r="Q179" s="71">
        <f t="shared" si="97"/>
        <v>144.70732497966304</v>
      </c>
      <c r="R179" s="71">
        <f t="shared" si="97"/>
        <v>149.8141234684832</v>
      </c>
      <c r="S179" s="71">
        <f t="shared" si="97"/>
        <v>155.7585032424268</v>
      </c>
      <c r="T179" s="71">
        <f t="shared" si="97"/>
        <v>157.26536144130907</v>
      </c>
      <c r="U179" s="71">
        <f t="shared" si="97"/>
        <v>158.27835289722768</v>
      </c>
      <c r="V179" s="71">
        <f t="shared" si="97"/>
        <v>148.27552177535406</v>
      </c>
      <c r="W179" s="71">
        <f t="shared" si="97"/>
        <v>148.2425767493757</v>
      </c>
      <c r="X179" s="71">
        <f t="shared" si="82"/>
        <v>152.3980648215556</v>
      </c>
    </row>
    <row r="180" spans="1:24" ht="12.75">
      <c r="A180" t="s">
        <v>49</v>
      </c>
      <c r="C180" s="65">
        <f aca="true" t="shared" si="98" ref="C180:W180">C102/$H102*100</f>
        <v>81.40407849710176</v>
      </c>
      <c r="D180" s="71">
        <f t="shared" si="98"/>
        <v>81.40407849710176</v>
      </c>
      <c r="E180" s="71">
        <f t="shared" si="98"/>
        <v>85.21893987010267</v>
      </c>
      <c r="F180" s="71">
        <f t="shared" si="98"/>
        <v>89.04253090299602</v>
      </c>
      <c r="G180" s="71">
        <f t="shared" si="98"/>
        <v>94.13192262029472</v>
      </c>
      <c r="H180" s="63">
        <f t="shared" si="98"/>
        <v>100</v>
      </c>
      <c r="I180" s="71">
        <f t="shared" si="98"/>
        <v>103.98770863887144</v>
      </c>
      <c r="J180" s="71">
        <f t="shared" si="98"/>
        <v>109.03607095467561</v>
      </c>
      <c r="K180" s="71">
        <f t="shared" si="98"/>
        <v>112.76974649067672</v>
      </c>
      <c r="L180" s="71">
        <f t="shared" si="98"/>
        <v>117.34758013827782</v>
      </c>
      <c r="M180" s="71">
        <f t="shared" si="98"/>
        <v>124.8734199315595</v>
      </c>
      <c r="N180" s="71">
        <f t="shared" si="98"/>
        <v>122.85480080141038</v>
      </c>
      <c r="O180" s="71">
        <f t="shared" si="98"/>
        <v>126.07365447274577</v>
      </c>
      <c r="P180" s="71">
        <f t="shared" si="98"/>
        <v>125.68740460337733</v>
      </c>
      <c r="Q180" s="71">
        <f t="shared" si="98"/>
        <v>126.62018703810915</v>
      </c>
      <c r="R180" s="71">
        <f t="shared" si="98"/>
        <v>131.49875231248325</v>
      </c>
      <c r="S180" s="71">
        <f t="shared" si="98"/>
        <v>136.17617851737336</v>
      </c>
      <c r="T180" s="71">
        <f t="shared" si="98"/>
        <v>141.40265152599545</v>
      </c>
      <c r="U180" s="71">
        <f t="shared" si="98"/>
        <v>144.42445176519576</v>
      </c>
      <c r="V180" s="71">
        <f t="shared" si="98"/>
        <v>141.63459001549415</v>
      </c>
      <c r="W180" s="71">
        <f t="shared" si="98"/>
        <v>143.17452958825106</v>
      </c>
      <c r="X180" s="71">
        <f t="shared" si="82"/>
        <v>145.60004677037026</v>
      </c>
    </row>
    <row r="181" spans="1:24" ht="12.75">
      <c r="A181" t="s">
        <v>34</v>
      </c>
      <c r="C181" s="71">
        <f aca="true" t="shared" si="99" ref="C181:W181">C103/$H103*100</f>
        <v>89.28104651434175</v>
      </c>
      <c r="D181" s="71">
        <f t="shared" si="99"/>
        <v>91.45885359535093</v>
      </c>
      <c r="E181" s="71">
        <f t="shared" si="99"/>
        <v>93.0190561766285</v>
      </c>
      <c r="F181" s="71">
        <f t="shared" si="99"/>
        <v>94.18891637687588</v>
      </c>
      <c r="G181" s="71">
        <f t="shared" si="99"/>
        <v>96.97790977197937</v>
      </c>
      <c r="H181" s="63">
        <f t="shared" si="99"/>
        <v>100</v>
      </c>
      <c r="I181" s="71">
        <f t="shared" si="99"/>
        <v>103.40630615912431</v>
      </c>
      <c r="J181" s="71">
        <f t="shared" si="99"/>
        <v>107.83047821317713</v>
      </c>
      <c r="K181" s="71">
        <f t="shared" si="99"/>
        <v>112.06122949097954</v>
      </c>
      <c r="L181" s="71">
        <f t="shared" si="99"/>
        <v>117.31072187084277</v>
      </c>
      <c r="M181" s="71">
        <f t="shared" si="99"/>
        <v>121.93385767965086</v>
      </c>
      <c r="N181" s="71">
        <f t="shared" si="99"/>
        <v>124.28203841575842</v>
      </c>
      <c r="O181" s="71">
        <f t="shared" si="99"/>
        <v>124.3768525217635</v>
      </c>
      <c r="P181" s="71">
        <f t="shared" si="99"/>
        <v>124.79432632389667</v>
      </c>
      <c r="Q181" s="71">
        <f t="shared" si="99"/>
        <v>127.5853618689757</v>
      </c>
      <c r="R181" s="71">
        <f t="shared" si="99"/>
        <v>130.1963964805004</v>
      </c>
      <c r="S181" s="71">
        <f t="shared" si="99"/>
        <v>134.61560902746987</v>
      </c>
      <c r="T181" s="71">
        <f t="shared" si="99"/>
        <v>139.4794267976755</v>
      </c>
      <c r="U181" s="71">
        <f t="shared" si="99"/>
        <v>142.26316894998484</v>
      </c>
      <c r="V181" s="71">
        <f t="shared" si="99"/>
        <v>136.59241020374824</v>
      </c>
      <c r="W181" s="71">
        <f t="shared" si="99"/>
        <v>138.43133530427235</v>
      </c>
      <c r="X181" s="71">
        <f t="shared" si="82"/>
        <v>140.98979815326632</v>
      </c>
    </row>
    <row r="182" spans="1:24" ht="12.75">
      <c r="A182" t="s">
        <v>35</v>
      </c>
      <c r="C182" s="71">
        <f aca="true" t="shared" si="100" ref="C182:W182">C104/$H104*100</f>
        <v>90.28147646316799</v>
      </c>
      <c r="D182" s="71">
        <f t="shared" si="100"/>
        <v>93.29530720349688</v>
      </c>
      <c r="E182" s="71">
        <f t="shared" si="100"/>
        <v>95.05652869010984</v>
      </c>
      <c r="F182" s="71">
        <f t="shared" si="100"/>
        <v>95.41235238139949</v>
      </c>
      <c r="G182" s="71">
        <f t="shared" si="100"/>
        <v>97.52375939974701</v>
      </c>
      <c r="H182" s="63">
        <f t="shared" si="100"/>
        <v>100</v>
      </c>
      <c r="I182" s="71">
        <f t="shared" si="100"/>
        <v>102.2299144333926</v>
      </c>
      <c r="J182" s="71">
        <f t="shared" si="100"/>
        <v>104.4029281139681</v>
      </c>
      <c r="K182" s="71">
        <f t="shared" si="100"/>
        <v>108.15645189391086</v>
      </c>
      <c r="L182" s="71">
        <f t="shared" si="100"/>
        <v>111.76885979722613</v>
      </c>
      <c r="M182" s="71">
        <f t="shared" si="100"/>
        <v>115.84955871911508</v>
      </c>
      <c r="N182" s="71">
        <f t="shared" si="100"/>
        <v>116.45208259379007</v>
      </c>
      <c r="O182" s="71">
        <f t="shared" si="100"/>
        <v>118.37053057928404</v>
      </c>
      <c r="P182" s="71">
        <f t="shared" si="100"/>
        <v>119.31880761075621</v>
      </c>
      <c r="Q182" s="71">
        <f t="shared" si="100"/>
        <v>122.3549788605302</v>
      </c>
      <c r="R182" s="71">
        <f t="shared" si="100"/>
        <v>125.36468983674847</v>
      </c>
      <c r="S182" s="71">
        <f t="shared" si="100"/>
        <v>129.70195851241232</v>
      </c>
      <c r="T182" s="71">
        <f t="shared" si="100"/>
        <v>134.30290325582502</v>
      </c>
      <c r="U182" s="71">
        <f t="shared" si="100"/>
        <v>137.05364407370536</v>
      </c>
      <c r="V182" s="71">
        <f t="shared" si="100"/>
        <v>132.08108879224872</v>
      </c>
      <c r="W182" s="71">
        <f t="shared" si="100"/>
        <v>133.85727738858733</v>
      </c>
      <c r="X182" s="71">
        <f t="shared" si="82"/>
        <v>136.030128297278</v>
      </c>
    </row>
    <row r="183" spans="1:24" ht="12.75">
      <c r="A183" t="s">
        <v>36</v>
      </c>
      <c r="C183" s="71">
        <f aca="true" t="shared" si="101" ref="C183:W183">C105/$H105*100</f>
        <v>89.79998960690143</v>
      </c>
      <c r="D183" s="71">
        <f t="shared" si="101"/>
        <v>83.499998315112</v>
      </c>
      <c r="E183" s="71">
        <f>E105/$H105*100</f>
        <v>85.60000723615055</v>
      </c>
      <c r="F183" s="71">
        <f t="shared" si="101"/>
        <v>88.79999971622938</v>
      </c>
      <c r="G183" s="71">
        <f t="shared" si="101"/>
        <v>93.50000363581093</v>
      </c>
      <c r="H183" s="63">
        <f t="shared" si="101"/>
        <v>100</v>
      </c>
      <c r="I183" s="71">
        <f t="shared" si="101"/>
        <v>106.23891765109894</v>
      </c>
      <c r="J183" s="71">
        <f t="shared" si="101"/>
        <v>113.7673053375198</v>
      </c>
      <c r="K183" s="71">
        <f t="shared" si="101"/>
        <v>119.43477638243807</v>
      </c>
      <c r="L183" s="71">
        <f t="shared" si="101"/>
        <v>124.83824338617309</v>
      </c>
      <c r="M183" s="71">
        <f t="shared" si="101"/>
        <v>130.1561062660547</v>
      </c>
      <c r="N183" s="71">
        <f t="shared" si="101"/>
        <v>131.72487990716053</v>
      </c>
      <c r="O183" s="71">
        <f t="shared" si="101"/>
        <v>133.62632728094218</v>
      </c>
      <c r="P183" s="71">
        <f t="shared" si="101"/>
        <v>138.79386975297064</v>
      </c>
      <c r="Q183" s="71">
        <f t="shared" si="101"/>
        <v>146.21212505357036</v>
      </c>
      <c r="R183" s="71">
        <f t="shared" si="101"/>
        <v>151.50068970437223</v>
      </c>
      <c r="S183" s="71">
        <f t="shared" si="101"/>
        <v>160.9353751636835</v>
      </c>
      <c r="T183" s="71">
        <f t="shared" si="101"/>
        <v>171.8552811561645</v>
      </c>
      <c r="U183" s="71">
        <f t="shared" si="101"/>
        <v>180.45507724356747</v>
      </c>
      <c r="V183" s="71">
        <f t="shared" si="101"/>
        <v>183.52901330747383</v>
      </c>
      <c r="W183" s="71">
        <f t="shared" si="101"/>
        <v>188.50058692663325</v>
      </c>
      <c r="X183" s="71">
        <f t="shared" si="82"/>
        <v>194.67108938229768</v>
      </c>
    </row>
    <row r="184" spans="1:24" ht="12.75">
      <c r="A184" t="s">
        <v>37</v>
      </c>
      <c r="C184" s="71">
        <f aca="true" t="shared" si="102" ref="C184:W184">C106/$H106*100</f>
        <v>90.96821767314664</v>
      </c>
      <c r="D184" s="71">
        <f t="shared" si="102"/>
        <v>94.03372135088105</v>
      </c>
      <c r="E184" s="71">
        <f t="shared" si="102"/>
        <v>96.97707035622653</v>
      </c>
      <c r="F184" s="71">
        <f t="shared" si="102"/>
        <v>96.31052342134518</v>
      </c>
      <c r="G184" s="71">
        <f t="shared" si="102"/>
        <v>97.74472948787937</v>
      </c>
      <c r="H184" s="63">
        <f t="shared" si="102"/>
        <v>100</v>
      </c>
      <c r="I184" s="71">
        <f t="shared" si="102"/>
        <v>103.61850584152066</v>
      </c>
      <c r="J184" s="71">
        <f t="shared" si="102"/>
        <v>107.95603723707163</v>
      </c>
      <c r="K184" s="71">
        <f t="shared" si="102"/>
        <v>113.19402400548286</v>
      </c>
      <c r="L184" s="71">
        <f t="shared" si="102"/>
        <v>117.54224537383935</v>
      </c>
      <c r="M184" s="71">
        <f t="shared" si="102"/>
        <v>122.15531831142388</v>
      </c>
      <c r="N184" s="71">
        <f t="shared" si="102"/>
        <v>124.61830802707058</v>
      </c>
      <c r="O184" s="71">
        <f t="shared" si="102"/>
        <v>125.56462038607783</v>
      </c>
      <c r="P184" s="71">
        <f t="shared" si="102"/>
        <v>124.55346884622223</v>
      </c>
      <c r="Q184" s="71">
        <f t="shared" si="102"/>
        <v>126.44109824984162</v>
      </c>
      <c r="R184" s="71">
        <f t="shared" si="102"/>
        <v>127.59151915503256</v>
      </c>
      <c r="S184" s="71">
        <f t="shared" si="102"/>
        <v>129.33688200467955</v>
      </c>
      <c r="T184" s="71">
        <f t="shared" si="102"/>
        <v>131.7575114542559</v>
      </c>
      <c r="U184" s="71">
        <f t="shared" si="102"/>
        <v>131.8145579446479</v>
      </c>
      <c r="V184" s="71">
        <f t="shared" si="102"/>
        <v>128.28426935534466</v>
      </c>
      <c r="W184" s="71">
        <f t="shared" si="102"/>
        <v>128.96396079338516</v>
      </c>
      <c r="X184" s="71">
        <f t="shared" si="82"/>
        <v>129.90418396742825</v>
      </c>
    </row>
    <row r="185" spans="1:24" ht="12.75">
      <c r="A185" t="s">
        <v>44</v>
      </c>
      <c r="C185" s="71">
        <f aca="true" t="shared" si="103" ref="C185:W185">C107/$H107*100</f>
        <v>111.49690457050254</v>
      </c>
      <c r="D185" s="71">
        <f t="shared" si="103"/>
        <v>96.9122227630713</v>
      </c>
      <c r="E185" s="71">
        <f t="shared" si="103"/>
        <v>88.45758665973655</v>
      </c>
      <c r="F185" s="71">
        <f t="shared" si="103"/>
        <v>89.80303566561987</v>
      </c>
      <c r="G185" s="71">
        <f t="shared" si="103"/>
        <v>93.33644894936472</v>
      </c>
      <c r="H185" s="63">
        <f t="shared" si="103"/>
        <v>100</v>
      </c>
      <c r="I185" s="71">
        <f t="shared" si="103"/>
        <v>103.94812540288763</v>
      </c>
      <c r="J185" s="71">
        <f t="shared" si="103"/>
        <v>97.65605316996313</v>
      </c>
      <c r="K185" s="71">
        <f t="shared" si="103"/>
        <v>92.95147110866986</v>
      </c>
      <c r="L185" s="71">
        <f t="shared" si="103"/>
        <v>91.8825240435025</v>
      </c>
      <c r="M185" s="71">
        <f t="shared" si="103"/>
        <v>94.0967051836413</v>
      </c>
      <c r="N185" s="71">
        <f t="shared" si="103"/>
        <v>99.44032294726013</v>
      </c>
      <c r="O185" s="71">
        <f t="shared" si="103"/>
        <v>104.48890117421259</v>
      </c>
      <c r="P185" s="71">
        <f t="shared" si="103"/>
        <v>109.96068916882868</v>
      </c>
      <c r="Q185" s="71">
        <f t="shared" si="103"/>
        <v>119.29662835826736</v>
      </c>
      <c r="R185" s="71">
        <f t="shared" si="103"/>
        <v>124.25179231260066</v>
      </c>
      <c r="S185" s="71">
        <f t="shared" si="103"/>
        <v>134.03637381210376</v>
      </c>
      <c r="T185" s="71">
        <f t="shared" si="103"/>
        <v>142.50369328844266</v>
      </c>
      <c r="U185" s="71">
        <f t="shared" si="103"/>
        <v>152.9770639660778</v>
      </c>
      <c r="V185" s="71">
        <f t="shared" si="103"/>
        <v>142.061901630365</v>
      </c>
      <c r="W185" s="71">
        <f t="shared" si="103"/>
        <v>143.2010857757415</v>
      </c>
      <c r="X185" s="71">
        <f t="shared" si="82"/>
        <v>148.16217401138678</v>
      </c>
    </row>
    <row r="186" spans="1:24" ht="12.75">
      <c r="A186" t="s">
        <v>38</v>
      </c>
      <c r="C186" s="71">
        <f aca="true" t="shared" si="104" ref="C186:W186">C108/$H108*100</f>
        <v>102.96383387296753</v>
      </c>
      <c r="D186" s="71">
        <f t="shared" si="104"/>
        <v>93.79994138216207</v>
      </c>
      <c r="E186" s="71">
        <f t="shared" si="104"/>
        <v>88.67499409733375</v>
      </c>
      <c r="F186" s="71">
        <f t="shared" si="104"/>
        <v>91.19639563517111</v>
      </c>
      <c r="G186" s="71">
        <f t="shared" si="104"/>
        <v>96.05487368041373</v>
      </c>
      <c r="H186" s="63">
        <f t="shared" si="104"/>
        <v>100</v>
      </c>
      <c r="I186" s="71">
        <f t="shared" si="104"/>
        <v>103.57286851506315</v>
      </c>
      <c r="J186" s="71">
        <f t="shared" si="104"/>
        <v>108.65506585565467</v>
      </c>
      <c r="K186" s="71">
        <f t="shared" si="104"/>
        <v>112.53065740459198</v>
      </c>
      <c r="L186" s="71">
        <f t="shared" si="104"/>
        <v>118.5689103444211</v>
      </c>
      <c r="M186" s="71">
        <f t="shared" si="104"/>
        <v>123.7726657174201</v>
      </c>
      <c r="N186" s="71">
        <f t="shared" si="104"/>
        <v>127.29912116556406</v>
      </c>
      <c r="O186" s="71">
        <f t="shared" si="104"/>
        <v>132.35760966677697</v>
      </c>
      <c r="P186" s="71">
        <f t="shared" si="104"/>
        <v>136.11023672673355</v>
      </c>
      <c r="Q186" s="71">
        <f t="shared" si="104"/>
        <v>141.9446204375554</v>
      </c>
      <c r="R186" s="71">
        <f t="shared" si="104"/>
        <v>148.3214945409393</v>
      </c>
      <c r="S186" s="71">
        <f t="shared" si="104"/>
        <v>156.93831817262452</v>
      </c>
      <c r="T186" s="71">
        <f t="shared" si="104"/>
        <v>167.60441600574373</v>
      </c>
      <c r="U186" s="71">
        <f t="shared" si="104"/>
        <v>173.45808826385664</v>
      </c>
      <c r="V186" s="71">
        <f t="shared" si="104"/>
        <v>159.89562752743598</v>
      </c>
      <c r="W186" s="71">
        <f t="shared" si="104"/>
        <v>161.71749776053124</v>
      </c>
      <c r="X186" s="71">
        <f t="shared" si="82"/>
        <v>164.7053300352269</v>
      </c>
    </row>
    <row r="187" spans="1:24" ht="12.75">
      <c r="A187" t="s">
        <v>55</v>
      </c>
      <c r="C187" s="65">
        <f aca="true" t="shared" si="105" ref="C187:W187">C109/$H109*100</f>
        <v>83.05383478837913</v>
      </c>
      <c r="D187" s="65">
        <f t="shared" si="105"/>
        <v>83.05383478837913</v>
      </c>
      <c r="E187" s="71">
        <f t="shared" si="105"/>
        <v>83.05383478837913</v>
      </c>
      <c r="F187" s="71">
        <f t="shared" si="105"/>
        <v>88.95880498195955</v>
      </c>
      <c r="G187" s="71">
        <f t="shared" si="105"/>
        <v>94.47913992071476</v>
      </c>
      <c r="H187" s="63">
        <f t="shared" si="105"/>
        <v>100</v>
      </c>
      <c r="I187" s="71">
        <f t="shared" si="105"/>
        <v>106.94135707566788</v>
      </c>
      <c r="J187" s="71">
        <f t="shared" si="105"/>
        <v>111.61586615401704</v>
      </c>
      <c r="K187" s="71">
        <f t="shared" si="105"/>
        <v>116.47941509111335</v>
      </c>
      <c r="L187" s="71">
        <f t="shared" si="105"/>
        <v>116.51289326906635</v>
      </c>
      <c r="M187" s="71">
        <f t="shared" si="105"/>
        <v>118.1093435964359</v>
      </c>
      <c r="N187" s="71">
        <f t="shared" si="105"/>
        <v>122.22507420743352</v>
      </c>
      <c r="O187" s="71">
        <f t="shared" si="105"/>
        <v>127.83465950645656</v>
      </c>
      <c r="P187" s="71">
        <f t="shared" si="105"/>
        <v>133.94376348558256</v>
      </c>
      <c r="Q187" s="71">
        <f t="shared" si="105"/>
        <v>140.6818629032594</v>
      </c>
      <c r="R187" s="71">
        <f t="shared" si="105"/>
        <v>150.05882377473847</v>
      </c>
      <c r="S187" s="71">
        <f t="shared" si="105"/>
        <v>162.818824669512</v>
      </c>
      <c r="T187" s="71">
        <f t="shared" si="105"/>
        <v>180.0440486377642</v>
      </c>
      <c r="U187" s="71">
        <f t="shared" si="105"/>
        <v>191.15360948217258</v>
      </c>
      <c r="V187" s="71">
        <f t="shared" si="105"/>
        <v>182.2456085009548</v>
      </c>
      <c r="W187" s="71">
        <f t="shared" si="105"/>
        <v>187.16624067866707</v>
      </c>
      <c r="X187" s="71">
        <f t="shared" si="82"/>
        <v>193.90422496810808</v>
      </c>
    </row>
    <row r="188" spans="1:24" ht="12.75">
      <c r="A188" t="s">
        <v>40</v>
      </c>
      <c r="C188" s="71">
        <f aca="true" t="shared" si="106" ref="C188:W188">C110/$H110*100</f>
        <v>103.16732552908408</v>
      </c>
      <c r="D188" s="71">
        <f t="shared" si="106"/>
        <v>96.96380883098983</v>
      </c>
      <c r="E188" s="71">
        <f t="shared" si="106"/>
        <v>93.58207383725939</v>
      </c>
      <c r="F188" s="71">
        <f t="shared" si="106"/>
        <v>92.83164071099709</v>
      </c>
      <c r="G188" s="71">
        <f t="shared" si="106"/>
        <v>96.18753170675677</v>
      </c>
      <c r="H188" s="63">
        <f t="shared" si="106"/>
        <v>100</v>
      </c>
      <c r="I188" s="71">
        <f t="shared" si="106"/>
        <v>103.58465823705647</v>
      </c>
      <c r="J188" s="71">
        <f t="shared" si="106"/>
        <v>110.01119906578735</v>
      </c>
      <c r="K188" s="71">
        <f t="shared" si="106"/>
        <v>115.53224278043133</v>
      </c>
      <c r="L188" s="71">
        <f t="shared" si="106"/>
        <v>120.04058464866523</v>
      </c>
      <c r="M188" s="71">
        <f t="shared" si="106"/>
        <v>126.4537248858557</v>
      </c>
      <c r="N188" s="71">
        <f t="shared" si="106"/>
        <v>129.34442391814153</v>
      </c>
      <c r="O188" s="71">
        <f t="shared" si="106"/>
        <v>131.7000564739215</v>
      </c>
      <c r="P188" s="71">
        <f t="shared" si="106"/>
        <v>134.33518708182976</v>
      </c>
      <c r="Q188" s="71">
        <f t="shared" si="106"/>
        <v>139.86005953691387</v>
      </c>
      <c r="R188" s="71">
        <f t="shared" si="106"/>
        <v>143.94053966096504</v>
      </c>
      <c r="S188" s="71">
        <f t="shared" si="106"/>
        <v>150.28763412556356</v>
      </c>
      <c r="T188" s="71">
        <f t="shared" si="106"/>
        <v>157.71826213471425</v>
      </c>
      <c r="U188" s="71">
        <f t="shared" si="106"/>
        <v>159.62018894834074</v>
      </c>
      <c r="V188" s="71">
        <f t="shared" si="106"/>
        <v>147.23038488413275</v>
      </c>
      <c r="W188" s="71">
        <f t="shared" si="106"/>
        <v>149.32275262787468</v>
      </c>
      <c r="X188" s="71">
        <f t="shared" si="82"/>
        <v>152.51272739887173</v>
      </c>
    </row>
    <row r="189" spans="1:24" ht="12.75">
      <c r="A189" t="s">
        <v>41</v>
      </c>
      <c r="C189" s="71">
        <f aca="true" t="shared" si="107" ref="C189:W189">C111/$H111*100</f>
        <v>96.70603812699325</v>
      </c>
      <c r="D189" s="71">
        <f t="shared" si="107"/>
        <v>95.62168620050477</v>
      </c>
      <c r="E189" s="71">
        <f t="shared" si="107"/>
        <v>94.47086841908158</v>
      </c>
      <c r="F189" s="71">
        <f t="shared" si="107"/>
        <v>92.52686000950108</v>
      </c>
      <c r="G189" s="71">
        <f t="shared" si="107"/>
        <v>96.1787632951351</v>
      </c>
      <c r="H189" s="63">
        <f t="shared" si="107"/>
        <v>100</v>
      </c>
      <c r="I189" s="71">
        <f t="shared" si="107"/>
        <v>101.46052038207654</v>
      </c>
      <c r="J189" s="71">
        <f t="shared" si="107"/>
        <v>103.95673486618577</v>
      </c>
      <c r="K189" s="71">
        <f t="shared" si="107"/>
        <v>107.92158809920751</v>
      </c>
      <c r="L189" s="71">
        <f t="shared" si="107"/>
        <v>112.8810198344796</v>
      </c>
      <c r="M189" s="71">
        <f t="shared" si="107"/>
        <v>117.8465796272989</v>
      </c>
      <c r="N189" s="71">
        <f t="shared" si="107"/>
        <v>119.09308938426642</v>
      </c>
      <c r="O189" s="71">
        <f t="shared" si="107"/>
        <v>121.96479142868068</v>
      </c>
      <c r="P189" s="71">
        <f t="shared" si="107"/>
        <v>124.29748629174478</v>
      </c>
      <c r="Q189" s="71">
        <f t="shared" si="107"/>
        <v>129.4272989774524</v>
      </c>
      <c r="R189" s="71">
        <f t="shared" si="107"/>
        <v>133.69625051918266</v>
      </c>
      <c r="S189" s="71">
        <f t="shared" si="107"/>
        <v>139.37360776555835</v>
      </c>
      <c r="T189" s="71">
        <f t="shared" si="107"/>
        <v>142.92002465888459</v>
      </c>
      <c r="U189" s="71">
        <f t="shared" si="107"/>
        <v>142.60806986614122</v>
      </c>
      <c r="V189" s="71">
        <f t="shared" si="107"/>
        <v>135.68195067070803</v>
      </c>
      <c r="W189" s="71">
        <f t="shared" si="107"/>
        <v>138.06168766868976</v>
      </c>
      <c r="X189" s="71">
        <f t="shared" si="82"/>
        <v>141.53030697160963</v>
      </c>
    </row>
    <row r="190" spans="1:24" ht="12.75">
      <c r="A190" t="s">
        <v>42</v>
      </c>
      <c r="C190" s="71">
        <f aca="true" t="shared" si="108" ref="C190:W190">C112/$H112*100</f>
        <v>92.18249810138141</v>
      </c>
      <c r="D190" s="71">
        <f t="shared" si="108"/>
        <v>90.89891444947537</v>
      </c>
      <c r="E190" s="71">
        <f t="shared" si="108"/>
        <v>91.03221830214899</v>
      </c>
      <c r="F190" s="71">
        <f t="shared" si="108"/>
        <v>93.05506154087718</v>
      </c>
      <c r="G190" s="71">
        <f t="shared" si="108"/>
        <v>97.03804820942375</v>
      </c>
      <c r="H190" s="63">
        <f t="shared" si="108"/>
        <v>100</v>
      </c>
      <c r="I190" s="71">
        <f t="shared" si="108"/>
        <v>102.8853661636796</v>
      </c>
      <c r="J190" s="71">
        <f t="shared" si="108"/>
        <v>106.28813926834557</v>
      </c>
      <c r="K190" s="71">
        <f t="shared" si="108"/>
        <v>110.12169317255692</v>
      </c>
      <c r="L190" s="71">
        <f t="shared" si="108"/>
        <v>113.94574063214651</v>
      </c>
      <c r="M190" s="71">
        <f t="shared" si="108"/>
        <v>118.40736076530081</v>
      </c>
      <c r="N190" s="71">
        <f t="shared" si="108"/>
        <v>121.32178033276826</v>
      </c>
      <c r="O190" s="71">
        <f t="shared" si="108"/>
        <v>123.86587581592532</v>
      </c>
      <c r="P190" s="71">
        <f t="shared" si="108"/>
        <v>127.34427322162729</v>
      </c>
      <c r="Q190" s="71">
        <f t="shared" si="108"/>
        <v>131.10209601081812</v>
      </c>
      <c r="R190" s="71">
        <f t="shared" si="108"/>
        <v>133.95093179179392</v>
      </c>
      <c r="S190" s="71">
        <f t="shared" si="108"/>
        <v>137.77220208778616</v>
      </c>
      <c r="T190" s="71">
        <f t="shared" si="108"/>
        <v>141.29802490261235</v>
      </c>
      <c r="U190" s="71">
        <f t="shared" si="108"/>
        <v>142.0719990344016</v>
      </c>
      <c r="V190" s="71">
        <f t="shared" si="108"/>
        <v>135.08187825982932</v>
      </c>
      <c r="W190" s="71">
        <f t="shared" si="108"/>
        <v>136.71933664243062</v>
      </c>
      <c r="X190" s="71">
        <f t="shared" si="82"/>
        <v>139.64336946850435</v>
      </c>
    </row>
    <row r="191" spans="1:24" ht="12.75">
      <c r="A191" t="s">
        <v>45</v>
      </c>
      <c r="C191" s="71">
        <f aca="true" t="shared" si="109" ref="C191:W191">C113/$H113*100</f>
        <v>85.3819005100064</v>
      </c>
      <c r="D191" s="71">
        <f t="shared" si="109"/>
        <v>86.17297559234339</v>
      </c>
      <c r="E191" s="71">
        <f t="shared" si="109"/>
        <v>91.32981331884277</v>
      </c>
      <c r="F191" s="71">
        <f t="shared" si="109"/>
        <v>98.67457435634253</v>
      </c>
      <c r="G191" s="71">
        <f t="shared" si="109"/>
        <v>93.29121913131844</v>
      </c>
      <c r="H191" s="63">
        <f t="shared" si="109"/>
        <v>100</v>
      </c>
      <c r="I191" s="71">
        <f t="shared" si="109"/>
        <v>107.00531730531975</v>
      </c>
      <c r="J191" s="71">
        <f t="shared" si="109"/>
        <v>115.06153270287795</v>
      </c>
      <c r="K191" s="71">
        <f t="shared" si="109"/>
        <v>118.61908123482547</v>
      </c>
      <c r="L191" s="71">
        <f t="shared" si="109"/>
        <v>114.62714115360835</v>
      </c>
      <c r="M191" s="71">
        <f t="shared" si="109"/>
        <v>122.39250560001179</v>
      </c>
      <c r="N191" s="71">
        <f t="shared" si="109"/>
        <v>115.41922139466101</v>
      </c>
      <c r="O191" s="71">
        <f t="shared" si="109"/>
        <v>122.53347711186868</v>
      </c>
      <c r="P191" s="71">
        <f t="shared" si="109"/>
        <v>128.98518983444671</v>
      </c>
      <c r="Q191" s="71">
        <f t="shared" si="109"/>
        <v>141.06182493407425</v>
      </c>
      <c r="R191" s="71">
        <f t="shared" si="109"/>
        <v>152.91330040932237</v>
      </c>
      <c r="S191" s="71">
        <f t="shared" si="109"/>
        <v>163.45436248545738</v>
      </c>
      <c r="T191" s="71">
        <f t="shared" si="109"/>
        <v>171.08535918215566</v>
      </c>
      <c r="U191" s="71">
        <f t="shared" si="109"/>
        <v>172.62184453473174</v>
      </c>
      <c r="V191" s="71">
        <f t="shared" si="109"/>
        <v>164.477552465864</v>
      </c>
      <c r="W191" s="71">
        <f t="shared" si="109"/>
        <v>172.16453284124088</v>
      </c>
      <c r="X191" s="71">
        <f t="shared" si="82"/>
        <v>179.93661167090815</v>
      </c>
    </row>
    <row r="192" spans="1:24" ht="12.75">
      <c r="A192" t="s">
        <v>140</v>
      </c>
      <c r="C192" s="71">
        <f aca="true" t="shared" si="110" ref="C192:W192">C114/$H114*100</f>
        <v>99.50421585337018</v>
      </c>
      <c r="D192" s="71">
        <f t="shared" si="110"/>
        <v>98.56270934439455</v>
      </c>
      <c r="E192" s="71">
        <f t="shared" si="110"/>
        <v>98.66109498422757</v>
      </c>
      <c r="F192" s="71">
        <f t="shared" si="110"/>
        <v>98.47828480326804</v>
      </c>
      <c r="G192" s="71">
        <f t="shared" si="110"/>
        <v>99.65098563888934</v>
      </c>
      <c r="H192" s="63">
        <f t="shared" si="110"/>
        <v>100</v>
      </c>
      <c r="I192" s="71">
        <f t="shared" si="110"/>
        <v>100.62842506958269</v>
      </c>
      <c r="J192" s="71">
        <f t="shared" si="110"/>
        <v>102.71713492880261</v>
      </c>
      <c r="K192" s="71">
        <f t="shared" si="110"/>
        <v>105.42741513114682</v>
      </c>
      <c r="L192" s="71">
        <f t="shared" si="110"/>
        <v>106.80971069646645</v>
      </c>
      <c r="M192" s="71">
        <f t="shared" si="110"/>
        <v>110.63574638927618</v>
      </c>
      <c r="N192" s="71">
        <f t="shared" si="110"/>
        <v>111.91035590578598</v>
      </c>
      <c r="O192" s="71">
        <f t="shared" si="110"/>
        <v>112.40627636055184</v>
      </c>
      <c r="P192" s="71">
        <f t="shared" si="110"/>
        <v>112.18394468406136</v>
      </c>
      <c r="Q192" s="71">
        <f t="shared" si="110"/>
        <v>115.02522486910489</v>
      </c>
      <c r="R192" s="71">
        <f t="shared" si="110"/>
        <v>118.0626314914784</v>
      </c>
      <c r="S192" s="71">
        <f t="shared" si="110"/>
        <v>122.34876219105895</v>
      </c>
      <c r="T192" s="71">
        <f t="shared" si="110"/>
        <v>126.75984813176593</v>
      </c>
      <c r="U192" s="71">
        <f t="shared" si="110"/>
        <v>129.0157163280895</v>
      </c>
      <c r="V192" s="71">
        <f t="shared" si="110"/>
        <v>127.13952658087292</v>
      </c>
      <c r="W192" s="71">
        <f t="shared" si="110"/>
        <v>129.1290353449949</v>
      </c>
      <c r="X192" s="71">
        <f t="shared" si="82"/>
        <v>131.99828477522274</v>
      </c>
    </row>
    <row r="193" spans="1:24" ht="12.75">
      <c r="A193" t="s">
        <v>46</v>
      </c>
      <c r="C193" s="71">
        <f aca="true" t="shared" si="111" ref="C193:W193">C115/$H115*100</f>
        <v>83.27890064383323</v>
      </c>
      <c r="D193" s="71">
        <f t="shared" si="111"/>
        <v>85.86445002464335</v>
      </c>
      <c r="E193" s="71">
        <f t="shared" si="111"/>
        <v>88.88955938278144</v>
      </c>
      <c r="F193" s="71">
        <f t="shared" si="111"/>
        <v>91.36656964368382</v>
      </c>
      <c r="G193" s="71">
        <f t="shared" si="111"/>
        <v>95.98181998053286</v>
      </c>
      <c r="H193" s="63">
        <f t="shared" si="111"/>
        <v>100</v>
      </c>
      <c r="I193" s="71">
        <f t="shared" si="111"/>
        <v>105.09975317825567</v>
      </c>
      <c r="J193" s="71">
        <f t="shared" si="111"/>
        <v>110.76733469159576</v>
      </c>
      <c r="K193" s="71">
        <f t="shared" si="111"/>
        <v>113.73901575289449</v>
      </c>
      <c r="L193" s="71">
        <f t="shared" si="111"/>
        <v>116.04314644376646</v>
      </c>
      <c r="M193" s="71">
        <f t="shared" si="111"/>
        <v>119.81859778749417</v>
      </c>
      <c r="N193" s="71">
        <f t="shared" si="111"/>
        <v>122.2031742636905</v>
      </c>
      <c r="O193" s="71">
        <f t="shared" si="111"/>
        <v>124.03880229046823</v>
      </c>
      <c r="P193" s="71">
        <f t="shared" si="111"/>
        <v>125.2960133916145</v>
      </c>
      <c r="Q193" s="71">
        <f t="shared" si="111"/>
        <v>130.13757159533333</v>
      </c>
      <c r="R193" s="71">
        <f t="shared" si="111"/>
        <v>133.7023027070148</v>
      </c>
      <c r="S193" s="71">
        <f t="shared" si="111"/>
        <v>136.751897675226</v>
      </c>
      <c r="T193" s="71">
        <f t="shared" si="111"/>
        <v>140.48664482672123</v>
      </c>
      <c r="U193" s="71">
        <f t="shared" si="111"/>
        <v>143.03657803932794</v>
      </c>
      <c r="V193" s="71">
        <f t="shared" si="111"/>
        <v>140.85836987637396</v>
      </c>
      <c r="W193" s="71">
        <f t="shared" si="111"/>
        <v>143.15691835753717</v>
      </c>
      <c r="X193" s="71">
        <f t="shared" si="82"/>
        <v>146.15369273893276</v>
      </c>
    </row>
    <row r="194" spans="1:24" ht="12.75">
      <c r="A194" t="s">
        <v>47</v>
      </c>
      <c r="C194" s="71">
        <f aca="true" t="shared" si="112" ref="C194:W194">C116/$H116*100</f>
        <v>98.69803219836541</v>
      </c>
      <c r="D194" s="71">
        <f t="shared" si="112"/>
        <v>98.47713945756912</v>
      </c>
      <c r="E194" s="71">
        <f t="shared" si="112"/>
        <v>95.15465276218022</v>
      </c>
      <c r="F194" s="71">
        <f t="shared" si="112"/>
        <v>96.40446017712256</v>
      </c>
      <c r="G194" s="71">
        <f t="shared" si="112"/>
        <v>99.8834280325882</v>
      </c>
      <c r="H194" s="63">
        <f t="shared" si="112"/>
        <v>100</v>
      </c>
      <c r="I194" s="71">
        <f t="shared" si="112"/>
        <v>104.78501938844266</v>
      </c>
      <c r="J194" s="71">
        <f t="shared" si="112"/>
        <v>109.93330524221167</v>
      </c>
      <c r="K194" s="71">
        <f t="shared" si="112"/>
        <v>116.87750476590008</v>
      </c>
      <c r="L194" s="71">
        <f t="shared" si="112"/>
        <v>121.6621529060389</v>
      </c>
      <c r="M194" s="71">
        <f t="shared" si="112"/>
        <v>126.9199570094464</v>
      </c>
      <c r="N194" s="71">
        <f t="shared" si="112"/>
        <v>131.89746864344013</v>
      </c>
      <c r="O194" s="71">
        <f t="shared" si="112"/>
        <v>132.08086530554664</v>
      </c>
      <c r="P194" s="71">
        <f t="shared" si="112"/>
        <v>135.26357701453253</v>
      </c>
      <c r="Q194" s="71">
        <f t="shared" si="112"/>
        <v>145.6845169038634</v>
      </c>
      <c r="R194" s="71">
        <f t="shared" si="112"/>
        <v>156.57916962891875</v>
      </c>
      <c r="S194" s="71">
        <f t="shared" si="112"/>
        <v>163.78008735472588</v>
      </c>
      <c r="T194" s="71">
        <f t="shared" si="112"/>
        <v>173.52739719670404</v>
      </c>
      <c r="U194" s="71">
        <f t="shared" si="112"/>
        <v>175.18483524928394</v>
      </c>
      <c r="V194" s="71">
        <f t="shared" si="112"/>
        <v>163.81869717832726</v>
      </c>
      <c r="W194" s="71">
        <f t="shared" si="112"/>
        <v>162.0078450537981</v>
      </c>
      <c r="X194" s="71">
        <f t="shared" si="82"/>
        <v>165.01198503690281</v>
      </c>
    </row>
    <row r="195" spans="1:27" ht="12.75">
      <c r="A195" s="61" t="s">
        <v>52</v>
      </c>
      <c r="B195" s="15"/>
      <c r="C195" s="17">
        <f aca="true" t="shared" si="113" ref="C195:W195">C117/$H117*100</f>
        <v>92.37744997202945</v>
      </c>
      <c r="D195" s="17">
        <f t="shared" si="113"/>
        <v>93.5767097302383</v>
      </c>
      <c r="E195" s="17">
        <f t="shared" si="113"/>
        <v>94.63214146257745</v>
      </c>
      <c r="F195" s="17">
        <f t="shared" si="113"/>
        <v>94.73471791406052</v>
      </c>
      <c r="G195" s="17">
        <f t="shared" si="113"/>
        <v>97.27455442466793</v>
      </c>
      <c r="H195" s="66">
        <f t="shared" si="113"/>
        <v>100</v>
      </c>
      <c r="I195" s="17">
        <f t="shared" si="113"/>
        <v>102.08579298358617</v>
      </c>
      <c r="J195" s="17">
        <f t="shared" si="113"/>
        <v>105.08421292421322</v>
      </c>
      <c r="K195" s="17">
        <f t="shared" si="113"/>
        <v>108.21749887034669</v>
      </c>
      <c r="L195" s="17">
        <f t="shared" si="113"/>
        <v>111.2554669878492</v>
      </c>
      <c r="M195" s="17">
        <f t="shared" si="113"/>
        <v>115.67101800918984</v>
      </c>
      <c r="N195" s="17">
        <f t="shared" si="113"/>
        <v>117.67454985110648</v>
      </c>
      <c r="O195" s="17">
        <f t="shared" si="113"/>
        <v>119.27701692920105</v>
      </c>
      <c r="P195" s="17">
        <f t="shared" si="113"/>
        <v>120.94077888297174</v>
      </c>
      <c r="Q195" s="17">
        <f t="shared" si="113"/>
        <v>124.25893831051789</v>
      </c>
      <c r="R195" s="17">
        <f t="shared" si="113"/>
        <v>126.9874786087487</v>
      </c>
      <c r="S195" s="17">
        <f t="shared" si="113"/>
        <v>131.15266016920168</v>
      </c>
      <c r="T195" s="17">
        <f t="shared" si="113"/>
        <v>134.9781432717852</v>
      </c>
      <c r="U195" s="17">
        <f t="shared" si="113"/>
        <v>136.00774965793343</v>
      </c>
      <c r="V195" s="17">
        <f t="shared" si="113"/>
        <v>130.41560754097233</v>
      </c>
      <c r="W195" s="17">
        <f t="shared" si="113"/>
        <v>131.94502772856518</v>
      </c>
      <c r="X195" s="17">
        <f t="shared" si="82"/>
        <v>134.3636604625252</v>
      </c>
      <c r="Y195" s="62"/>
      <c r="AA195" s="16"/>
    </row>
    <row r="196" spans="1:27" ht="12.75">
      <c r="A196" s="61" t="s">
        <v>90</v>
      </c>
      <c r="B196" s="15"/>
      <c r="C196" s="17">
        <f aca="true" t="shared" si="114" ref="C196:W196">C118/$H118*100</f>
        <v>92.53457880748898</v>
      </c>
      <c r="D196" s="17">
        <f t="shared" si="114"/>
        <v>93.78659996443156</v>
      </c>
      <c r="E196" s="17">
        <f t="shared" si="114"/>
        <v>94.71586675111972</v>
      </c>
      <c r="F196" s="17">
        <f t="shared" si="114"/>
        <v>94.56532026667433</v>
      </c>
      <c r="G196" s="17">
        <f t="shared" si="114"/>
        <v>97.34226449149452</v>
      </c>
      <c r="H196" s="66">
        <f t="shared" si="114"/>
        <v>100</v>
      </c>
      <c r="I196" s="17">
        <f t="shared" si="114"/>
        <v>101.9241038951519</v>
      </c>
      <c r="J196" s="17">
        <f t="shared" si="114"/>
        <v>104.74699253246548</v>
      </c>
      <c r="K196" s="17">
        <f t="shared" si="114"/>
        <v>107.88020612940643</v>
      </c>
      <c r="L196" s="17">
        <f t="shared" si="114"/>
        <v>111.19057878798151</v>
      </c>
      <c r="M196" s="17">
        <f t="shared" si="114"/>
        <v>115.53608467194107</v>
      </c>
      <c r="N196" s="17">
        <f t="shared" si="114"/>
        <v>117.81895955628536</v>
      </c>
      <c r="O196" s="17">
        <f t="shared" si="114"/>
        <v>119.28837562742383</v>
      </c>
      <c r="P196" s="17">
        <f t="shared" si="114"/>
        <v>120.8740843857167</v>
      </c>
      <c r="Q196" s="17">
        <f t="shared" si="114"/>
        <v>123.91064238650999</v>
      </c>
      <c r="R196" s="17">
        <f t="shared" si="114"/>
        <v>126.33473953256187</v>
      </c>
      <c r="S196" s="17">
        <f t="shared" si="114"/>
        <v>130.3250821291029</v>
      </c>
      <c r="T196" s="17">
        <f t="shared" si="114"/>
        <v>134.01559233567332</v>
      </c>
      <c r="U196" s="17">
        <f t="shared" si="114"/>
        <v>134.9627483181972</v>
      </c>
      <c r="V196" s="17">
        <f t="shared" si="114"/>
        <v>129.27232820421332</v>
      </c>
      <c r="W196" s="17">
        <f t="shared" si="114"/>
        <v>130.59285893936425</v>
      </c>
      <c r="X196" s="17">
        <f t="shared" si="82"/>
        <v>132.82680545964925</v>
      </c>
      <c r="Y196" s="62"/>
      <c r="AA196" s="16"/>
    </row>
    <row r="197" spans="1:27" s="4" customFormat="1" ht="12.75">
      <c r="A197" s="67"/>
      <c r="B197" s="68"/>
      <c r="C197" s="17"/>
      <c r="D197" s="17"/>
      <c r="E197" s="17"/>
      <c r="F197" s="17"/>
      <c r="G197" s="17"/>
      <c r="H197" s="17"/>
      <c r="I197" s="17"/>
      <c r="J197" s="17"/>
      <c r="K197" s="17"/>
      <c r="L197" s="17"/>
      <c r="M197" s="17"/>
      <c r="N197" s="17"/>
      <c r="O197" s="17"/>
      <c r="P197" s="17"/>
      <c r="Q197" s="17"/>
      <c r="R197" s="17"/>
      <c r="S197" s="17"/>
      <c r="T197" s="17"/>
      <c r="U197" s="17"/>
      <c r="V197" s="17"/>
      <c r="W197" s="69"/>
      <c r="X197" s="69"/>
      <c r="Y197" s="69"/>
      <c r="AA197" s="16"/>
    </row>
    <row r="198" spans="1:27" s="4" customFormat="1" ht="12" customHeight="1">
      <c r="A198" s="229"/>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69"/>
      <c r="X198" s="69"/>
      <c r="Y198" s="69"/>
      <c r="AA198" s="16"/>
    </row>
    <row r="199" spans="1:27" s="4" customFormat="1" ht="15" customHeight="1">
      <c r="A199" s="13"/>
      <c r="B199" s="14"/>
      <c r="C199" s="14"/>
      <c r="D199" s="14"/>
      <c r="E199" s="14"/>
      <c r="F199" s="14"/>
      <c r="G199" s="14"/>
      <c r="H199" s="14"/>
      <c r="I199" s="14"/>
      <c r="J199" s="14"/>
      <c r="K199" s="14"/>
      <c r="L199" s="14"/>
      <c r="M199" s="14"/>
      <c r="N199" s="14"/>
      <c r="O199" s="14"/>
      <c r="P199" s="14"/>
      <c r="Q199" s="14"/>
      <c r="R199" s="14"/>
      <c r="S199" s="14"/>
      <c r="T199" s="14"/>
      <c r="U199" s="14"/>
      <c r="V199" s="14"/>
      <c r="W199" s="69"/>
      <c r="X199" s="69"/>
      <c r="Y199" s="69"/>
      <c r="AA199" s="16"/>
    </row>
    <row r="200" spans="1:27" s="4" customFormat="1" ht="15" customHeight="1">
      <c r="A200" s="13"/>
      <c r="B200" s="14"/>
      <c r="C200" s="14"/>
      <c r="D200" s="14"/>
      <c r="E200" s="14"/>
      <c r="F200" s="14"/>
      <c r="G200" s="14"/>
      <c r="H200" s="14"/>
      <c r="I200" s="14"/>
      <c r="J200" s="14"/>
      <c r="K200" s="14"/>
      <c r="L200" s="14"/>
      <c r="M200" s="14"/>
      <c r="N200" s="14"/>
      <c r="O200" s="14"/>
      <c r="P200" s="14"/>
      <c r="Q200" s="14"/>
      <c r="R200" s="14"/>
      <c r="S200" s="14"/>
      <c r="T200" s="14"/>
      <c r="U200" s="14"/>
      <c r="V200" s="14"/>
      <c r="W200" s="69"/>
      <c r="X200" s="69"/>
      <c r="Y200" s="69"/>
      <c r="AA200" s="16"/>
    </row>
    <row r="201" spans="1:27" s="4" customFormat="1" ht="30" customHeight="1">
      <c r="A201" s="34" t="s">
        <v>86</v>
      </c>
      <c r="B201" s="14"/>
      <c r="C201" s="14"/>
      <c r="D201" s="14"/>
      <c r="E201" s="14"/>
      <c r="F201" s="14"/>
      <c r="G201" s="14"/>
      <c r="H201" s="14"/>
      <c r="I201" s="14"/>
      <c r="J201" s="14"/>
      <c r="K201" s="14"/>
      <c r="L201" s="14"/>
      <c r="M201" s="14"/>
      <c r="N201" s="14"/>
      <c r="O201" s="14"/>
      <c r="P201" s="14"/>
      <c r="Q201" s="14"/>
      <c r="R201" s="14"/>
      <c r="S201" s="14"/>
      <c r="T201" s="14"/>
      <c r="U201" s="14"/>
      <c r="V201" s="14"/>
      <c r="W201" s="69"/>
      <c r="X201" s="69"/>
      <c r="Y201" s="69"/>
      <c r="AA201" s="16"/>
    </row>
    <row r="202" spans="1:27" s="4" customFormat="1" ht="15" customHeight="1" thickBot="1">
      <c r="A202" s="67"/>
      <c r="B202" s="68"/>
      <c r="C202" s="17"/>
      <c r="D202" s="17"/>
      <c r="E202" s="17"/>
      <c r="F202" s="17"/>
      <c r="G202" s="17"/>
      <c r="H202" s="17"/>
      <c r="I202" s="17"/>
      <c r="J202" s="17"/>
      <c r="K202" s="17"/>
      <c r="L202" s="17"/>
      <c r="M202" s="17"/>
      <c r="N202" s="17"/>
      <c r="O202" s="17"/>
      <c r="P202" s="17"/>
      <c r="Q202" s="17"/>
      <c r="R202" s="17"/>
      <c r="S202" s="17"/>
      <c r="T202" s="17"/>
      <c r="U202" s="17"/>
      <c r="V202" s="17"/>
      <c r="W202" s="69"/>
      <c r="X202" s="69"/>
      <c r="Y202" s="69"/>
      <c r="AA202" s="16"/>
    </row>
    <row r="203" spans="1:19" ht="18.75" thickTop="1">
      <c r="A203" s="35" t="s">
        <v>183</v>
      </c>
      <c r="B203" s="36"/>
      <c r="C203" s="6"/>
      <c r="D203" s="6"/>
      <c r="E203" s="6"/>
      <c r="F203" s="6"/>
      <c r="G203" s="6"/>
      <c r="H203" s="6"/>
      <c r="I203" s="6"/>
      <c r="J203" s="6"/>
      <c r="K203" s="6"/>
      <c r="L203" s="6"/>
      <c r="M203" s="6"/>
      <c r="N203" s="6"/>
      <c r="O203" s="6"/>
      <c r="P203" s="6"/>
      <c r="Q203" s="6"/>
      <c r="R203" s="6"/>
      <c r="S203" s="6"/>
    </row>
    <row r="204" spans="1:19" ht="12.75">
      <c r="A204" s="36" t="s">
        <v>160</v>
      </c>
      <c r="B204" s="36"/>
      <c r="C204" s="72"/>
      <c r="D204" s="72"/>
      <c r="E204" s="72"/>
      <c r="F204" s="72"/>
      <c r="G204" s="72"/>
      <c r="H204" s="72"/>
      <c r="I204" s="72"/>
      <c r="J204" s="72"/>
      <c r="K204" s="72"/>
      <c r="L204" s="72"/>
      <c r="M204" s="72"/>
      <c r="N204" s="72"/>
      <c r="O204" s="72"/>
      <c r="P204" s="72"/>
      <c r="Q204" s="72"/>
      <c r="R204" s="72"/>
      <c r="S204" s="72"/>
    </row>
    <row r="205" spans="1:19" ht="12.75">
      <c r="A205" s="36" t="s">
        <v>161</v>
      </c>
      <c r="B205" s="40">
        <v>40430.388657407406</v>
      </c>
      <c r="C205" s="3"/>
      <c r="D205" s="3"/>
      <c r="E205" s="3"/>
      <c r="F205" s="3"/>
      <c r="G205" s="3"/>
      <c r="H205" s="3"/>
      <c r="I205" s="3"/>
      <c r="J205" s="3"/>
      <c r="K205" s="3"/>
      <c r="L205" s="3"/>
      <c r="M205" s="3"/>
      <c r="N205" s="3"/>
      <c r="O205" s="3"/>
      <c r="P205" s="3"/>
      <c r="Q205" s="3"/>
      <c r="R205" s="3"/>
      <c r="S205" s="3"/>
    </row>
    <row r="206" spans="1:19" ht="12.75">
      <c r="A206" s="36"/>
      <c r="B206" s="36"/>
      <c r="C206" s="72"/>
      <c r="D206" s="72"/>
      <c r="E206" s="72"/>
      <c r="F206" s="72"/>
      <c r="G206" s="72"/>
      <c r="H206" s="72"/>
      <c r="I206" s="72"/>
      <c r="J206" s="72"/>
      <c r="K206" s="72"/>
      <c r="L206" s="72"/>
      <c r="M206" s="72"/>
      <c r="N206" s="72"/>
      <c r="O206" s="72"/>
      <c r="P206" s="72"/>
      <c r="Q206" s="72"/>
      <c r="R206" s="72"/>
      <c r="S206" s="72"/>
    </row>
    <row r="207" spans="1:19" ht="13.5" thickBot="1">
      <c r="A207" s="36" t="s">
        <v>162</v>
      </c>
      <c r="B207" s="36" t="s">
        <v>184</v>
      </c>
      <c r="C207" s="73"/>
      <c r="D207" s="73"/>
      <c r="E207" s="73"/>
      <c r="F207" s="73"/>
      <c r="G207" s="73"/>
      <c r="H207" s="73"/>
      <c r="I207" s="73"/>
      <c r="J207" s="73"/>
      <c r="K207" s="73"/>
      <c r="L207" s="73"/>
      <c r="M207" s="73"/>
      <c r="N207" s="73"/>
      <c r="O207" s="73"/>
      <c r="P207" s="73"/>
      <c r="Q207" s="73"/>
      <c r="R207" s="73"/>
      <c r="S207" s="73"/>
    </row>
    <row r="208" spans="1:19" ht="13.5" thickTop="1">
      <c r="A208" s="36" t="s">
        <v>185</v>
      </c>
      <c r="B208" s="36" t="s">
        <v>186</v>
      </c>
      <c r="C208" s="74"/>
      <c r="D208" s="6"/>
      <c r="E208" s="6"/>
      <c r="F208" s="6"/>
      <c r="G208" s="6"/>
      <c r="H208" s="6"/>
      <c r="I208" s="6"/>
      <c r="J208" s="6"/>
      <c r="K208" s="6"/>
      <c r="L208" s="6"/>
      <c r="M208" s="6"/>
      <c r="N208" s="6"/>
      <c r="O208" s="6"/>
      <c r="P208" s="6"/>
      <c r="Q208" s="6"/>
      <c r="R208" s="6"/>
      <c r="S208" s="6"/>
    </row>
    <row r="209" spans="1:19" ht="12.75">
      <c r="A209" s="36" t="s">
        <v>187</v>
      </c>
      <c r="B209" s="36" t="s">
        <v>188</v>
      </c>
      <c r="C209" s="75"/>
      <c r="D209" s="76"/>
      <c r="E209" s="76"/>
      <c r="F209" s="76"/>
      <c r="G209" s="76"/>
      <c r="H209" s="76"/>
      <c r="I209" s="76"/>
      <c r="J209" s="76"/>
      <c r="K209" s="76"/>
      <c r="L209" s="76"/>
      <c r="M209" s="76"/>
      <c r="N209" s="76"/>
      <c r="O209" s="76"/>
      <c r="P209" s="76"/>
      <c r="Q209" s="76"/>
      <c r="R209" s="76"/>
      <c r="S209" s="76"/>
    </row>
    <row r="210" spans="1:19" ht="12.75">
      <c r="A210" s="36" t="s">
        <v>170</v>
      </c>
      <c r="B210" s="36" t="s">
        <v>189</v>
      </c>
      <c r="C210" s="75"/>
      <c r="D210" s="76"/>
      <c r="E210" s="76"/>
      <c r="F210" s="76"/>
      <c r="G210" s="76"/>
      <c r="H210" s="76"/>
      <c r="I210" s="76"/>
      <c r="J210" s="76"/>
      <c r="K210" s="76"/>
      <c r="L210" s="76"/>
      <c r="M210" s="76"/>
      <c r="N210" s="76"/>
      <c r="O210" s="76"/>
      <c r="P210" s="76"/>
      <c r="Q210" s="76"/>
      <c r="R210" s="76"/>
      <c r="S210" s="76"/>
    </row>
    <row r="211" spans="1:19" ht="12.75">
      <c r="A211" s="231"/>
      <c r="B211" s="232"/>
      <c r="C211" s="232"/>
      <c r="D211" s="232"/>
      <c r="E211" s="232"/>
      <c r="F211" s="232"/>
      <c r="G211" s="232"/>
      <c r="H211" s="232"/>
      <c r="I211" s="232"/>
      <c r="J211" s="232"/>
      <c r="K211" s="232"/>
      <c r="L211" s="232"/>
      <c r="M211" s="232"/>
      <c r="N211" s="232"/>
      <c r="O211" s="232"/>
      <c r="P211" s="232"/>
      <c r="Q211" s="232"/>
      <c r="R211" s="232"/>
      <c r="S211" s="232"/>
    </row>
    <row r="212" spans="1:21" ht="12.75">
      <c r="A212" s="77" t="s">
        <v>91</v>
      </c>
      <c r="B212" s="78" t="s">
        <v>0</v>
      </c>
      <c r="C212" s="45" t="s">
        <v>1</v>
      </c>
      <c r="D212" s="45" t="s">
        <v>2</v>
      </c>
      <c r="E212" s="45" t="s">
        <v>3</v>
      </c>
      <c r="F212" s="45" t="s">
        <v>4</v>
      </c>
      <c r="G212" s="45" t="s">
        <v>5</v>
      </c>
      <c r="H212" s="45" t="s">
        <v>6</v>
      </c>
      <c r="I212" s="45" t="s">
        <v>7</v>
      </c>
      <c r="J212" s="45" t="s">
        <v>8</v>
      </c>
      <c r="K212" s="45" t="s">
        <v>9</v>
      </c>
      <c r="L212" s="45" t="s">
        <v>10</v>
      </c>
      <c r="M212" s="45" t="s">
        <v>11</v>
      </c>
      <c r="N212" s="45" t="s">
        <v>12</v>
      </c>
      <c r="O212" s="45" t="s">
        <v>13</v>
      </c>
      <c r="P212" s="45" t="s">
        <v>15</v>
      </c>
      <c r="Q212" s="45" t="s">
        <v>16</v>
      </c>
      <c r="R212" s="45" t="s">
        <v>92</v>
      </c>
      <c r="S212" s="45" t="s">
        <v>96</v>
      </c>
      <c r="T212" s="45" t="s">
        <v>139</v>
      </c>
      <c r="U212" s="45" t="s">
        <v>261</v>
      </c>
    </row>
    <row r="213" spans="1:19" ht="13.5" thickBot="1">
      <c r="A213" s="79" t="s">
        <v>14</v>
      </c>
      <c r="B213" s="80"/>
      <c r="C213" s="48"/>
      <c r="D213" s="48"/>
      <c r="E213" s="48"/>
      <c r="F213" s="48"/>
      <c r="G213" s="48"/>
      <c r="H213" s="48"/>
      <c r="I213" s="48"/>
      <c r="J213" s="48"/>
      <c r="K213" s="48"/>
      <c r="L213" s="48"/>
      <c r="M213" s="48"/>
      <c r="N213" s="48"/>
      <c r="O213" s="48"/>
      <c r="P213" s="48"/>
      <c r="Q213" s="48"/>
      <c r="R213" s="48"/>
      <c r="S213" s="48"/>
    </row>
    <row r="214" spans="1:21" ht="14.25" thickBot="1" thickTop="1">
      <c r="A214" s="81" t="s">
        <v>18</v>
      </c>
      <c r="B214" s="82"/>
      <c r="C214" s="48">
        <v>48607</v>
      </c>
      <c r="D214" s="48">
        <v>50811</v>
      </c>
      <c r="E214" s="48">
        <v>51756</v>
      </c>
      <c r="F214" s="48">
        <v>50394</v>
      </c>
      <c r="G214" s="48">
        <v>53904</v>
      </c>
      <c r="H214" s="48">
        <v>54940</v>
      </c>
      <c r="I214" s="48">
        <v>57828</v>
      </c>
      <c r="J214" s="48">
        <v>59027</v>
      </c>
      <c r="K214" s="48">
        <v>60098</v>
      </c>
      <c r="L214" s="48">
        <v>61085</v>
      </c>
      <c r="M214" s="48">
        <v>61459</v>
      </c>
      <c r="N214" s="48">
        <v>60342</v>
      </c>
      <c r="O214" s="48">
        <v>58441</v>
      </c>
      <c r="P214" s="48">
        <v>61577</v>
      </c>
      <c r="Q214" s="48">
        <v>61474</v>
      </c>
      <c r="R214" s="48">
        <v>61136</v>
      </c>
      <c r="S214" s="48">
        <v>60418</v>
      </c>
      <c r="T214" s="48">
        <v>57340</v>
      </c>
      <c r="U214" s="48">
        <v>58275</v>
      </c>
    </row>
    <row r="215" spans="1:21" ht="14.25" thickBot="1" thickTop="1">
      <c r="A215" s="81" t="s">
        <v>43</v>
      </c>
      <c r="B215" s="82"/>
      <c r="C215" s="48">
        <v>27978</v>
      </c>
      <c r="D215" s="48">
        <v>22465</v>
      </c>
      <c r="E215" s="48">
        <v>20731</v>
      </c>
      <c r="F215" s="48">
        <v>22064</v>
      </c>
      <c r="G215" s="48">
        <v>21355</v>
      </c>
      <c r="H215" s="48">
        <v>23309</v>
      </c>
      <c r="I215" s="48">
        <v>23172</v>
      </c>
      <c r="J215" s="48">
        <v>20345</v>
      </c>
      <c r="K215" s="48">
        <v>20170</v>
      </c>
      <c r="L215" s="48">
        <v>18211</v>
      </c>
      <c r="M215" s="48">
        <v>18670</v>
      </c>
      <c r="N215" s="48">
        <v>19411</v>
      </c>
      <c r="O215" s="48">
        <v>19022</v>
      </c>
      <c r="P215" s="48">
        <v>19567</v>
      </c>
      <c r="Q215" s="48">
        <v>19013</v>
      </c>
      <c r="R215" s="48">
        <v>20024</v>
      </c>
      <c r="S215" s="48">
        <v>20567</v>
      </c>
      <c r="T215" s="48">
        <v>20250</v>
      </c>
      <c r="U215" s="48">
        <v>20034</v>
      </c>
    </row>
    <row r="216" spans="1:21" ht="14.25" thickBot="1" thickTop="1">
      <c r="A216" s="81" t="s">
        <v>19</v>
      </c>
      <c r="B216" s="82"/>
      <c r="C216" s="48">
        <v>49017</v>
      </c>
      <c r="D216" s="48">
        <v>44610</v>
      </c>
      <c r="E216" s="48">
        <v>44778</v>
      </c>
      <c r="F216" s="48">
        <v>42272</v>
      </c>
      <c r="G216" s="48">
        <v>40808</v>
      </c>
      <c r="H216" s="48">
        <v>41553</v>
      </c>
      <c r="I216" s="48">
        <v>42839</v>
      </c>
      <c r="J216" s="48">
        <v>42755</v>
      </c>
      <c r="K216" s="48">
        <v>41196</v>
      </c>
      <c r="L216" s="48">
        <v>38528</v>
      </c>
      <c r="M216" s="48">
        <v>40533</v>
      </c>
      <c r="N216" s="48">
        <v>41513</v>
      </c>
      <c r="O216" s="48">
        <v>42020</v>
      </c>
      <c r="P216" s="48">
        <v>45613</v>
      </c>
      <c r="Q216" s="48">
        <v>45883</v>
      </c>
      <c r="R216" s="48">
        <v>44417</v>
      </c>
      <c r="S216" s="48">
        <v>46373</v>
      </c>
      <c r="T216" s="48">
        <v>46263</v>
      </c>
      <c r="U216" s="48">
        <v>45080</v>
      </c>
    </row>
    <row r="217" spans="1:21" ht="14.25" thickBot="1" thickTop="1">
      <c r="A217" s="81" t="s">
        <v>20</v>
      </c>
      <c r="B217" s="82"/>
      <c r="C217" s="48">
        <v>17894</v>
      </c>
      <c r="D217" s="48">
        <v>19834</v>
      </c>
      <c r="E217" s="48">
        <v>18973</v>
      </c>
      <c r="F217" s="48">
        <v>19585</v>
      </c>
      <c r="G217" s="48">
        <v>20297</v>
      </c>
      <c r="H217" s="48">
        <v>20286</v>
      </c>
      <c r="I217" s="48">
        <v>22754</v>
      </c>
      <c r="J217" s="48">
        <v>21264</v>
      </c>
      <c r="K217" s="48">
        <v>20760</v>
      </c>
      <c r="L217" s="48">
        <v>20083</v>
      </c>
      <c r="M217" s="48">
        <v>19525</v>
      </c>
      <c r="N217" s="48">
        <v>20167</v>
      </c>
      <c r="O217" s="48">
        <v>19785</v>
      </c>
      <c r="P217" s="48">
        <v>20791</v>
      </c>
      <c r="Q217" s="48">
        <v>20174</v>
      </c>
      <c r="R217" s="48">
        <v>19674</v>
      </c>
      <c r="S217" s="48">
        <v>21040</v>
      </c>
      <c r="T217" s="48">
        <v>20525</v>
      </c>
      <c r="U217" s="48">
        <v>19861</v>
      </c>
    </row>
    <row r="218" spans="1:21" ht="14.25" thickBot="1" thickTop="1">
      <c r="A218" s="81" t="s">
        <v>21</v>
      </c>
      <c r="B218" s="82"/>
      <c r="C218" s="48">
        <v>358154</v>
      </c>
      <c r="D218" s="48">
        <v>349710</v>
      </c>
      <c r="E218" s="48">
        <v>342601</v>
      </c>
      <c r="F218" s="48">
        <v>340815</v>
      </c>
      <c r="G218" s="48">
        <v>337992</v>
      </c>
      <c r="H218" s="48">
        <v>340455</v>
      </c>
      <c r="I218" s="48">
        <v>351404</v>
      </c>
      <c r="J218" s="48">
        <v>347635</v>
      </c>
      <c r="K218" s="48">
        <v>346727</v>
      </c>
      <c r="L218" s="48">
        <v>340817</v>
      </c>
      <c r="M218" s="48">
        <v>342362</v>
      </c>
      <c r="N218" s="48">
        <v>353268</v>
      </c>
      <c r="O218" s="48">
        <v>345590</v>
      </c>
      <c r="P218" s="48">
        <v>348322</v>
      </c>
      <c r="Q218" s="48">
        <v>350304</v>
      </c>
      <c r="R218" s="48">
        <v>347093</v>
      </c>
      <c r="S218" s="48">
        <v>348910</v>
      </c>
      <c r="T218" s="48">
        <v>341279</v>
      </c>
      <c r="U218" s="48">
        <v>343675</v>
      </c>
    </row>
    <row r="219" spans="1:21" ht="14.25" thickBot="1" thickTop="1">
      <c r="A219" s="81" t="s">
        <v>22</v>
      </c>
      <c r="B219" s="82"/>
      <c r="C219" s="48">
        <v>10151</v>
      </c>
      <c r="D219" s="48">
        <v>9372</v>
      </c>
      <c r="E219" s="48">
        <v>6944</v>
      </c>
      <c r="F219" s="48">
        <v>5556</v>
      </c>
      <c r="G219" s="48">
        <v>5787</v>
      </c>
      <c r="H219" s="48">
        <v>5505</v>
      </c>
      <c r="I219" s="48">
        <v>5831</v>
      </c>
      <c r="J219" s="48">
        <v>5751</v>
      </c>
      <c r="K219" s="48">
        <v>5371</v>
      </c>
      <c r="L219" s="48">
        <v>4992</v>
      </c>
      <c r="M219" s="48">
        <v>5006</v>
      </c>
      <c r="N219" s="48">
        <v>5122</v>
      </c>
      <c r="O219" s="48">
        <v>4977</v>
      </c>
      <c r="P219" s="48">
        <v>5450</v>
      </c>
      <c r="Q219" s="48">
        <v>5669</v>
      </c>
      <c r="R219" s="48">
        <v>5566</v>
      </c>
      <c r="S219" s="48">
        <v>5440</v>
      </c>
      <c r="T219" s="48">
        <v>6074</v>
      </c>
      <c r="U219" s="48">
        <v>5851</v>
      </c>
    </row>
    <row r="220" spans="1:21" ht="14.25" thickBot="1" thickTop="1">
      <c r="A220" s="81" t="s">
        <v>26</v>
      </c>
      <c r="B220" s="82"/>
      <c r="C220" s="48">
        <v>10246</v>
      </c>
      <c r="D220" s="48">
        <v>10231</v>
      </c>
      <c r="E220" s="48">
        <v>9914</v>
      </c>
      <c r="F220" s="48">
        <v>10309</v>
      </c>
      <c r="G220" s="48">
        <v>10779</v>
      </c>
      <c r="H220" s="48">
        <v>10865</v>
      </c>
      <c r="I220" s="48">
        <v>11645</v>
      </c>
      <c r="J220" s="48">
        <v>12136</v>
      </c>
      <c r="K220" s="48">
        <v>12970</v>
      </c>
      <c r="L220" s="48">
        <v>13744</v>
      </c>
      <c r="M220" s="48">
        <v>14362</v>
      </c>
      <c r="N220" s="48">
        <v>14989</v>
      </c>
      <c r="O220" s="48">
        <v>15303</v>
      </c>
      <c r="P220" s="48">
        <v>15025</v>
      </c>
      <c r="Q220" s="48">
        <v>15846</v>
      </c>
      <c r="R220" s="48">
        <v>15127</v>
      </c>
      <c r="S220" s="48">
        <v>15522</v>
      </c>
      <c r="T220" s="48">
        <v>15874</v>
      </c>
      <c r="U220" s="48">
        <v>15786</v>
      </c>
    </row>
    <row r="221" spans="1:21" ht="14.25" thickBot="1" thickTop="1">
      <c r="A221" s="81" t="s">
        <v>173</v>
      </c>
      <c r="B221" s="82"/>
      <c r="C221" s="48">
        <v>22338</v>
      </c>
      <c r="D221" s="48">
        <v>22512</v>
      </c>
      <c r="E221" s="48">
        <v>23174</v>
      </c>
      <c r="F221" s="48">
        <v>22746</v>
      </c>
      <c r="G221" s="48">
        <v>23709</v>
      </c>
      <c r="H221" s="48">
        <v>24228</v>
      </c>
      <c r="I221" s="48">
        <v>25476</v>
      </c>
      <c r="J221" s="48">
        <v>25688</v>
      </c>
      <c r="K221" s="48">
        <v>26987</v>
      </c>
      <c r="L221" s="48">
        <v>26867</v>
      </c>
      <c r="M221" s="48">
        <v>28217</v>
      </c>
      <c r="N221" s="48">
        <v>29061</v>
      </c>
      <c r="O221" s="48">
        <v>29856</v>
      </c>
      <c r="P221" s="48">
        <v>30307</v>
      </c>
      <c r="Q221" s="48">
        <v>30773</v>
      </c>
      <c r="R221" s="48">
        <v>31351</v>
      </c>
      <c r="S221" s="48">
        <v>31513</v>
      </c>
      <c r="T221" s="48">
        <v>31538</v>
      </c>
      <c r="U221" s="48">
        <v>31894</v>
      </c>
    </row>
    <row r="222" spans="1:21" ht="14.25" thickBot="1" thickTop="1">
      <c r="A222" s="81" t="s">
        <v>24</v>
      </c>
      <c r="B222" s="82"/>
      <c r="C222" s="48">
        <v>89717</v>
      </c>
      <c r="D222" s="48">
        <v>94688</v>
      </c>
      <c r="E222" s="48">
        <v>95476</v>
      </c>
      <c r="F222" s="48">
        <v>92015</v>
      </c>
      <c r="G222" s="48">
        <v>97805</v>
      </c>
      <c r="H222" s="48">
        <v>102949</v>
      </c>
      <c r="I222" s="48">
        <v>101333</v>
      </c>
      <c r="J222" s="48">
        <v>106613</v>
      </c>
      <c r="K222" s="48">
        <v>112642</v>
      </c>
      <c r="L222" s="48">
        <v>118405</v>
      </c>
      <c r="M222" s="48">
        <v>123630</v>
      </c>
      <c r="N222" s="48">
        <v>126480</v>
      </c>
      <c r="O222" s="48">
        <v>130808</v>
      </c>
      <c r="P222" s="48">
        <v>135308</v>
      </c>
      <c r="Q222" s="48">
        <v>141480</v>
      </c>
      <c r="R222" s="48">
        <v>144588</v>
      </c>
      <c r="S222" s="48">
        <v>144061</v>
      </c>
      <c r="T222" s="48">
        <v>146626</v>
      </c>
      <c r="U222" s="48">
        <v>141879</v>
      </c>
    </row>
    <row r="223" spans="1:21" ht="14.25" thickBot="1" thickTop="1">
      <c r="A223" s="81" t="s">
        <v>25</v>
      </c>
      <c r="B223" s="82"/>
      <c r="C223" s="48">
        <v>227536</v>
      </c>
      <c r="D223" s="48">
        <v>240126</v>
      </c>
      <c r="E223" s="48">
        <v>239055</v>
      </c>
      <c r="F223" s="48">
        <v>241073</v>
      </c>
      <c r="G223" s="48">
        <v>231997</v>
      </c>
      <c r="H223" s="48">
        <v>241126</v>
      </c>
      <c r="I223" s="48">
        <v>255273</v>
      </c>
      <c r="J223" s="48">
        <v>247543</v>
      </c>
      <c r="K223" s="48">
        <v>255162</v>
      </c>
      <c r="L223" s="48">
        <v>254670</v>
      </c>
      <c r="M223" s="48">
        <v>258156</v>
      </c>
      <c r="N223" s="48">
        <v>266255</v>
      </c>
      <c r="O223" s="48">
        <v>266537</v>
      </c>
      <c r="P223" s="48">
        <v>271000</v>
      </c>
      <c r="Q223" s="48">
        <v>275563</v>
      </c>
      <c r="R223" s="48">
        <v>276241</v>
      </c>
      <c r="S223" s="48">
        <v>273088</v>
      </c>
      <c r="T223" s="48">
        <v>270336</v>
      </c>
      <c r="U223" s="48">
        <v>273747</v>
      </c>
    </row>
    <row r="224" spans="1:21" ht="14.25" thickBot="1" thickTop="1">
      <c r="A224" s="81" t="s">
        <v>27</v>
      </c>
      <c r="B224" s="82"/>
      <c r="C224" s="48">
        <v>153512</v>
      </c>
      <c r="D224" s="48">
        <v>157362</v>
      </c>
      <c r="E224" s="48">
        <v>154789</v>
      </c>
      <c r="F224" s="48">
        <v>154052</v>
      </c>
      <c r="G224" s="48">
        <v>153263</v>
      </c>
      <c r="H224" s="48">
        <v>161674</v>
      </c>
      <c r="I224" s="48">
        <v>161551</v>
      </c>
      <c r="J224" s="48">
        <v>165083</v>
      </c>
      <c r="K224" s="48">
        <v>169875</v>
      </c>
      <c r="L224" s="48">
        <v>172537</v>
      </c>
      <c r="M224" s="48">
        <v>174636</v>
      </c>
      <c r="N224" s="48">
        <v>175423</v>
      </c>
      <c r="O224" s="48">
        <v>175888</v>
      </c>
      <c r="P224" s="48">
        <v>184186</v>
      </c>
      <c r="Q224" s="48">
        <v>186156</v>
      </c>
      <c r="R224" s="48">
        <v>188476</v>
      </c>
      <c r="S224" s="48">
        <v>187083</v>
      </c>
      <c r="T224" s="48">
        <v>185342</v>
      </c>
      <c r="U224" s="48">
        <v>181373</v>
      </c>
    </row>
    <row r="225" spans="1:21" ht="14.25" thickBot="1" thickTop="1">
      <c r="A225" s="81" t="s">
        <v>28</v>
      </c>
      <c r="B225" s="82"/>
      <c r="C225" s="48">
        <v>1520</v>
      </c>
      <c r="D225" s="48">
        <v>1588</v>
      </c>
      <c r="E225" s="48">
        <v>1792</v>
      </c>
      <c r="F225" s="48">
        <v>1856</v>
      </c>
      <c r="G225" s="48">
        <v>2142</v>
      </c>
      <c r="H225" s="48">
        <v>1976</v>
      </c>
      <c r="I225" s="48">
        <v>2122</v>
      </c>
      <c r="J225" s="48">
        <v>2073</v>
      </c>
      <c r="K225" s="48">
        <v>2221</v>
      </c>
      <c r="L225" s="48">
        <v>2273</v>
      </c>
      <c r="M225" s="48">
        <v>2389</v>
      </c>
      <c r="N225" s="48">
        <v>2418</v>
      </c>
      <c r="O225" s="48">
        <v>2437</v>
      </c>
      <c r="P225" s="48">
        <v>2651</v>
      </c>
      <c r="Q225" s="48">
        <v>2450</v>
      </c>
      <c r="R225" s="48">
        <v>2468</v>
      </c>
      <c r="S225" s="48">
        <v>2609</v>
      </c>
      <c r="T225" s="48">
        <v>2725</v>
      </c>
      <c r="U225" s="48">
        <v>2860</v>
      </c>
    </row>
    <row r="226" spans="1:21" ht="14.25" thickBot="1" thickTop="1">
      <c r="A226" s="81" t="s">
        <v>29</v>
      </c>
      <c r="B226" s="82"/>
      <c r="C226" s="48">
        <v>7932</v>
      </c>
      <c r="D226" s="48">
        <v>7500</v>
      </c>
      <c r="E226" s="48">
        <v>6135</v>
      </c>
      <c r="F226" s="48">
        <v>5326</v>
      </c>
      <c r="G226" s="48">
        <v>4866</v>
      </c>
      <c r="H226" s="48">
        <v>4628</v>
      </c>
      <c r="I226" s="48">
        <v>4574</v>
      </c>
      <c r="J226" s="48">
        <v>4432</v>
      </c>
      <c r="K226" s="48">
        <v>4331</v>
      </c>
      <c r="L226" s="48">
        <v>3958</v>
      </c>
      <c r="M226" s="48">
        <v>3747</v>
      </c>
      <c r="N226" s="48">
        <v>4092</v>
      </c>
      <c r="O226" s="48">
        <v>4021</v>
      </c>
      <c r="P226" s="48">
        <v>4289</v>
      </c>
      <c r="Q226" s="48">
        <v>4406</v>
      </c>
      <c r="R226" s="48">
        <v>4492</v>
      </c>
      <c r="S226" s="48">
        <v>4625</v>
      </c>
      <c r="T226" s="48">
        <v>4764</v>
      </c>
      <c r="U226" s="48">
        <v>4595</v>
      </c>
    </row>
    <row r="227" spans="1:21" ht="14.25" thickBot="1" thickTop="1">
      <c r="A227" s="81" t="s">
        <v>30</v>
      </c>
      <c r="B227" s="82"/>
      <c r="C227" s="48">
        <v>16059</v>
      </c>
      <c r="D227" s="48">
        <v>16836</v>
      </c>
      <c r="E227" s="48">
        <v>10845</v>
      </c>
      <c r="F227" s="48">
        <v>8982</v>
      </c>
      <c r="G227" s="48">
        <v>8046</v>
      </c>
      <c r="H227" s="48">
        <v>8672</v>
      </c>
      <c r="I227" s="48">
        <v>9355</v>
      </c>
      <c r="J227" s="48">
        <v>8877</v>
      </c>
      <c r="K227" s="48">
        <v>9329</v>
      </c>
      <c r="L227" s="48">
        <v>7894</v>
      </c>
      <c r="M227" s="48">
        <v>7070</v>
      </c>
      <c r="N227" s="48">
        <v>8135</v>
      </c>
      <c r="O227" s="48">
        <v>8639</v>
      </c>
      <c r="P227" s="48">
        <v>8984</v>
      </c>
      <c r="Q227" s="48">
        <v>9146</v>
      </c>
      <c r="R227" s="48">
        <v>8615</v>
      </c>
      <c r="S227" s="48">
        <v>8430</v>
      </c>
      <c r="T227" s="48">
        <v>9134</v>
      </c>
      <c r="U227" s="48">
        <v>9155</v>
      </c>
    </row>
    <row r="228" spans="1:21" ht="14.25" thickBot="1" thickTop="1">
      <c r="A228" s="81" t="s">
        <v>31</v>
      </c>
      <c r="B228" s="82"/>
      <c r="C228" s="48">
        <v>3561</v>
      </c>
      <c r="D228" s="48">
        <v>3784</v>
      </c>
      <c r="E228" s="48">
        <v>3801</v>
      </c>
      <c r="F228" s="48">
        <v>3849</v>
      </c>
      <c r="G228" s="48">
        <v>3761</v>
      </c>
      <c r="H228" s="48">
        <v>3342</v>
      </c>
      <c r="I228" s="48">
        <v>3407</v>
      </c>
      <c r="J228" s="48">
        <v>3358</v>
      </c>
      <c r="K228" s="48">
        <v>3282</v>
      </c>
      <c r="L228" s="48">
        <v>3448</v>
      </c>
      <c r="M228" s="48">
        <v>3637</v>
      </c>
      <c r="N228" s="48">
        <v>3785</v>
      </c>
      <c r="O228" s="48">
        <v>3990</v>
      </c>
      <c r="P228" s="48">
        <v>4208</v>
      </c>
      <c r="Q228" s="48">
        <v>4621</v>
      </c>
      <c r="R228" s="48">
        <v>4715</v>
      </c>
      <c r="S228" s="48">
        <v>4713</v>
      </c>
      <c r="T228" s="48">
        <v>4655</v>
      </c>
      <c r="U228" s="48">
        <v>4563</v>
      </c>
    </row>
    <row r="229" spans="1:21" ht="14.25" thickBot="1" thickTop="1">
      <c r="A229" s="81" t="s">
        <v>32</v>
      </c>
      <c r="B229" s="82"/>
      <c r="C229" s="48">
        <v>28672</v>
      </c>
      <c r="D229" s="48">
        <v>27573</v>
      </c>
      <c r="E229" s="48">
        <v>25203</v>
      </c>
      <c r="F229" s="48">
        <v>25369</v>
      </c>
      <c r="G229" s="48">
        <v>25085</v>
      </c>
      <c r="H229" s="48">
        <v>25897</v>
      </c>
      <c r="I229" s="48">
        <v>26324</v>
      </c>
      <c r="J229" s="48">
        <v>25777</v>
      </c>
      <c r="K229" s="48">
        <v>25579</v>
      </c>
      <c r="L229" s="48">
        <v>25489</v>
      </c>
      <c r="M229" s="48">
        <v>25021</v>
      </c>
      <c r="N229" s="48">
        <v>25495</v>
      </c>
      <c r="O229" s="48">
        <v>25929</v>
      </c>
      <c r="P229" s="48">
        <v>27054</v>
      </c>
      <c r="Q229" s="48">
        <v>26557</v>
      </c>
      <c r="R229" s="48">
        <v>28037</v>
      </c>
      <c r="S229" s="48">
        <v>27839</v>
      </c>
      <c r="T229" s="48">
        <v>27020</v>
      </c>
      <c r="U229" s="48">
        <v>26781</v>
      </c>
    </row>
    <row r="230" spans="1:21" ht="14.25" thickBot="1" thickTop="1">
      <c r="A230" s="81" t="s">
        <v>33</v>
      </c>
      <c r="B230" s="82"/>
      <c r="C230" s="48">
        <v>582</v>
      </c>
      <c r="D230" s="48">
        <v>604</v>
      </c>
      <c r="E230" s="48">
        <v>619</v>
      </c>
      <c r="F230" s="48">
        <v>746</v>
      </c>
      <c r="G230" s="48">
        <v>726</v>
      </c>
      <c r="H230" s="48">
        <v>807</v>
      </c>
      <c r="I230" s="48">
        <v>778</v>
      </c>
      <c r="J230" s="48">
        <v>941</v>
      </c>
      <c r="K230" s="48">
        <v>828</v>
      </c>
      <c r="L230" s="48">
        <v>855</v>
      </c>
      <c r="M230" s="48">
        <v>807</v>
      </c>
      <c r="N230" s="48">
        <v>908</v>
      </c>
      <c r="O230" s="48">
        <v>829</v>
      </c>
      <c r="P230" s="48">
        <v>911</v>
      </c>
      <c r="Q230" s="48">
        <v>930</v>
      </c>
      <c r="R230" s="48">
        <v>943</v>
      </c>
      <c r="S230" s="48">
        <v>897</v>
      </c>
      <c r="T230" s="48">
        <v>946</v>
      </c>
      <c r="U230" s="48">
        <v>948</v>
      </c>
    </row>
    <row r="231" spans="1:21" ht="14.25" thickBot="1" thickTop="1">
      <c r="A231" s="81" t="s">
        <v>34</v>
      </c>
      <c r="B231" s="82"/>
      <c r="C231" s="48">
        <v>67955</v>
      </c>
      <c r="D231" s="48">
        <v>71127</v>
      </c>
      <c r="E231" s="48">
        <v>70959</v>
      </c>
      <c r="F231" s="48">
        <v>71837</v>
      </c>
      <c r="G231" s="48">
        <v>71851</v>
      </c>
      <c r="H231" s="48">
        <v>74528</v>
      </c>
      <c r="I231" s="48">
        <v>77227</v>
      </c>
      <c r="J231" s="48">
        <v>76379</v>
      </c>
      <c r="K231" s="48">
        <v>76600</v>
      </c>
      <c r="L231" s="48">
        <v>75776</v>
      </c>
      <c r="M231" s="48">
        <v>77247</v>
      </c>
      <c r="N231" s="48">
        <v>79511</v>
      </c>
      <c r="O231" s="48">
        <v>79686</v>
      </c>
      <c r="P231" s="48">
        <v>81910</v>
      </c>
      <c r="Q231" s="48">
        <v>83775</v>
      </c>
      <c r="R231" s="48">
        <v>82488</v>
      </c>
      <c r="S231" s="48">
        <v>80577</v>
      </c>
      <c r="T231" s="48">
        <v>85544</v>
      </c>
      <c r="U231" s="48">
        <v>83668</v>
      </c>
    </row>
    <row r="232" spans="1:21" ht="14.25" thickBot="1" thickTop="1">
      <c r="A232" s="81" t="s">
        <v>35</v>
      </c>
      <c r="B232" s="82"/>
      <c r="C232" s="48">
        <v>25262</v>
      </c>
      <c r="D232" s="48">
        <v>26924</v>
      </c>
      <c r="E232" s="48">
        <v>25873</v>
      </c>
      <c r="F232" s="48">
        <v>26027</v>
      </c>
      <c r="G232" s="48">
        <v>25988</v>
      </c>
      <c r="H232" s="48">
        <v>27060</v>
      </c>
      <c r="I232" s="48">
        <v>28833</v>
      </c>
      <c r="J232" s="48">
        <v>28791</v>
      </c>
      <c r="K232" s="48">
        <v>29167</v>
      </c>
      <c r="L232" s="48">
        <v>29283</v>
      </c>
      <c r="M232" s="48">
        <v>29120</v>
      </c>
      <c r="N232" s="48">
        <v>30793</v>
      </c>
      <c r="O232" s="48">
        <v>31127</v>
      </c>
      <c r="P232" s="48">
        <v>32693</v>
      </c>
      <c r="Q232" s="48">
        <v>33251</v>
      </c>
      <c r="R232" s="48">
        <v>34582</v>
      </c>
      <c r="S232" s="48">
        <v>34303</v>
      </c>
      <c r="T232" s="48">
        <v>33878</v>
      </c>
      <c r="U232" s="48">
        <v>33895</v>
      </c>
    </row>
    <row r="233" spans="1:21" ht="14.25" thickBot="1" thickTop="1">
      <c r="A233" s="81" t="s">
        <v>36</v>
      </c>
      <c r="B233" s="82"/>
      <c r="C233" s="48">
        <v>100015</v>
      </c>
      <c r="D233" s="48">
        <v>98809</v>
      </c>
      <c r="E233" s="48">
        <v>97431</v>
      </c>
      <c r="F233" s="48">
        <v>101563</v>
      </c>
      <c r="G233" s="48">
        <v>96780</v>
      </c>
      <c r="H233" s="48">
        <v>100014</v>
      </c>
      <c r="I233" s="48">
        <v>103702</v>
      </c>
      <c r="J233" s="48">
        <v>102263</v>
      </c>
      <c r="K233" s="48">
        <v>96216</v>
      </c>
      <c r="L233" s="48">
        <v>93776</v>
      </c>
      <c r="M233" s="48">
        <v>90752</v>
      </c>
      <c r="N233" s="48">
        <v>90876</v>
      </c>
      <c r="O233" s="48">
        <v>89513</v>
      </c>
      <c r="P233" s="48">
        <v>91840</v>
      </c>
      <c r="Q233" s="48">
        <v>92239</v>
      </c>
      <c r="R233" s="48">
        <v>93397</v>
      </c>
      <c r="S233" s="48">
        <v>98054</v>
      </c>
      <c r="T233" s="48">
        <v>97790</v>
      </c>
      <c r="U233" s="48">
        <v>98755</v>
      </c>
    </row>
    <row r="234" spans="1:21" ht="14.25" thickBot="1" thickTop="1">
      <c r="A234" s="81" t="s">
        <v>37</v>
      </c>
      <c r="B234" s="82"/>
      <c r="C234" s="48">
        <v>17508</v>
      </c>
      <c r="D234" s="48">
        <v>17857</v>
      </c>
      <c r="E234" s="48">
        <v>19065</v>
      </c>
      <c r="F234" s="48">
        <v>18741</v>
      </c>
      <c r="G234" s="48">
        <v>19388</v>
      </c>
      <c r="H234" s="48">
        <v>20469</v>
      </c>
      <c r="I234" s="48">
        <v>20408</v>
      </c>
      <c r="J234" s="48">
        <v>21688</v>
      </c>
      <c r="K234" s="48">
        <v>23171</v>
      </c>
      <c r="L234" s="48">
        <v>24887</v>
      </c>
      <c r="M234" s="48">
        <v>25078</v>
      </c>
      <c r="N234" s="48">
        <v>25229</v>
      </c>
      <c r="O234" s="48">
        <v>26264</v>
      </c>
      <c r="P234" s="48">
        <v>25665</v>
      </c>
      <c r="Q234" s="48">
        <v>26409</v>
      </c>
      <c r="R234" s="48">
        <v>27038</v>
      </c>
      <c r="S234" s="48">
        <v>25334</v>
      </c>
      <c r="T234" s="48">
        <v>25975</v>
      </c>
      <c r="U234" s="48">
        <v>24919</v>
      </c>
    </row>
    <row r="235" spans="1:21" ht="14.25" thickBot="1" thickTop="1">
      <c r="A235" s="81" t="s">
        <v>44</v>
      </c>
      <c r="B235" s="82"/>
      <c r="C235" s="48">
        <v>63736</v>
      </c>
      <c r="D235" s="48">
        <v>52871</v>
      </c>
      <c r="E235" s="48">
        <v>46924</v>
      </c>
      <c r="F235" s="48">
        <v>46249</v>
      </c>
      <c r="G235" s="48">
        <v>43619</v>
      </c>
      <c r="H235" s="48">
        <v>47105</v>
      </c>
      <c r="I235" s="48">
        <v>48207</v>
      </c>
      <c r="J235" s="48">
        <v>45443</v>
      </c>
      <c r="K235" s="48">
        <v>41519</v>
      </c>
      <c r="L235" s="48">
        <v>36913</v>
      </c>
      <c r="M235" s="48">
        <v>37129</v>
      </c>
      <c r="N235" s="48">
        <v>36899</v>
      </c>
      <c r="O235" s="48">
        <v>38499</v>
      </c>
      <c r="P235" s="48">
        <v>40234</v>
      </c>
      <c r="Q235" s="48">
        <v>39597</v>
      </c>
      <c r="R235" s="48">
        <v>39236</v>
      </c>
      <c r="S235" s="48">
        <v>40730</v>
      </c>
      <c r="T235" s="48">
        <v>40467</v>
      </c>
      <c r="U235" s="48">
        <v>40616</v>
      </c>
    </row>
    <row r="236" spans="1:21" ht="14.25" thickBot="1" thickTop="1">
      <c r="A236" s="81" t="s">
        <v>38</v>
      </c>
      <c r="B236" s="82"/>
      <c r="C236" s="48">
        <v>5521</v>
      </c>
      <c r="D236" s="48">
        <v>5407</v>
      </c>
      <c r="E236" s="48">
        <v>5277</v>
      </c>
      <c r="F236" s="48">
        <v>5497</v>
      </c>
      <c r="G236" s="48">
        <v>5706</v>
      </c>
      <c r="H236" s="48">
        <v>6110</v>
      </c>
      <c r="I236" s="48">
        <v>6417</v>
      </c>
      <c r="J236" s="48">
        <v>6501</v>
      </c>
      <c r="K236" s="48">
        <v>6435</v>
      </c>
      <c r="L236" s="48">
        <v>6425</v>
      </c>
      <c r="M236" s="48">
        <v>6412</v>
      </c>
      <c r="N236" s="48">
        <v>6732</v>
      </c>
      <c r="O236" s="48">
        <v>6830</v>
      </c>
      <c r="P236" s="48">
        <v>6906</v>
      </c>
      <c r="Q236" s="48">
        <v>7119</v>
      </c>
      <c r="R236" s="48">
        <v>7282</v>
      </c>
      <c r="S236" s="48">
        <v>7328</v>
      </c>
      <c r="T236" s="48">
        <v>7325</v>
      </c>
      <c r="U236" s="48">
        <v>7736</v>
      </c>
    </row>
    <row r="237" spans="1:21" ht="14.25" thickBot="1" thickTop="1">
      <c r="A237" s="81" t="s">
        <v>39</v>
      </c>
      <c r="B237" s="82"/>
      <c r="C237" s="48">
        <v>20987</v>
      </c>
      <c r="D237" s="48">
        <v>18917</v>
      </c>
      <c r="E237" s="48">
        <v>17662</v>
      </c>
      <c r="F237" s="48">
        <v>17341</v>
      </c>
      <c r="G237" s="48">
        <v>17195</v>
      </c>
      <c r="H237" s="48">
        <v>17744</v>
      </c>
      <c r="I237" s="48">
        <v>17868</v>
      </c>
      <c r="J237" s="48">
        <v>17789</v>
      </c>
      <c r="K237" s="48">
        <v>17483</v>
      </c>
      <c r="L237" s="48">
        <v>17393</v>
      </c>
      <c r="M237" s="48">
        <v>17545</v>
      </c>
      <c r="N237" s="48">
        <v>19261</v>
      </c>
      <c r="O237" s="48">
        <v>19324</v>
      </c>
      <c r="P237" s="48">
        <v>19233</v>
      </c>
      <c r="Q237" s="48">
        <v>19130</v>
      </c>
      <c r="R237" s="48">
        <v>19051</v>
      </c>
      <c r="S237" s="48">
        <v>18832</v>
      </c>
      <c r="T237" s="48">
        <v>18074</v>
      </c>
      <c r="U237" s="48">
        <v>18528</v>
      </c>
    </row>
    <row r="238" spans="1:21" ht="14.25" thickBot="1" thickTop="1">
      <c r="A238" s="81" t="s">
        <v>40</v>
      </c>
      <c r="B238" s="82"/>
      <c r="C238" s="48">
        <v>29046</v>
      </c>
      <c r="D238" s="48">
        <v>29210</v>
      </c>
      <c r="E238" s="48">
        <v>28102</v>
      </c>
      <c r="F238" s="48">
        <v>29040</v>
      </c>
      <c r="G238" s="48">
        <v>30876</v>
      </c>
      <c r="H238" s="48">
        <v>29070</v>
      </c>
      <c r="I238" s="48">
        <v>31083</v>
      </c>
      <c r="J238" s="48">
        <v>32917</v>
      </c>
      <c r="K238" s="48">
        <v>33423</v>
      </c>
      <c r="L238" s="48">
        <v>32887</v>
      </c>
      <c r="M238" s="48">
        <v>32544</v>
      </c>
      <c r="N238" s="48">
        <v>33233</v>
      </c>
      <c r="O238" s="48">
        <v>35286</v>
      </c>
      <c r="P238" s="48">
        <v>37333</v>
      </c>
      <c r="Q238" s="48">
        <v>37609</v>
      </c>
      <c r="R238" s="48">
        <v>34796</v>
      </c>
      <c r="S238" s="48">
        <v>37890</v>
      </c>
      <c r="T238" s="48">
        <v>37588</v>
      </c>
      <c r="U238" s="48">
        <v>36319</v>
      </c>
    </row>
    <row r="239" spans="1:21" ht="14.25" thickBot="1" thickTop="1">
      <c r="A239" s="81" t="s">
        <v>41</v>
      </c>
      <c r="B239" s="82"/>
      <c r="C239" s="48">
        <v>47213</v>
      </c>
      <c r="D239" s="48">
        <v>48855</v>
      </c>
      <c r="E239" s="48">
        <v>46431</v>
      </c>
      <c r="F239" s="48">
        <v>46671</v>
      </c>
      <c r="G239" s="48">
        <v>49688</v>
      </c>
      <c r="H239" s="48">
        <v>50401</v>
      </c>
      <c r="I239" s="48">
        <v>51605</v>
      </c>
      <c r="J239" s="48">
        <v>50209</v>
      </c>
      <c r="K239" s="48">
        <v>50631</v>
      </c>
      <c r="L239" s="48">
        <v>50173</v>
      </c>
      <c r="M239" s="48">
        <v>47599</v>
      </c>
      <c r="N239" s="48">
        <v>50605</v>
      </c>
      <c r="O239" s="48">
        <v>51700</v>
      </c>
      <c r="P239" s="48">
        <v>50657</v>
      </c>
      <c r="Q239" s="48">
        <v>52694</v>
      </c>
      <c r="R239" s="48">
        <v>51671</v>
      </c>
      <c r="S239" s="48">
        <v>50378</v>
      </c>
      <c r="T239" s="48">
        <v>50189</v>
      </c>
      <c r="U239" s="48">
        <v>49996</v>
      </c>
    </row>
    <row r="240" spans="1:21" ht="14.25" thickBot="1" thickTop="1">
      <c r="A240" s="81" t="s">
        <v>42</v>
      </c>
      <c r="B240" s="82"/>
      <c r="C240" s="48">
        <v>211304</v>
      </c>
      <c r="D240" s="48">
        <v>215544</v>
      </c>
      <c r="E240" s="48">
        <v>215738</v>
      </c>
      <c r="F240" s="48">
        <v>218228</v>
      </c>
      <c r="G240" s="48">
        <v>219257</v>
      </c>
      <c r="H240" s="48">
        <v>218439</v>
      </c>
      <c r="I240" s="48">
        <v>228692</v>
      </c>
      <c r="J240" s="48">
        <v>225211</v>
      </c>
      <c r="K240" s="48">
        <v>230557</v>
      </c>
      <c r="L240" s="48">
        <v>229151</v>
      </c>
      <c r="M240" s="48">
        <v>231587</v>
      </c>
      <c r="N240" s="48">
        <v>232723</v>
      </c>
      <c r="O240" s="48">
        <v>226832</v>
      </c>
      <c r="P240" s="48">
        <v>231187</v>
      </c>
      <c r="Q240" s="48">
        <v>232320</v>
      </c>
      <c r="R240" s="48">
        <v>232734</v>
      </c>
      <c r="S240" s="48">
        <v>229201</v>
      </c>
      <c r="T240" s="48">
        <v>220270</v>
      </c>
      <c r="U240" s="48">
        <v>218506</v>
      </c>
    </row>
    <row r="241" spans="1:21" ht="14.25" thickBot="1" thickTop="1">
      <c r="A241" s="81" t="s">
        <v>45</v>
      </c>
      <c r="B241" s="82"/>
      <c r="C241" s="48">
        <v>52368</v>
      </c>
      <c r="D241" s="48">
        <v>53265</v>
      </c>
      <c r="E241" s="48">
        <v>54770</v>
      </c>
      <c r="F241" s="48">
        <v>57975</v>
      </c>
      <c r="G241" s="48">
        <v>56833</v>
      </c>
      <c r="H241" s="48">
        <v>62160</v>
      </c>
      <c r="I241" s="48">
        <v>67590</v>
      </c>
      <c r="J241" s="48">
        <v>71199</v>
      </c>
      <c r="K241" s="48">
        <v>72543</v>
      </c>
      <c r="L241" s="48">
        <v>71226</v>
      </c>
      <c r="M241" s="48">
        <v>77624</v>
      </c>
      <c r="N241" s="48">
        <v>71609</v>
      </c>
      <c r="O241" s="48">
        <v>75465</v>
      </c>
      <c r="P241" s="48">
        <v>79402</v>
      </c>
      <c r="Q241" s="48">
        <v>81999</v>
      </c>
      <c r="R241" s="48">
        <v>85355</v>
      </c>
      <c r="S241" s="48">
        <v>94664</v>
      </c>
      <c r="T241" s="48">
        <v>101510</v>
      </c>
      <c r="U241" s="48">
        <v>100318</v>
      </c>
    </row>
    <row r="242" spans="1:21" ht="14.25" thickBot="1" thickTop="1">
      <c r="A242" s="81" t="s">
        <v>140</v>
      </c>
      <c r="B242" s="82"/>
      <c r="C242" s="18">
        <v>24688</v>
      </c>
      <c r="D242" s="18">
        <v>24896</v>
      </c>
      <c r="E242" s="18">
        <v>25173</v>
      </c>
      <c r="F242" s="18">
        <v>24632</v>
      </c>
      <c r="G242" s="18">
        <v>24986</v>
      </c>
      <c r="H242" s="18">
        <v>24699</v>
      </c>
      <c r="I242" s="18">
        <v>25170</v>
      </c>
      <c r="J242" s="18">
        <v>25764</v>
      </c>
      <c r="K242" s="18">
        <v>26128</v>
      </c>
      <c r="L242" s="18">
        <v>26098</v>
      </c>
      <c r="M242" s="18">
        <v>25859</v>
      </c>
      <c r="N242" s="18">
        <v>27355</v>
      </c>
      <c r="O242" s="18">
        <v>26482</v>
      </c>
      <c r="P242" s="18">
        <v>26571</v>
      </c>
      <c r="Q242" s="18">
        <v>26858</v>
      </c>
      <c r="R242" s="18">
        <v>26905</v>
      </c>
      <c r="S242" s="18">
        <v>28083</v>
      </c>
      <c r="T242" s="48">
        <v>26907</v>
      </c>
      <c r="U242" s="48">
        <v>27972</v>
      </c>
    </row>
    <row r="243" spans="1:21" ht="14.25" thickBot="1" thickTop="1">
      <c r="A243" s="81" t="s">
        <v>46</v>
      </c>
      <c r="B243" s="82"/>
      <c r="C243" s="18">
        <v>21608</v>
      </c>
      <c r="D243" s="18">
        <v>22054</v>
      </c>
      <c r="E243" s="18">
        <v>22491</v>
      </c>
      <c r="F243" s="18">
        <v>23840</v>
      </c>
      <c r="G243" s="18">
        <v>23561</v>
      </c>
      <c r="H243" s="18">
        <v>23740</v>
      </c>
      <c r="I243" s="18">
        <v>23264</v>
      </c>
      <c r="J243" s="18">
        <v>24441</v>
      </c>
      <c r="K243" s="18">
        <v>25543</v>
      </c>
      <c r="L243" s="18">
        <v>26753</v>
      </c>
      <c r="M243" s="18">
        <v>26121</v>
      </c>
      <c r="N243" s="18">
        <v>26462</v>
      </c>
      <c r="O243" s="18">
        <v>24144</v>
      </c>
      <c r="P243" s="18">
        <v>27279</v>
      </c>
      <c r="Q243" s="18">
        <v>28226</v>
      </c>
      <c r="R243" s="18">
        <v>26676</v>
      </c>
      <c r="S243" s="18">
        <v>27153</v>
      </c>
      <c r="T243" s="48">
        <v>27254</v>
      </c>
      <c r="U243" s="48">
        <v>29834</v>
      </c>
    </row>
    <row r="244" spans="1:27" ht="13.5" thickTop="1">
      <c r="A244" s="81" t="s">
        <v>47</v>
      </c>
      <c r="B244" s="82"/>
      <c r="C244" s="18">
        <v>2161</v>
      </c>
      <c r="D244" s="18">
        <v>2115</v>
      </c>
      <c r="E244" s="18">
        <v>2100</v>
      </c>
      <c r="F244" s="18">
        <v>2245</v>
      </c>
      <c r="G244" s="18">
        <v>2254</v>
      </c>
      <c r="H244" s="18">
        <v>2320</v>
      </c>
      <c r="I244" s="18">
        <v>2472</v>
      </c>
      <c r="J244" s="18">
        <v>2521</v>
      </c>
      <c r="K244" s="18">
        <v>2690</v>
      </c>
      <c r="L244" s="18">
        <v>3079</v>
      </c>
      <c r="M244" s="18">
        <v>3235</v>
      </c>
      <c r="N244" s="18">
        <v>3354</v>
      </c>
      <c r="O244" s="18">
        <v>3388</v>
      </c>
      <c r="P244" s="18">
        <v>3379</v>
      </c>
      <c r="Q244" s="18">
        <v>3489</v>
      </c>
      <c r="R244" s="18">
        <v>3616</v>
      </c>
      <c r="S244" s="18">
        <v>4349</v>
      </c>
      <c r="T244" s="184">
        <v>4349</v>
      </c>
      <c r="U244" s="184">
        <v>4349</v>
      </c>
      <c r="V244" s="104" t="s">
        <v>196</v>
      </c>
      <c r="W244" s="103" t="s">
        <v>262</v>
      </c>
      <c r="Y244" s="175" t="s">
        <v>271</v>
      </c>
      <c r="Z244" s="176" t="s">
        <v>257</v>
      </c>
      <c r="AA244" s="177" t="s">
        <v>263</v>
      </c>
    </row>
    <row r="245" spans="1:27" ht="12.75">
      <c r="A245" s="54" t="s">
        <v>52</v>
      </c>
      <c r="B245" s="19"/>
      <c r="C245" s="62">
        <f>SUM(C214:C244)</f>
        <v>1762848</v>
      </c>
      <c r="D245" s="62">
        <f aca="true" t="shared" si="115" ref="D245:T245">SUM(D214:D244)</f>
        <v>1767457</v>
      </c>
      <c r="E245" s="62">
        <f t="shared" si="115"/>
        <v>1734582</v>
      </c>
      <c r="F245" s="62">
        <f t="shared" si="115"/>
        <v>1736895</v>
      </c>
      <c r="G245" s="62">
        <f t="shared" si="115"/>
        <v>1730304</v>
      </c>
      <c r="H245" s="62">
        <f t="shared" si="115"/>
        <v>1776071</v>
      </c>
      <c r="I245" s="62">
        <f t="shared" si="115"/>
        <v>1838204</v>
      </c>
      <c r="J245" s="62">
        <f t="shared" si="115"/>
        <v>1830414</v>
      </c>
      <c r="K245" s="62">
        <f t="shared" si="115"/>
        <v>1849634</v>
      </c>
      <c r="L245" s="62">
        <f t="shared" si="115"/>
        <v>1837676</v>
      </c>
      <c r="M245" s="62">
        <f t="shared" si="115"/>
        <v>1857079</v>
      </c>
      <c r="N245" s="62">
        <f t="shared" si="115"/>
        <v>1891506</v>
      </c>
      <c r="O245" s="62">
        <f t="shared" si="115"/>
        <v>1888612</v>
      </c>
      <c r="P245" s="62">
        <f t="shared" si="115"/>
        <v>1939532</v>
      </c>
      <c r="Q245" s="62">
        <f t="shared" si="115"/>
        <v>1965160</v>
      </c>
      <c r="R245" s="62">
        <f t="shared" si="115"/>
        <v>1967790</v>
      </c>
      <c r="S245" s="62">
        <f t="shared" si="115"/>
        <v>1980004</v>
      </c>
      <c r="T245" s="62">
        <f t="shared" si="115"/>
        <v>1967811</v>
      </c>
      <c r="U245" s="62">
        <f>SUM(U214:U244)</f>
        <v>1961768</v>
      </c>
      <c r="V245" s="105">
        <f>(U245/C245)^(1/18)-1</f>
        <v>0.005957421070618585</v>
      </c>
      <c r="W245" s="103"/>
      <c r="X245" s="36" t="s">
        <v>52</v>
      </c>
      <c r="Y245" s="178">
        <f>U245/C245-1</f>
        <v>0.1128401314236962</v>
      </c>
      <c r="Z245" s="174">
        <f>(U245/C245)^(1/18)-1</f>
        <v>0.005957421070618585</v>
      </c>
      <c r="AA245" s="179">
        <f>U245/T245-1</f>
        <v>-0.003070925002451985</v>
      </c>
    </row>
    <row r="246" spans="1:27" ht="12.75">
      <c r="A246" s="54" t="s">
        <v>90</v>
      </c>
      <c r="B246" s="19"/>
      <c r="C246" s="62">
        <f aca="true" t="shared" si="116" ref="C246:T246">SUM(C214:C240)</f>
        <v>1662023</v>
      </c>
      <c r="D246" s="62">
        <f t="shared" si="116"/>
        <v>1665127</v>
      </c>
      <c r="E246" s="62">
        <f t="shared" si="116"/>
        <v>1630048</v>
      </c>
      <c r="F246" s="62">
        <f t="shared" si="116"/>
        <v>1628203</v>
      </c>
      <c r="G246" s="62">
        <f t="shared" si="116"/>
        <v>1622670</v>
      </c>
      <c r="H246" s="62">
        <f t="shared" si="116"/>
        <v>1663152</v>
      </c>
      <c r="I246" s="62">
        <f t="shared" si="116"/>
        <v>1719708</v>
      </c>
      <c r="J246" s="62">
        <f t="shared" si="116"/>
        <v>1706489</v>
      </c>
      <c r="K246" s="62">
        <f t="shared" si="116"/>
        <v>1722730</v>
      </c>
      <c r="L246" s="62">
        <f t="shared" si="116"/>
        <v>1710520</v>
      </c>
      <c r="M246" s="62">
        <f t="shared" si="116"/>
        <v>1724240</v>
      </c>
      <c r="N246" s="62">
        <f t="shared" si="116"/>
        <v>1762726</v>
      </c>
      <c r="O246" s="62">
        <f t="shared" si="116"/>
        <v>1759133</v>
      </c>
      <c r="P246" s="62">
        <f t="shared" si="116"/>
        <v>1802901</v>
      </c>
      <c r="Q246" s="62">
        <f t="shared" si="116"/>
        <v>1824588</v>
      </c>
      <c r="R246" s="62">
        <f t="shared" si="116"/>
        <v>1825238</v>
      </c>
      <c r="S246" s="62">
        <f t="shared" si="116"/>
        <v>1825755</v>
      </c>
      <c r="T246" s="62">
        <f t="shared" si="116"/>
        <v>1807791</v>
      </c>
      <c r="U246" s="62">
        <f>SUM(U214:U240)</f>
        <v>1799295</v>
      </c>
      <c r="V246" s="105">
        <f>(U246/C246)^(1/18)-1</f>
        <v>0.004418588100865373</v>
      </c>
      <c r="W246" s="107">
        <f>(U246/C246)-1</f>
        <v>0.08259332151239773</v>
      </c>
      <c r="X246" s="36" t="s">
        <v>259</v>
      </c>
      <c r="Y246" s="178">
        <f>U246/C246-1</f>
        <v>0.08259332151239773</v>
      </c>
      <c r="Z246" s="174">
        <f>(U246/C246)^(1/18)-1</f>
        <v>0.004418588100865373</v>
      </c>
      <c r="AA246" s="179">
        <f>U246/T246-1</f>
        <v>-0.004699658312271704</v>
      </c>
    </row>
    <row r="247" spans="1:27" s="21" customFormat="1" ht="12.75">
      <c r="A247" s="172" t="s">
        <v>258</v>
      </c>
      <c r="B247" s="18"/>
      <c r="C247" s="173">
        <f>C245-C246</f>
        <v>100825</v>
      </c>
      <c r="D247" s="173">
        <f aca="true" t="shared" si="117" ref="D247:T247">D245-D246</f>
        <v>102330</v>
      </c>
      <c r="E247" s="173">
        <f t="shared" si="117"/>
        <v>104534</v>
      </c>
      <c r="F247" s="173">
        <f t="shared" si="117"/>
        <v>108692</v>
      </c>
      <c r="G247" s="173">
        <f t="shared" si="117"/>
        <v>107634</v>
      </c>
      <c r="H247" s="173">
        <f t="shared" si="117"/>
        <v>112919</v>
      </c>
      <c r="I247" s="173">
        <f t="shared" si="117"/>
        <v>118496</v>
      </c>
      <c r="J247" s="173">
        <f t="shared" si="117"/>
        <v>123925</v>
      </c>
      <c r="K247" s="173">
        <f t="shared" si="117"/>
        <v>126904</v>
      </c>
      <c r="L247" s="173">
        <f t="shared" si="117"/>
        <v>127156</v>
      </c>
      <c r="M247" s="173">
        <f t="shared" si="117"/>
        <v>132839</v>
      </c>
      <c r="N247" s="173">
        <f t="shared" si="117"/>
        <v>128780</v>
      </c>
      <c r="O247" s="173">
        <f t="shared" si="117"/>
        <v>129479</v>
      </c>
      <c r="P247" s="173">
        <f t="shared" si="117"/>
        <v>136631</v>
      </c>
      <c r="Q247" s="173">
        <f t="shared" si="117"/>
        <v>140572</v>
      </c>
      <c r="R247" s="173">
        <f t="shared" si="117"/>
        <v>142552</v>
      </c>
      <c r="S247" s="173">
        <f t="shared" si="117"/>
        <v>154249</v>
      </c>
      <c r="T247" s="173">
        <f t="shared" si="117"/>
        <v>160020</v>
      </c>
      <c r="U247" s="173">
        <f>U245-U246</f>
        <v>162473</v>
      </c>
      <c r="V247" s="106"/>
      <c r="X247" s="36" t="s">
        <v>258</v>
      </c>
      <c r="Y247" s="180">
        <f>U247/C247-1</f>
        <v>0.6114356558393255</v>
      </c>
      <c r="Z247" s="181">
        <f>(U247/C247)^(1/18)-1</f>
        <v>0.02686140636379508</v>
      </c>
      <c r="AA247" s="182">
        <f>U247/T247-1</f>
        <v>0.01532933383327073</v>
      </c>
    </row>
    <row r="248" spans="2:19" s="21" customFormat="1" ht="15" customHeight="1">
      <c r="B248" s="18"/>
      <c r="C248" s="18"/>
      <c r="D248" s="18"/>
      <c r="E248" s="18"/>
      <c r="F248" s="18"/>
      <c r="G248" s="18"/>
      <c r="H248" s="18"/>
      <c r="I248" s="18"/>
      <c r="J248" s="18"/>
      <c r="K248" s="18"/>
      <c r="L248" s="18"/>
      <c r="M248" s="18"/>
      <c r="N248" s="18"/>
      <c r="O248" s="18"/>
      <c r="P248" s="18"/>
      <c r="Q248" s="18"/>
      <c r="R248" s="18"/>
      <c r="S248" s="18"/>
    </row>
    <row r="249" spans="1:19" s="21" customFormat="1" ht="15" customHeight="1">
      <c r="A249" s="20"/>
      <c r="B249" s="18"/>
      <c r="C249" s="18"/>
      <c r="D249" s="18"/>
      <c r="E249" s="18"/>
      <c r="F249" s="18"/>
      <c r="G249" s="18"/>
      <c r="H249" s="18"/>
      <c r="I249" s="18"/>
      <c r="J249" s="18"/>
      <c r="K249" s="18"/>
      <c r="L249" s="18"/>
      <c r="M249" s="18"/>
      <c r="N249" s="18"/>
      <c r="O249" s="18"/>
      <c r="P249" s="18"/>
      <c r="Q249" s="18"/>
      <c r="R249" s="18"/>
      <c r="S249" s="18"/>
    </row>
    <row r="250" ht="33.75">
      <c r="A250" s="34" t="s">
        <v>128</v>
      </c>
    </row>
    <row r="252" spans="1:15" ht="12.75">
      <c r="A252" s="83" t="s">
        <v>90</v>
      </c>
      <c r="B252" s="83"/>
      <c r="C252" s="83"/>
      <c r="D252" s="83"/>
      <c r="E252" s="83"/>
      <c r="F252" s="83"/>
      <c r="G252" s="83"/>
      <c r="H252" s="83"/>
      <c r="I252" s="83"/>
      <c r="J252" s="83"/>
      <c r="K252" s="83"/>
      <c r="L252" s="83"/>
      <c r="M252" s="83"/>
      <c r="N252" s="83"/>
      <c r="O252" s="83"/>
    </row>
    <row r="253" spans="1:25" ht="12.75">
      <c r="A253" s="83"/>
      <c r="B253" s="83"/>
      <c r="C253" s="83">
        <v>1990</v>
      </c>
      <c r="D253" s="83">
        <v>1991</v>
      </c>
      <c r="E253" s="83">
        <v>1990</v>
      </c>
      <c r="F253" s="83">
        <v>1991</v>
      </c>
      <c r="G253" s="83">
        <v>1992</v>
      </c>
      <c r="H253" s="83">
        <v>1993</v>
      </c>
      <c r="I253" s="83">
        <v>1994</v>
      </c>
      <c r="J253" s="83">
        <v>1995</v>
      </c>
      <c r="K253" s="83">
        <v>1996</v>
      </c>
      <c r="L253" s="83">
        <v>1997</v>
      </c>
      <c r="M253" s="83">
        <v>1998</v>
      </c>
      <c r="N253" s="83">
        <v>1999</v>
      </c>
      <c r="O253" s="83">
        <v>2000</v>
      </c>
      <c r="P253" s="83">
        <v>2001</v>
      </c>
      <c r="Q253" s="83">
        <v>2002</v>
      </c>
      <c r="R253" s="83">
        <v>2003</v>
      </c>
      <c r="S253" s="83">
        <v>2004</v>
      </c>
      <c r="T253" s="83">
        <v>2005</v>
      </c>
      <c r="U253" s="83">
        <v>2006</v>
      </c>
      <c r="V253" s="83">
        <v>2007</v>
      </c>
      <c r="W253" s="83">
        <v>2008</v>
      </c>
      <c r="X253" s="83">
        <v>2009</v>
      </c>
      <c r="Y253" s="83">
        <v>2010</v>
      </c>
    </row>
    <row r="254" spans="1:27" ht="12.75">
      <c r="A254" s="83" t="s">
        <v>53</v>
      </c>
      <c r="B254" s="83"/>
      <c r="C254" s="84">
        <f aca="true" t="shared" si="118" ref="C254:S254">C246</f>
        <v>1662023</v>
      </c>
      <c r="D254" s="84">
        <f t="shared" si="118"/>
        <v>1665127</v>
      </c>
      <c r="E254" s="84">
        <f t="shared" si="118"/>
        <v>1630048</v>
      </c>
      <c r="F254" s="84">
        <f t="shared" si="118"/>
        <v>1628203</v>
      </c>
      <c r="G254" s="84">
        <f t="shared" si="118"/>
        <v>1622670</v>
      </c>
      <c r="H254" s="84">
        <f t="shared" si="118"/>
        <v>1663152</v>
      </c>
      <c r="I254" s="84">
        <f t="shared" si="118"/>
        <v>1719708</v>
      </c>
      <c r="J254" s="84">
        <f t="shared" si="118"/>
        <v>1706489</v>
      </c>
      <c r="K254" s="84">
        <f t="shared" si="118"/>
        <v>1722730</v>
      </c>
      <c r="L254" s="84">
        <f t="shared" si="118"/>
        <v>1710520</v>
      </c>
      <c r="M254" s="84">
        <f t="shared" si="118"/>
        <v>1724240</v>
      </c>
      <c r="N254" s="84">
        <f t="shared" si="118"/>
        <v>1762726</v>
      </c>
      <c r="O254" s="84">
        <f t="shared" si="118"/>
        <v>1759133</v>
      </c>
      <c r="P254" s="84">
        <f t="shared" si="118"/>
        <v>1802901</v>
      </c>
      <c r="Q254" s="84">
        <f t="shared" si="118"/>
        <v>1824588</v>
      </c>
      <c r="R254" s="84">
        <f t="shared" si="118"/>
        <v>1825238</v>
      </c>
      <c r="S254" s="84">
        <f t="shared" si="118"/>
        <v>1825755</v>
      </c>
      <c r="T254" s="84">
        <f>T246</f>
        <v>1807791</v>
      </c>
      <c r="U254" s="84">
        <f>U246</f>
        <v>1799295</v>
      </c>
      <c r="V254" s="84"/>
      <c r="W254" s="84"/>
      <c r="X254" s="84"/>
      <c r="Y254" s="104" t="s">
        <v>196</v>
      </c>
      <c r="Z254" s="189" t="s">
        <v>262</v>
      </c>
      <c r="AA254" s="189" t="s">
        <v>290</v>
      </c>
    </row>
    <row r="255" spans="1:27" ht="12.75">
      <c r="A255" s="83" t="s">
        <v>94</v>
      </c>
      <c r="B255" s="83"/>
      <c r="C255" s="85">
        <f aca="true" t="shared" si="119" ref="C255:W255">C118</f>
        <v>7370.022678034384</v>
      </c>
      <c r="D255" s="85">
        <f t="shared" si="119"/>
        <v>7469.741339306323</v>
      </c>
      <c r="E255" s="85">
        <f t="shared" si="119"/>
        <v>7543.753858519105</v>
      </c>
      <c r="F255" s="85">
        <f t="shared" si="119"/>
        <v>7531.763411069518</v>
      </c>
      <c r="G255" s="85">
        <f t="shared" si="119"/>
        <v>7752.936319362963</v>
      </c>
      <c r="H255" s="85">
        <f t="shared" si="119"/>
        <v>7964.6147126979895</v>
      </c>
      <c r="I255" s="85">
        <f t="shared" si="119"/>
        <v>8117.862174618852</v>
      </c>
      <c r="J255" s="85">
        <f t="shared" si="119"/>
        <v>8342.69437834941</v>
      </c>
      <c r="K255" s="85">
        <f t="shared" si="119"/>
        <v>8592.242769471623</v>
      </c>
      <c r="L255" s="85">
        <f t="shared" si="119"/>
        <v>8855.901197281624</v>
      </c>
      <c r="M255" s="85">
        <f t="shared" si="119"/>
        <v>9202.003998256625</v>
      </c>
      <c r="N255" s="85">
        <f t="shared" si="119"/>
        <v>9383.826187167599</v>
      </c>
      <c r="O255" s="85">
        <f t="shared" si="119"/>
        <v>9500.859515760241</v>
      </c>
      <c r="P255" s="85">
        <f t="shared" si="119"/>
        <v>9627.155108823776</v>
      </c>
      <c r="Q255" s="85">
        <f t="shared" si="119"/>
        <v>9869.005254114567</v>
      </c>
      <c r="R255" s="85">
        <f t="shared" si="119"/>
        <v>10062.075252059105</v>
      </c>
      <c r="S255" s="85">
        <f t="shared" si="119"/>
        <v>10379.890665590268</v>
      </c>
      <c r="T255" s="85">
        <f t="shared" si="119"/>
        <v>10673.825584476395</v>
      </c>
      <c r="U255" s="85">
        <f t="shared" si="119"/>
        <v>10749.262909212694</v>
      </c>
      <c r="V255" s="85">
        <f>V118</f>
        <v>10296.042871600008</v>
      </c>
      <c r="W255" s="85">
        <f t="shared" si="119"/>
        <v>10401.218056817537</v>
      </c>
      <c r="X255" s="85"/>
      <c r="Y255" s="167">
        <f>Z255^(1/18)-1</f>
        <v>0.021188942020303303</v>
      </c>
      <c r="Z255" s="220">
        <f>U255/C255</f>
        <v>1.4585115105886712</v>
      </c>
      <c r="AA255" s="190">
        <f>U255/T255-1</f>
        <v>0.007067505847763833</v>
      </c>
    </row>
    <row r="256" spans="1:24" ht="12.75">
      <c r="A256" s="83" t="s">
        <v>97</v>
      </c>
      <c r="B256" s="83"/>
      <c r="C256" s="86">
        <f>C254/C255</f>
        <v>225.511246383745</v>
      </c>
      <c r="D256" s="86">
        <f aca="true" t="shared" si="120" ref="D256:U256">D254/D255</f>
        <v>222.91628643658387</v>
      </c>
      <c r="E256" s="86">
        <f t="shared" si="120"/>
        <v>216.07916039826762</v>
      </c>
      <c r="F256" s="86">
        <f t="shared" si="120"/>
        <v>216.17819242795275</v>
      </c>
      <c r="G256" s="86">
        <f t="shared" si="120"/>
        <v>209.29747558320332</v>
      </c>
      <c r="H256" s="86">
        <f t="shared" si="120"/>
        <v>208.81763399658692</v>
      </c>
      <c r="I256" s="86">
        <f t="shared" si="120"/>
        <v>211.84247317930638</v>
      </c>
      <c r="J256" s="86">
        <f t="shared" si="120"/>
        <v>204.5489050190553</v>
      </c>
      <c r="K256" s="86">
        <f t="shared" si="120"/>
        <v>200.49829203160874</v>
      </c>
      <c r="L256" s="86">
        <f t="shared" si="120"/>
        <v>193.1503030459571</v>
      </c>
      <c r="M256" s="86">
        <f t="shared" si="120"/>
        <v>187.37657583355406</v>
      </c>
      <c r="N256" s="86">
        <f t="shared" si="120"/>
        <v>187.8472559956973</v>
      </c>
      <c r="O256" s="86">
        <f t="shared" si="120"/>
        <v>185.15514276175858</v>
      </c>
      <c r="P256" s="86">
        <f t="shared" si="120"/>
        <v>187.27245791932341</v>
      </c>
      <c r="Q256" s="86">
        <f t="shared" si="120"/>
        <v>184.88063923558013</v>
      </c>
      <c r="R256" s="86">
        <f t="shared" si="120"/>
        <v>181.39776877801455</v>
      </c>
      <c r="S256" s="86">
        <f t="shared" si="120"/>
        <v>175.8934712147255</v>
      </c>
      <c r="T256" s="86">
        <f t="shared" si="120"/>
        <v>169.36673601161164</v>
      </c>
      <c r="U256" s="86">
        <f t="shared" si="120"/>
        <v>167.38775627656366</v>
      </c>
      <c r="V256" s="86"/>
      <c r="W256" s="86"/>
      <c r="X256" s="86"/>
    </row>
    <row r="258" spans="1:24" ht="21" customHeight="1">
      <c r="A258" s="87" t="s">
        <v>50</v>
      </c>
      <c r="B258" s="88"/>
      <c r="C258" s="88"/>
      <c r="D258" s="88"/>
      <c r="E258" s="88"/>
      <c r="F258" s="88"/>
      <c r="G258" s="88"/>
      <c r="H258" s="88"/>
      <c r="I258" s="88"/>
      <c r="J258" s="88"/>
      <c r="K258" s="88"/>
      <c r="L258" s="88"/>
      <c r="M258" s="88"/>
      <c r="N258" s="88"/>
      <c r="O258" s="88"/>
      <c r="P258" s="88"/>
      <c r="Q258" s="88"/>
      <c r="R258" s="88"/>
      <c r="S258" s="88"/>
      <c r="T258" s="88"/>
      <c r="U258" s="88"/>
      <c r="V258" s="88"/>
      <c r="W258" s="88"/>
      <c r="X258" s="88"/>
    </row>
    <row r="259" spans="1:24" ht="12.75">
      <c r="A259" s="89" t="s">
        <v>93</v>
      </c>
      <c r="B259" s="90"/>
      <c r="C259" s="87"/>
      <c r="D259" s="90"/>
      <c r="E259" s="90"/>
      <c r="F259" s="90"/>
      <c r="G259" s="90"/>
      <c r="H259" s="90"/>
      <c r="I259" s="90"/>
      <c r="J259" s="90"/>
      <c r="K259" s="90"/>
      <c r="L259" s="90"/>
      <c r="M259" s="90"/>
      <c r="N259" s="90"/>
      <c r="O259" s="90"/>
      <c r="P259" s="90"/>
      <c r="Q259" s="90"/>
      <c r="R259" s="90"/>
      <c r="S259" s="88"/>
      <c r="T259" s="88"/>
      <c r="U259" s="88"/>
      <c r="V259" s="88"/>
      <c r="W259" s="88"/>
      <c r="X259" s="88"/>
    </row>
    <row r="260" spans="1:24" ht="12.75">
      <c r="A260" s="90"/>
      <c r="B260" s="90"/>
      <c r="C260" s="90">
        <v>1990</v>
      </c>
      <c r="D260" s="90">
        <v>1991</v>
      </c>
      <c r="E260" s="90">
        <v>1992</v>
      </c>
      <c r="F260" s="90">
        <v>1993</v>
      </c>
      <c r="G260" s="90">
        <v>1994</v>
      </c>
      <c r="H260" s="90">
        <v>1995</v>
      </c>
      <c r="I260" s="90">
        <v>1996</v>
      </c>
      <c r="J260" s="90">
        <v>1997</v>
      </c>
      <c r="K260" s="90">
        <v>1998</v>
      </c>
      <c r="L260" s="90">
        <v>1999</v>
      </c>
      <c r="M260" s="90">
        <v>2000</v>
      </c>
      <c r="N260" s="90">
        <v>2001</v>
      </c>
      <c r="O260" s="90">
        <v>2002</v>
      </c>
      <c r="P260" s="90">
        <v>2003</v>
      </c>
      <c r="Q260" s="90">
        <v>2004</v>
      </c>
      <c r="R260" s="90">
        <v>2005</v>
      </c>
      <c r="S260" s="90">
        <v>2006</v>
      </c>
      <c r="T260" s="90">
        <v>2007</v>
      </c>
      <c r="U260" s="90">
        <v>2008</v>
      </c>
      <c r="V260" s="83">
        <v>2009</v>
      </c>
      <c r="W260" s="83">
        <v>2010</v>
      </c>
      <c r="X260" s="83"/>
    </row>
    <row r="261" spans="1:24" ht="12.75">
      <c r="A261" s="225" t="s">
        <v>305</v>
      </c>
      <c r="B261" s="90"/>
      <c r="C261" s="91">
        <f aca="true" t="shared" si="121" ref="C261:T261">C254/$C254*100</f>
        <v>100</v>
      </c>
      <c r="D261" s="91">
        <f>D254/$C254*100</f>
        <v>100.1867603516919</v>
      </c>
      <c r="E261" s="91">
        <f t="shared" si="121"/>
        <v>98.07613974054512</v>
      </c>
      <c r="F261" s="91">
        <f t="shared" si="121"/>
        <v>97.9651304464499</v>
      </c>
      <c r="G261" s="91">
        <f t="shared" si="121"/>
        <v>97.63222289944243</v>
      </c>
      <c r="H261" s="91">
        <f t="shared" si="121"/>
        <v>100.06792926451679</v>
      </c>
      <c r="I261" s="91">
        <f t="shared" si="121"/>
        <v>103.47077026009867</v>
      </c>
      <c r="J261" s="91">
        <f t="shared" si="121"/>
        <v>102.67541423915311</v>
      </c>
      <c r="K261" s="91">
        <f t="shared" si="121"/>
        <v>103.65259686538634</v>
      </c>
      <c r="L261" s="91">
        <f t="shared" si="121"/>
        <v>102.91794999226846</v>
      </c>
      <c r="M261" s="91">
        <f t="shared" si="121"/>
        <v>103.74345000039109</v>
      </c>
      <c r="N261" s="91">
        <f t="shared" si="121"/>
        <v>106.05906175786977</v>
      </c>
      <c r="O261" s="91">
        <f t="shared" si="121"/>
        <v>105.84287943066973</v>
      </c>
      <c r="P261" s="91">
        <f t="shared" si="121"/>
        <v>108.47629665774781</v>
      </c>
      <c r="Q261" s="91">
        <f t="shared" si="121"/>
        <v>109.78115224638888</v>
      </c>
      <c r="R261" s="91">
        <f t="shared" si="121"/>
        <v>109.82026121178829</v>
      </c>
      <c r="S261" s="91">
        <f t="shared" si="121"/>
        <v>109.85136788119057</v>
      </c>
      <c r="T261" s="91">
        <f t="shared" si="121"/>
        <v>108.77051641282942</v>
      </c>
      <c r="U261" s="91">
        <f>U254/$C254*100</f>
        <v>108.25933215123978</v>
      </c>
      <c r="V261" s="91"/>
      <c r="W261" s="91"/>
      <c r="X261" s="91"/>
    </row>
    <row r="262" spans="1:26" ht="12.75">
      <c r="A262" s="90" t="s">
        <v>87</v>
      </c>
      <c r="B262" s="90"/>
      <c r="C262" s="91">
        <f aca="true" t="shared" si="122" ref="C262:S262">C255/$C255*100</f>
        <v>100</v>
      </c>
      <c r="D262" s="91">
        <f>D255/$C255*100</f>
        <v>101.35303058929712</v>
      </c>
      <c r="E262" s="91">
        <f t="shared" si="122"/>
        <v>102.35726792269595</v>
      </c>
      <c r="F262" s="91">
        <f t="shared" si="122"/>
        <v>102.19457578491836</v>
      </c>
      <c r="G262" s="91">
        <f t="shared" si="122"/>
        <v>105.19555580839412</v>
      </c>
      <c r="H262" s="91">
        <f t="shared" si="122"/>
        <v>108.06770970238297</v>
      </c>
      <c r="I262" s="91">
        <f t="shared" si="122"/>
        <v>110.14704471416796</v>
      </c>
      <c r="J262" s="91">
        <f t="shared" si="122"/>
        <v>113.19767581196156</v>
      </c>
      <c r="K262" s="91">
        <f t="shared" si="122"/>
        <v>116.5836679862593</v>
      </c>
      <c r="L262" s="91">
        <f t="shared" si="122"/>
        <v>120.16111190099528</v>
      </c>
      <c r="M262" s="91">
        <f t="shared" si="122"/>
        <v>124.85720058477267</v>
      </c>
      <c r="N262" s="91">
        <f t="shared" si="122"/>
        <v>127.3242511876545</v>
      </c>
      <c r="O262" s="91">
        <f t="shared" si="122"/>
        <v>128.91221548173255</v>
      </c>
      <c r="P262" s="91">
        <f t="shared" si="122"/>
        <v>130.62585461936976</v>
      </c>
      <c r="Q262" s="91">
        <f t="shared" si="122"/>
        <v>133.90739330461153</v>
      </c>
      <c r="R262" s="91">
        <f t="shared" si="122"/>
        <v>136.52705957131062</v>
      </c>
      <c r="S262" s="91">
        <f t="shared" si="122"/>
        <v>140.83933142467114</v>
      </c>
      <c r="T262" s="91">
        <f>T255/$C255*100</f>
        <v>144.82758128124445</v>
      </c>
      <c r="U262" s="91">
        <f>U255/$C255*100</f>
        <v>145.85115105886712</v>
      </c>
      <c r="V262" s="91">
        <f>V255/$C255*100</f>
        <v>139.70164436924102</v>
      </c>
      <c r="W262" s="91">
        <f>W255/$C255*100</f>
        <v>141.12871169063465</v>
      </c>
      <c r="X262" s="91"/>
      <c r="Y262">
        <v>2008</v>
      </c>
      <c r="Z262">
        <v>2007</v>
      </c>
    </row>
    <row r="263" spans="1:26" ht="12.75">
      <c r="A263" s="225" t="s">
        <v>304</v>
      </c>
      <c r="B263" s="90"/>
      <c r="C263" s="91">
        <f aca="true" t="shared" si="123" ref="C263:U263">C256/$C256*100</f>
        <v>100</v>
      </c>
      <c r="D263" s="91">
        <f>D256/$C256*100</f>
        <v>98.8492990975956</v>
      </c>
      <c r="E263" s="91">
        <f>E256/$C256*100</f>
        <v>95.81746536515206</v>
      </c>
      <c r="F263" s="91">
        <f t="shared" si="123"/>
        <v>95.86137981787812</v>
      </c>
      <c r="G263" s="91">
        <f t="shared" si="123"/>
        <v>92.81021631490997</v>
      </c>
      <c r="H263" s="91">
        <f t="shared" si="123"/>
        <v>92.59743686629663</v>
      </c>
      <c r="I263" s="91">
        <f t="shared" si="123"/>
        <v>93.93876206901942</v>
      </c>
      <c r="J263" s="91">
        <f t="shared" si="123"/>
        <v>90.7045250732113</v>
      </c>
      <c r="K263" s="91">
        <f t="shared" si="123"/>
        <v>88.90833395086091</v>
      </c>
      <c r="L263" s="91">
        <f t="shared" si="123"/>
        <v>85.64996475487507</v>
      </c>
      <c r="M263" s="91">
        <f t="shared" si="123"/>
        <v>83.08968126347968</v>
      </c>
      <c r="N263" s="91">
        <f t="shared" si="123"/>
        <v>83.29839819875052</v>
      </c>
      <c r="O263" s="91">
        <f t="shared" si="123"/>
        <v>82.10461594748415</v>
      </c>
      <c r="P263" s="91">
        <f t="shared" si="123"/>
        <v>83.04351154205769</v>
      </c>
      <c r="Q263" s="91">
        <f t="shared" si="123"/>
        <v>81.98289096454856</v>
      </c>
      <c r="R263" s="91">
        <f t="shared" si="123"/>
        <v>80.43845780947704</v>
      </c>
      <c r="S263" s="91">
        <f t="shared" si="123"/>
        <v>77.99764935688104</v>
      </c>
      <c r="T263" s="91">
        <f t="shared" si="123"/>
        <v>75.10345436316106</v>
      </c>
      <c r="U263" s="91">
        <f t="shared" si="123"/>
        <v>74.22590179459408</v>
      </c>
      <c r="V263" s="91"/>
      <c r="W263" s="91"/>
      <c r="X263" s="91"/>
      <c r="Y263" s="168">
        <f>U263/T263-1</f>
        <v>-0.011684583299239493</v>
      </c>
      <c r="Z263" s="168">
        <f>T263/S263-1</f>
        <v>-0.037106182270666754</v>
      </c>
    </row>
    <row r="264" spans="1:19" s="21" customFormat="1" ht="15" customHeight="1">
      <c r="A264" s="20"/>
      <c r="B264" s="18"/>
      <c r="C264" s="18"/>
      <c r="D264" s="18"/>
      <c r="E264" s="18"/>
      <c r="F264" s="18"/>
      <c r="G264" s="18"/>
      <c r="H264" s="18"/>
      <c r="I264" s="18"/>
      <c r="J264" s="18"/>
      <c r="K264" s="18"/>
      <c r="L264" s="18"/>
      <c r="M264" s="18"/>
      <c r="N264" s="18"/>
      <c r="O264" s="18"/>
      <c r="P264" s="18"/>
      <c r="Q264" s="18"/>
      <c r="R264" s="18"/>
      <c r="S264" s="18"/>
    </row>
    <row r="265" spans="1:19" s="21" customFormat="1" ht="15" customHeight="1">
      <c r="A265" s="83" t="s">
        <v>52</v>
      </c>
      <c r="B265" s="18"/>
      <c r="C265" s="18"/>
      <c r="D265" s="18"/>
      <c r="E265" s="18"/>
      <c r="F265" s="18"/>
      <c r="G265" s="18"/>
      <c r="H265" s="18"/>
      <c r="I265" s="18"/>
      <c r="J265" s="18"/>
      <c r="K265" s="18"/>
      <c r="L265" s="18"/>
      <c r="M265" s="18"/>
      <c r="N265" s="18"/>
      <c r="O265" s="18"/>
      <c r="P265" s="18"/>
      <c r="Q265" s="18"/>
      <c r="R265" s="18"/>
      <c r="S265" s="18"/>
    </row>
    <row r="266" spans="1:25" s="21" customFormat="1" ht="15" customHeight="1">
      <c r="A266" s="83"/>
      <c r="B266" s="18"/>
      <c r="C266" s="83">
        <v>1990</v>
      </c>
      <c r="D266" s="83">
        <v>1991</v>
      </c>
      <c r="E266" s="83">
        <v>1992</v>
      </c>
      <c r="F266" s="83">
        <v>1993</v>
      </c>
      <c r="G266" s="83">
        <v>1994</v>
      </c>
      <c r="H266" s="83">
        <f>G266+1</f>
        <v>1995</v>
      </c>
      <c r="I266" s="83">
        <f aca="true" t="shared" si="124" ref="I266:W266">H266+1</f>
        <v>1996</v>
      </c>
      <c r="J266" s="83">
        <f t="shared" si="124"/>
        <v>1997</v>
      </c>
      <c r="K266" s="83">
        <f t="shared" si="124"/>
        <v>1998</v>
      </c>
      <c r="L266" s="83">
        <f t="shared" si="124"/>
        <v>1999</v>
      </c>
      <c r="M266" s="83">
        <f t="shared" si="124"/>
        <v>2000</v>
      </c>
      <c r="N266" s="83">
        <f t="shared" si="124"/>
        <v>2001</v>
      </c>
      <c r="O266" s="83">
        <f t="shared" si="124"/>
        <v>2002</v>
      </c>
      <c r="P266" s="83">
        <f t="shared" si="124"/>
        <v>2003</v>
      </c>
      <c r="Q266" s="83">
        <f t="shared" si="124"/>
        <v>2004</v>
      </c>
      <c r="R266" s="83">
        <f t="shared" si="124"/>
        <v>2005</v>
      </c>
      <c r="S266" s="83">
        <f t="shared" si="124"/>
        <v>2006</v>
      </c>
      <c r="T266" s="83">
        <f t="shared" si="124"/>
        <v>2007</v>
      </c>
      <c r="U266" s="83">
        <f t="shared" si="124"/>
        <v>2008</v>
      </c>
      <c r="V266" s="83">
        <f t="shared" si="124"/>
        <v>2009</v>
      </c>
      <c r="W266" s="83">
        <f t="shared" si="124"/>
        <v>2010</v>
      </c>
      <c r="X266" s="83"/>
      <c r="Y266" s="83"/>
    </row>
    <row r="267" spans="1:23" s="21" customFormat="1" ht="15" customHeight="1">
      <c r="A267" s="83" t="s">
        <v>53</v>
      </c>
      <c r="B267" s="18"/>
      <c r="C267" s="84">
        <f>C245</f>
        <v>1762848</v>
      </c>
      <c r="D267" s="84">
        <f aca="true" t="shared" si="125" ref="D267:U267">D245</f>
        <v>1767457</v>
      </c>
      <c r="E267" s="84">
        <f t="shared" si="125"/>
        <v>1734582</v>
      </c>
      <c r="F267" s="84">
        <f>F245</f>
        <v>1736895</v>
      </c>
      <c r="G267" s="84">
        <f t="shared" si="125"/>
        <v>1730304</v>
      </c>
      <c r="H267" s="84">
        <f t="shared" si="125"/>
        <v>1776071</v>
      </c>
      <c r="I267" s="84">
        <f t="shared" si="125"/>
        <v>1838204</v>
      </c>
      <c r="J267" s="84">
        <f t="shared" si="125"/>
        <v>1830414</v>
      </c>
      <c r="K267" s="84">
        <f t="shared" si="125"/>
        <v>1849634</v>
      </c>
      <c r="L267" s="84">
        <f t="shared" si="125"/>
        <v>1837676</v>
      </c>
      <c r="M267" s="84">
        <f t="shared" si="125"/>
        <v>1857079</v>
      </c>
      <c r="N267" s="84">
        <f t="shared" si="125"/>
        <v>1891506</v>
      </c>
      <c r="O267" s="84">
        <f t="shared" si="125"/>
        <v>1888612</v>
      </c>
      <c r="P267" s="84">
        <f t="shared" si="125"/>
        <v>1939532</v>
      </c>
      <c r="Q267" s="84">
        <f t="shared" si="125"/>
        <v>1965160</v>
      </c>
      <c r="R267" s="84">
        <f t="shared" si="125"/>
        <v>1967790</v>
      </c>
      <c r="S267" s="84">
        <f t="shared" si="125"/>
        <v>1980004</v>
      </c>
      <c r="T267" s="84">
        <f t="shared" si="125"/>
        <v>1967811</v>
      </c>
      <c r="U267" s="84">
        <f t="shared" si="125"/>
        <v>1961768</v>
      </c>
      <c r="V267" s="84"/>
      <c r="W267" s="84"/>
    </row>
    <row r="268" spans="1:23" s="21" customFormat="1" ht="15" customHeight="1">
      <c r="A268" s="83" t="s">
        <v>94</v>
      </c>
      <c r="B268" s="18"/>
      <c r="C268" s="85">
        <f>C117</f>
        <v>7950.172553400395</v>
      </c>
      <c r="D268" s="85">
        <f aca="true" t="shared" si="126" ref="D268:W268">D117</f>
        <v>8053.383044889351</v>
      </c>
      <c r="E268" s="85">
        <f t="shared" si="126"/>
        <v>8144.215433020559</v>
      </c>
      <c r="F268" s="85">
        <f t="shared" si="126"/>
        <v>8153.0433503256245</v>
      </c>
      <c r="G268" s="85">
        <f t="shared" si="126"/>
        <v>8371.62633267542</v>
      </c>
      <c r="H268" s="85">
        <f t="shared" si="126"/>
        <v>8606.183171117618</v>
      </c>
      <c r="I268" s="85">
        <f t="shared" si="126"/>
        <v>8785.690335855365</v>
      </c>
      <c r="J268" s="85">
        <f t="shared" si="126"/>
        <v>9043.739848185043</v>
      </c>
      <c r="K268" s="85">
        <f t="shared" si="126"/>
        <v>9313.396175984175</v>
      </c>
      <c r="L268" s="85">
        <f t="shared" si="126"/>
        <v>9574.849276856596</v>
      </c>
      <c r="M268" s="85">
        <f t="shared" si="126"/>
        <v>9954.859685767326</v>
      </c>
      <c r="N268" s="85">
        <f t="shared" si="126"/>
        <v>10127.287305974338</v>
      </c>
      <c r="O268" s="85">
        <f t="shared" si="126"/>
        <v>10265.198557972013</v>
      </c>
      <c r="P268" s="85">
        <f t="shared" si="126"/>
        <v>10408.384959244884</v>
      </c>
      <c r="Q268" s="85">
        <f t="shared" si="126"/>
        <v>10693.951837489212</v>
      </c>
      <c r="R268" s="85">
        <f t="shared" si="126"/>
        <v>10928.775013452716</v>
      </c>
      <c r="S268" s="85">
        <f t="shared" si="126"/>
        <v>11287.238167954914</v>
      </c>
      <c r="T268" s="85">
        <f t="shared" si="126"/>
        <v>11616.466250943406</v>
      </c>
      <c r="U268" s="85">
        <f t="shared" si="126"/>
        <v>11705.076062476846</v>
      </c>
      <c r="V268" s="85">
        <f t="shared" si="126"/>
        <v>11223.80606870196</v>
      </c>
      <c r="W268" s="85">
        <f t="shared" si="126"/>
        <v>11355.430771502251</v>
      </c>
    </row>
    <row r="269" spans="1:23" s="21" customFormat="1" ht="15" customHeight="1">
      <c r="A269" s="83" t="s">
        <v>97</v>
      </c>
      <c r="B269" s="18"/>
      <c r="C269" s="86">
        <f>C267/C268</f>
        <v>221.7370740269035</v>
      </c>
      <c r="D269" s="86">
        <f aca="true" t="shared" si="127" ref="D269:U269">D267/D268</f>
        <v>219.46764361613495</v>
      </c>
      <c r="E269" s="86">
        <f t="shared" si="127"/>
        <v>212.9833148773511</v>
      </c>
      <c r="F269" s="86">
        <f t="shared" si="127"/>
        <v>213.03639946065417</v>
      </c>
      <c r="G269" s="86">
        <f t="shared" si="127"/>
        <v>206.6867214613276</v>
      </c>
      <c r="H269" s="86">
        <f t="shared" si="127"/>
        <v>206.3715080990259</v>
      </c>
      <c r="I269" s="86">
        <f t="shared" si="127"/>
        <v>209.227041897674</v>
      </c>
      <c r="J269" s="86">
        <f t="shared" si="127"/>
        <v>202.39569367614433</v>
      </c>
      <c r="K269" s="86">
        <f t="shared" si="127"/>
        <v>198.5993041689267</v>
      </c>
      <c r="L269" s="86">
        <f t="shared" si="127"/>
        <v>191.9274076138048</v>
      </c>
      <c r="M269" s="86">
        <f t="shared" si="127"/>
        <v>186.54999252828298</v>
      </c>
      <c r="N269" s="86">
        <f t="shared" si="127"/>
        <v>186.7732140752197</v>
      </c>
      <c r="O269" s="86">
        <f t="shared" si="127"/>
        <v>183.9820232735092</v>
      </c>
      <c r="P269" s="86">
        <f t="shared" si="127"/>
        <v>186.343223045116</v>
      </c>
      <c r="Q269" s="86">
        <f t="shared" si="127"/>
        <v>183.76368529273194</v>
      </c>
      <c r="R269" s="86">
        <f t="shared" si="127"/>
        <v>180.0558614828981</v>
      </c>
      <c r="S269" s="86">
        <f t="shared" si="127"/>
        <v>175.41970591365205</v>
      </c>
      <c r="T269" s="86">
        <f t="shared" si="127"/>
        <v>169.39841751274304</v>
      </c>
      <c r="U269" s="86">
        <f t="shared" si="127"/>
        <v>167.59976522398446</v>
      </c>
      <c r="V269" s="86"/>
      <c r="W269" s="86"/>
    </row>
    <row r="270" spans="1:21" s="21" customFormat="1" ht="15" customHeight="1">
      <c r="A270" s="83"/>
      <c r="B270" s="18"/>
      <c r="C270" s="18"/>
      <c r="D270" s="18"/>
      <c r="E270" s="18"/>
      <c r="F270" s="18"/>
      <c r="G270" s="18"/>
      <c r="H270" s="18"/>
      <c r="I270" s="18"/>
      <c r="J270" s="18"/>
      <c r="K270" s="18"/>
      <c r="L270" s="18"/>
      <c r="M270" s="18"/>
      <c r="N270" s="18"/>
      <c r="O270" s="18"/>
      <c r="P270" s="18"/>
      <c r="Q270" s="18"/>
      <c r="R270" s="18"/>
      <c r="S270" s="18"/>
      <c r="T270" s="18"/>
      <c r="U270" s="18"/>
    </row>
    <row r="271" spans="1:23" s="21" customFormat="1" ht="15" customHeight="1">
      <c r="A271" s="87" t="s">
        <v>50</v>
      </c>
      <c r="B271" s="87"/>
      <c r="C271" s="87"/>
      <c r="D271" s="87"/>
      <c r="E271" s="87"/>
      <c r="F271" s="87"/>
      <c r="G271" s="87"/>
      <c r="H271" s="87"/>
      <c r="I271" s="87"/>
      <c r="J271" s="87"/>
      <c r="K271" s="87"/>
      <c r="L271" s="87"/>
      <c r="M271" s="87"/>
      <c r="N271" s="87"/>
      <c r="O271" s="87"/>
      <c r="P271" s="87"/>
      <c r="Q271" s="87"/>
      <c r="R271" s="87"/>
      <c r="S271" s="87"/>
      <c r="T271" s="87"/>
      <c r="U271" s="87"/>
      <c r="V271" s="87"/>
      <c r="W271" s="87"/>
    </row>
    <row r="272" spans="1:23" s="21" customFormat="1" ht="15" customHeight="1">
      <c r="A272" s="224" t="s">
        <v>301</v>
      </c>
      <c r="B272" s="87"/>
      <c r="C272" s="87"/>
      <c r="D272" s="87"/>
      <c r="E272" s="87"/>
      <c r="F272" s="87"/>
      <c r="G272" s="87"/>
      <c r="H272" s="87"/>
      <c r="I272" s="87"/>
      <c r="J272" s="87"/>
      <c r="K272" s="87"/>
      <c r="L272" s="87"/>
      <c r="M272" s="87"/>
      <c r="N272" s="87"/>
      <c r="O272" s="87"/>
      <c r="P272" s="87"/>
      <c r="Q272" s="87"/>
      <c r="R272" s="87"/>
      <c r="S272" s="87"/>
      <c r="T272" s="87"/>
      <c r="U272" s="87"/>
      <c r="V272" s="87"/>
      <c r="W272" s="87"/>
    </row>
    <row r="273" spans="1:23" s="21" customFormat="1" ht="15" customHeight="1">
      <c r="A273" s="90"/>
      <c r="B273" s="87"/>
      <c r="C273" s="90">
        <v>1990</v>
      </c>
      <c r="D273" s="90">
        <f>C273+1</f>
        <v>1991</v>
      </c>
      <c r="E273" s="90">
        <f aca="true" t="shared" si="128" ref="E273:W273">D273+1</f>
        <v>1992</v>
      </c>
      <c r="F273" s="90">
        <f t="shared" si="128"/>
        <v>1993</v>
      </c>
      <c r="G273" s="90">
        <f t="shared" si="128"/>
        <v>1994</v>
      </c>
      <c r="H273" s="90">
        <f t="shared" si="128"/>
        <v>1995</v>
      </c>
      <c r="I273" s="90">
        <f t="shared" si="128"/>
        <v>1996</v>
      </c>
      <c r="J273" s="90">
        <f t="shared" si="128"/>
        <v>1997</v>
      </c>
      <c r="K273" s="90">
        <f t="shared" si="128"/>
        <v>1998</v>
      </c>
      <c r="L273" s="90">
        <f t="shared" si="128"/>
        <v>1999</v>
      </c>
      <c r="M273" s="90">
        <f t="shared" si="128"/>
        <v>2000</v>
      </c>
      <c r="N273" s="90">
        <f t="shared" si="128"/>
        <v>2001</v>
      </c>
      <c r="O273" s="90">
        <f t="shared" si="128"/>
        <v>2002</v>
      </c>
      <c r="P273" s="90">
        <f t="shared" si="128"/>
        <v>2003</v>
      </c>
      <c r="Q273" s="90">
        <f t="shared" si="128"/>
        <v>2004</v>
      </c>
      <c r="R273" s="90">
        <f t="shared" si="128"/>
        <v>2005</v>
      </c>
      <c r="S273" s="90">
        <f t="shared" si="128"/>
        <v>2006</v>
      </c>
      <c r="T273" s="90">
        <f t="shared" si="128"/>
        <v>2007</v>
      </c>
      <c r="U273" s="90">
        <f t="shared" si="128"/>
        <v>2008</v>
      </c>
      <c r="V273" s="90">
        <f t="shared" si="128"/>
        <v>2009</v>
      </c>
      <c r="W273" s="90">
        <f t="shared" si="128"/>
        <v>2010</v>
      </c>
    </row>
    <row r="274" spans="1:23" s="21" customFormat="1" ht="15" customHeight="1">
      <c r="A274" s="225" t="s">
        <v>306</v>
      </c>
      <c r="B274" s="87"/>
      <c r="C274" s="91">
        <f>(C267/$C$267)*100</f>
        <v>100</v>
      </c>
      <c r="D274" s="91">
        <f aca="true" t="shared" si="129" ref="D274:U274">(D267/$C$267)*100</f>
        <v>100.26145192325147</v>
      </c>
      <c r="E274" s="91">
        <f t="shared" si="129"/>
        <v>98.39657191090781</v>
      </c>
      <c r="F274" s="91">
        <f t="shared" si="129"/>
        <v>98.5277800468333</v>
      </c>
      <c r="G274" s="91">
        <f t="shared" si="129"/>
        <v>98.15389642215324</v>
      </c>
      <c r="H274" s="91">
        <f t="shared" si="129"/>
        <v>100.75009303127666</v>
      </c>
      <c r="I274" s="91">
        <f t="shared" si="129"/>
        <v>104.27467370981502</v>
      </c>
      <c r="J274" s="91">
        <f t="shared" si="129"/>
        <v>103.83277514567337</v>
      </c>
      <c r="K274" s="91">
        <f t="shared" si="129"/>
        <v>104.92305632703443</v>
      </c>
      <c r="L274" s="91">
        <f t="shared" si="129"/>
        <v>104.24472217684111</v>
      </c>
      <c r="M274" s="91">
        <f t="shared" si="129"/>
        <v>105.34538428724427</v>
      </c>
      <c r="N274" s="91">
        <f t="shared" si="129"/>
        <v>107.29830365408701</v>
      </c>
      <c r="O274" s="91">
        <f t="shared" si="129"/>
        <v>107.13413748661257</v>
      </c>
      <c r="P274" s="91">
        <f t="shared" si="129"/>
        <v>110.02264517417271</v>
      </c>
      <c r="Q274" s="91">
        <f t="shared" si="129"/>
        <v>111.47642905117175</v>
      </c>
      <c r="R274" s="91">
        <f t="shared" si="129"/>
        <v>111.62561945215923</v>
      </c>
      <c r="S274" s="91">
        <f t="shared" si="129"/>
        <v>112.31847555773385</v>
      </c>
      <c r="T274" s="91">
        <f t="shared" si="129"/>
        <v>111.6268107063116</v>
      </c>
      <c r="U274" s="91">
        <f t="shared" si="129"/>
        <v>111.28401314236962</v>
      </c>
      <c r="V274" s="91"/>
      <c r="W274" s="91"/>
    </row>
    <row r="275" spans="1:23" s="21" customFormat="1" ht="15" customHeight="1">
      <c r="A275" s="90" t="s">
        <v>87</v>
      </c>
      <c r="B275" s="87"/>
      <c r="C275" s="91">
        <f>(C268/$C$268)*100</f>
        <v>100</v>
      </c>
      <c r="D275" s="91">
        <f aca="true" t="shared" si="130" ref="D275:W275">(D268/$C$268)*100</f>
        <v>101.29821699838214</v>
      </c>
      <c r="E275" s="91">
        <f t="shared" si="130"/>
        <v>102.44073796281528</v>
      </c>
      <c r="F275" s="91">
        <f t="shared" si="130"/>
        <v>102.55177853766781</v>
      </c>
      <c r="G275" s="91">
        <f t="shared" si="130"/>
        <v>105.3011903382495</v>
      </c>
      <c r="H275" s="91">
        <f t="shared" si="130"/>
        <v>108.25152678524744</v>
      </c>
      <c r="I275" s="91">
        <f t="shared" si="130"/>
        <v>110.50942953555905</v>
      </c>
      <c r="J275" s="91">
        <f t="shared" si="130"/>
        <v>113.75526490072112</v>
      </c>
      <c r="K275" s="91">
        <f t="shared" si="130"/>
        <v>117.14709477595817</v>
      </c>
      <c r="L275" s="91">
        <f t="shared" si="130"/>
        <v>120.4357416464037</v>
      </c>
      <c r="M275" s="91">
        <f t="shared" si="130"/>
        <v>125.21564304298651</v>
      </c>
      <c r="N275" s="91">
        <f t="shared" si="130"/>
        <v>127.38449685148987</v>
      </c>
      <c r="O275" s="91">
        <f t="shared" si="130"/>
        <v>129.1191919297582</v>
      </c>
      <c r="P275" s="91">
        <f t="shared" si="130"/>
        <v>130.920239646787</v>
      </c>
      <c r="Q275" s="91">
        <f t="shared" si="130"/>
        <v>134.51219788827433</v>
      </c>
      <c r="R275" s="91">
        <f t="shared" si="130"/>
        <v>137.46588442005992</v>
      </c>
      <c r="S275" s="91">
        <f t="shared" si="130"/>
        <v>141.9747570526279</v>
      </c>
      <c r="T275" s="91">
        <f t="shared" si="130"/>
        <v>146.1159009180862</v>
      </c>
      <c r="U275" s="91">
        <f t="shared" si="130"/>
        <v>147.23046555097005</v>
      </c>
      <c r="V275" s="91">
        <f t="shared" si="130"/>
        <v>141.17688632935884</v>
      </c>
      <c r="W275" s="91">
        <f t="shared" si="130"/>
        <v>142.83250703338987</v>
      </c>
    </row>
    <row r="276" spans="1:23" s="21" customFormat="1" ht="15" customHeight="1">
      <c r="A276" s="225" t="s">
        <v>303</v>
      </c>
      <c r="B276" s="87"/>
      <c r="C276" s="91">
        <f>(C269/$C$269)*100</f>
        <v>100</v>
      </c>
      <c r="D276" s="91">
        <f aca="true" t="shared" si="131" ref="D276:U276">(D269/$C$269)*100</f>
        <v>98.97652189164667</v>
      </c>
      <c r="E276" s="91">
        <f t="shared" si="131"/>
        <v>96.05218965390951</v>
      </c>
      <c r="F276" s="91">
        <f t="shared" si="131"/>
        <v>96.07612998212754</v>
      </c>
      <c r="G276" s="91">
        <f t="shared" si="131"/>
        <v>93.21252315084223</v>
      </c>
      <c r="H276" s="91">
        <f t="shared" si="131"/>
        <v>93.07036678674072</v>
      </c>
      <c r="I276" s="91">
        <f t="shared" si="131"/>
        <v>94.3581684821404</v>
      </c>
      <c r="J276" s="91">
        <f t="shared" si="131"/>
        <v>91.27733581060401</v>
      </c>
      <c r="K276" s="91">
        <f t="shared" si="131"/>
        <v>89.56522270372815</v>
      </c>
      <c r="L276" s="91">
        <f t="shared" si="131"/>
        <v>86.55630027413373</v>
      </c>
      <c r="M276" s="91">
        <f t="shared" si="131"/>
        <v>84.13116901941655</v>
      </c>
      <c r="N276" s="91">
        <f t="shared" si="131"/>
        <v>84.23183849380025</v>
      </c>
      <c r="O276" s="91">
        <f t="shared" si="131"/>
        <v>82.97305449750209</v>
      </c>
      <c r="P276" s="91">
        <f t="shared" si="131"/>
        <v>84.03791917201309</v>
      </c>
      <c r="Q276" s="91">
        <f t="shared" si="131"/>
        <v>82.87458743612525</v>
      </c>
      <c r="R276" s="91">
        <f t="shared" si="131"/>
        <v>81.20241609260697</v>
      </c>
      <c r="S276" s="91">
        <f t="shared" si="131"/>
        <v>79.11158144549533</v>
      </c>
      <c r="T276" s="91">
        <f t="shared" si="131"/>
        <v>76.39607325755088</v>
      </c>
      <c r="U276" s="91">
        <f t="shared" si="131"/>
        <v>75.5849088202767</v>
      </c>
      <c r="V276" s="91"/>
      <c r="W276" s="91"/>
    </row>
    <row r="277" spans="1:21" s="21" customFormat="1" ht="15" customHeight="1">
      <c r="A277" s="83"/>
      <c r="B277" s="18"/>
      <c r="C277" s="18"/>
      <c r="D277" s="18"/>
      <c r="E277" s="18"/>
      <c r="F277" s="18"/>
      <c r="G277" s="18"/>
      <c r="H277" s="18"/>
      <c r="I277" s="18"/>
      <c r="J277" s="18"/>
      <c r="K277" s="18"/>
      <c r="L277" s="18"/>
      <c r="M277" s="18"/>
      <c r="N277" s="18"/>
      <c r="O277" s="18"/>
      <c r="P277" s="18"/>
      <c r="Q277" s="18"/>
      <c r="R277" s="18"/>
      <c r="S277" s="18"/>
      <c r="T277" s="18"/>
      <c r="U277" s="18"/>
    </row>
    <row r="278" spans="1:19" s="21" customFormat="1" ht="15" customHeight="1">
      <c r="A278" s="20"/>
      <c r="B278" s="18"/>
      <c r="C278" s="18"/>
      <c r="D278" s="18"/>
      <c r="E278" s="18"/>
      <c r="F278" s="18"/>
      <c r="G278" s="18"/>
      <c r="H278" s="18"/>
      <c r="I278" s="18"/>
      <c r="J278" s="18"/>
      <c r="K278" s="18"/>
      <c r="L278" s="18"/>
      <c r="M278" s="18"/>
      <c r="N278" s="18"/>
      <c r="O278" s="18"/>
      <c r="P278" s="18"/>
      <c r="Q278" s="18"/>
      <c r="R278" s="18"/>
      <c r="S278" s="18"/>
    </row>
    <row r="279" spans="1:21" ht="12.75">
      <c r="A279" s="92" t="s">
        <v>98</v>
      </c>
      <c r="B279" s="93"/>
      <c r="C279" s="93"/>
      <c r="D279" s="93"/>
      <c r="E279" s="93"/>
      <c r="F279" s="93"/>
      <c r="G279" s="93"/>
      <c r="H279" s="7">
        <v>1995</v>
      </c>
      <c r="I279" s="7">
        <v>1996</v>
      </c>
      <c r="J279" s="7">
        <v>1997</v>
      </c>
      <c r="K279" s="7">
        <v>1998</v>
      </c>
      <c r="L279" s="7">
        <v>1999</v>
      </c>
      <c r="M279" s="7">
        <v>2000</v>
      </c>
      <c r="N279" s="7">
        <v>2001</v>
      </c>
      <c r="O279" s="7">
        <v>2002</v>
      </c>
      <c r="P279" s="7">
        <v>2003</v>
      </c>
      <c r="Q279" s="7">
        <v>2004</v>
      </c>
      <c r="R279" s="7">
        <v>2005</v>
      </c>
      <c r="S279" s="7">
        <v>2006</v>
      </c>
      <c r="T279" s="7">
        <v>2007</v>
      </c>
      <c r="U279" s="7">
        <v>2008</v>
      </c>
    </row>
    <row r="280" spans="1:21" s="21" customFormat="1" ht="15" customHeight="1">
      <c r="A280" s="20"/>
      <c r="B280" s="18"/>
      <c r="C280" s="18"/>
      <c r="D280" s="18"/>
      <c r="E280" s="18"/>
      <c r="F280" s="18"/>
      <c r="G280" s="18"/>
      <c r="H280" s="18"/>
      <c r="I280" s="18"/>
      <c r="J280" s="18"/>
      <c r="K280" s="18"/>
      <c r="L280" s="18"/>
      <c r="M280" s="18"/>
      <c r="N280" s="18"/>
      <c r="O280" s="18"/>
      <c r="P280" s="18"/>
      <c r="Q280" s="18"/>
      <c r="R280" s="18"/>
      <c r="S280" s="18"/>
      <c r="T280" s="18"/>
      <c r="U280" s="18"/>
    </row>
    <row r="281" spans="1:21" s="4" customFormat="1" ht="12.75">
      <c r="A281" s="94" t="s">
        <v>52</v>
      </c>
      <c r="B281" s="95"/>
      <c r="C281" s="96"/>
      <c r="D281" s="96"/>
      <c r="E281" s="96"/>
      <c r="F281" s="96"/>
      <c r="G281" s="96"/>
      <c r="H281" s="7">
        <f aca="true" t="shared" si="132" ref="H281:T281">H245/H117</f>
        <v>206.3715080990259</v>
      </c>
      <c r="I281" s="7">
        <f t="shared" si="132"/>
        <v>209.227041897674</v>
      </c>
      <c r="J281" s="7">
        <f t="shared" si="132"/>
        <v>202.39569367614433</v>
      </c>
      <c r="K281" s="7">
        <f t="shared" si="132"/>
        <v>198.5993041689267</v>
      </c>
      <c r="L281" s="7">
        <f t="shared" si="132"/>
        <v>191.9274076138048</v>
      </c>
      <c r="M281" s="7">
        <f t="shared" si="132"/>
        <v>186.54999252828298</v>
      </c>
      <c r="N281" s="7">
        <f t="shared" si="132"/>
        <v>186.7732140752197</v>
      </c>
      <c r="O281" s="7">
        <f t="shared" si="132"/>
        <v>183.9820232735092</v>
      </c>
      <c r="P281" s="7">
        <f t="shared" si="132"/>
        <v>186.343223045116</v>
      </c>
      <c r="Q281" s="7">
        <f t="shared" si="132"/>
        <v>183.76368529273194</v>
      </c>
      <c r="R281" s="7">
        <f t="shared" si="132"/>
        <v>180.0558614828981</v>
      </c>
      <c r="S281" s="7">
        <f t="shared" si="132"/>
        <v>175.41970591365205</v>
      </c>
      <c r="T281" s="7">
        <f t="shared" si="132"/>
        <v>169.39841751274304</v>
      </c>
      <c r="U281" s="7">
        <f>U245/U117</f>
        <v>167.59976522398446</v>
      </c>
    </row>
    <row r="282" spans="1:21" s="4" customFormat="1" ht="12.75">
      <c r="A282" s="94" t="s">
        <v>90</v>
      </c>
      <c r="B282" s="95"/>
      <c r="C282" s="96"/>
      <c r="D282" s="96"/>
      <c r="E282" s="96"/>
      <c r="F282" s="96"/>
      <c r="G282" s="96"/>
      <c r="H282" s="7">
        <f aca="true" t="shared" si="133" ref="H282:T282">H246/H118</f>
        <v>208.81763399658692</v>
      </c>
      <c r="I282" s="7">
        <f t="shared" si="133"/>
        <v>211.84247317930638</v>
      </c>
      <c r="J282" s="7">
        <f t="shared" si="133"/>
        <v>204.5489050190553</v>
      </c>
      <c r="K282" s="7">
        <f t="shared" si="133"/>
        <v>200.49829203160874</v>
      </c>
      <c r="L282" s="7">
        <f t="shared" si="133"/>
        <v>193.1503030459571</v>
      </c>
      <c r="M282" s="7">
        <f t="shared" si="133"/>
        <v>187.37657583355406</v>
      </c>
      <c r="N282" s="7">
        <f t="shared" si="133"/>
        <v>187.8472559956973</v>
      </c>
      <c r="O282" s="7">
        <f t="shared" si="133"/>
        <v>185.15514276175858</v>
      </c>
      <c r="P282" s="7">
        <f t="shared" si="133"/>
        <v>187.27245791932341</v>
      </c>
      <c r="Q282" s="7">
        <f t="shared" si="133"/>
        <v>184.88063923558013</v>
      </c>
      <c r="R282" s="7">
        <f t="shared" si="133"/>
        <v>181.39776877801455</v>
      </c>
      <c r="S282" s="7">
        <f t="shared" si="133"/>
        <v>175.8934712147255</v>
      </c>
      <c r="T282" s="7">
        <f t="shared" si="133"/>
        <v>169.36673601161164</v>
      </c>
      <c r="U282" s="7">
        <f>U246/U118</f>
        <v>167.38775627656366</v>
      </c>
    </row>
    <row r="283" spans="1:18" s="4" customFormat="1" ht="12.75">
      <c r="A283" s="94"/>
      <c r="B283" s="95"/>
      <c r="C283" s="96"/>
      <c r="D283" s="96"/>
      <c r="E283" s="96"/>
      <c r="F283" s="96"/>
      <c r="G283" s="96"/>
      <c r="H283" s="96"/>
      <c r="I283" s="96"/>
      <c r="J283" s="96"/>
      <c r="K283" s="96"/>
      <c r="L283" s="96"/>
      <c r="M283" s="96"/>
      <c r="N283" s="96"/>
      <c r="O283" s="96"/>
      <c r="P283" s="96"/>
      <c r="Q283" s="96"/>
      <c r="R283" s="96"/>
    </row>
    <row r="284" spans="1:21" ht="12.75">
      <c r="A284" s="93" t="s">
        <v>18</v>
      </c>
      <c r="B284" s="93"/>
      <c r="C284" s="93"/>
      <c r="D284" s="93"/>
      <c r="E284" s="93"/>
      <c r="F284" s="93"/>
      <c r="G284" s="93"/>
      <c r="H284" s="7">
        <f aca="true" t="shared" si="134" ref="H284:T284">H214/H86</f>
        <v>250.76248844136242</v>
      </c>
      <c r="I284" s="7">
        <f t="shared" si="134"/>
        <v>260.2822146595369</v>
      </c>
      <c r="J284" s="7">
        <f t="shared" si="134"/>
        <v>256.09238477312164</v>
      </c>
      <c r="K284" s="7">
        <f t="shared" si="134"/>
        <v>255.8053172201971</v>
      </c>
      <c r="L284" s="7">
        <f t="shared" si="134"/>
        <v>251.10934835924976</v>
      </c>
      <c r="M284" s="7">
        <f t="shared" si="134"/>
        <v>243.6760554445396</v>
      </c>
      <c r="N284" s="7">
        <f t="shared" si="134"/>
        <v>237.38151286404968</v>
      </c>
      <c r="O284" s="7">
        <f t="shared" si="134"/>
        <v>226.80306818939164</v>
      </c>
      <c r="P284" s="7">
        <f t="shared" si="134"/>
        <v>237.1103323861057</v>
      </c>
      <c r="Q284" s="7">
        <f t="shared" si="134"/>
        <v>229.29682590077948</v>
      </c>
      <c r="R284" s="7">
        <f t="shared" si="134"/>
        <v>224.07583251615807</v>
      </c>
      <c r="S284" s="7">
        <f t="shared" si="134"/>
        <v>215.4801641849431</v>
      </c>
      <c r="T284" s="7">
        <f t="shared" si="134"/>
        <v>198.65536323747386</v>
      </c>
      <c r="U284" s="7">
        <f aca="true" t="shared" si="135" ref="U284:U314">U214/U86</f>
        <v>199.82182661805015</v>
      </c>
    </row>
    <row r="285" spans="1:21" ht="12.75">
      <c r="A285" s="93" t="s">
        <v>43</v>
      </c>
      <c r="B285" s="93"/>
      <c r="C285" s="93"/>
      <c r="D285" s="93"/>
      <c r="E285" s="93"/>
      <c r="F285" s="93"/>
      <c r="G285" s="93"/>
      <c r="H285" s="7">
        <f aca="true" t="shared" si="136" ref="H285:T285">H215/H87</f>
        <v>1631.6898350562262</v>
      </c>
      <c r="I285" s="7">
        <f t="shared" si="136"/>
        <v>1790.3398632709695</v>
      </c>
      <c r="J285" s="7">
        <f t="shared" si="136"/>
        <v>1664.7455374796393</v>
      </c>
      <c r="K285" s="7">
        <f t="shared" si="136"/>
        <v>1586.8431370712708</v>
      </c>
      <c r="L285" s="7">
        <f t="shared" si="136"/>
        <v>1400.4898703897934</v>
      </c>
      <c r="M285" s="7">
        <f t="shared" si="136"/>
        <v>1362.337115647952</v>
      </c>
      <c r="N285" s="7">
        <f t="shared" si="136"/>
        <v>1361.0610433766237</v>
      </c>
      <c r="O285" s="7">
        <f t="shared" si="136"/>
        <v>1276.3499313796574</v>
      </c>
      <c r="P285" s="7">
        <f t="shared" si="136"/>
        <v>1250.313465697445</v>
      </c>
      <c r="Q285" s="7">
        <f t="shared" si="136"/>
        <v>1139.248241306239</v>
      </c>
      <c r="R285" s="7">
        <f t="shared" si="136"/>
        <v>1129.2956824966468</v>
      </c>
      <c r="S285" s="7">
        <f t="shared" si="136"/>
        <v>1090.947233569305</v>
      </c>
      <c r="T285" s="7">
        <f t="shared" si="136"/>
        <v>1011.7359053623807</v>
      </c>
      <c r="U285" s="7">
        <f t="shared" si="135"/>
        <v>944.1633320817588</v>
      </c>
    </row>
    <row r="286" spans="1:21" ht="12.75">
      <c r="A286" s="93" t="s">
        <v>19</v>
      </c>
      <c r="B286" s="93"/>
      <c r="C286" s="93"/>
      <c r="D286" s="93"/>
      <c r="E286" s="93"/>
      <c r="F286" s="93"/>
      <c r="G286" s="93"/>
      <c r="H286" s="7">
        <f aca="true" t="shared" si="137" ref="H286:T286">H216/H88</f>
        <v>727.3766310559182</v>
      </c>
      <c r="I286" s="7">
        <f t="shared" si="137"/>
        <v>720.8557629910923</v>
      </c>
      <c r="J286" s="7">
        <f t="shared" si="137"/>
        <v>724.7390774221802</v>
      </c>
      <c r="K286" s="7">
        <f t="shared" si="137"/>
        <v>703.6532014406849</v>
      </c>
      <c r="L286" s="7">
        <f t="shared" si="137"/>
        <v>649.3835840612539</v>
      </c>
      <c r="M286" s="7">
        <f t="shared" si="137"/>
        <v>659.1330588013944</v>
      </c>
      <c r="N286" s="7">
        <f t="shared" si="137"/>
        <v>658.8848437363722</v>
      </c>
      <c r="O286" s="7">
        <f t="shared" si="137"/>
        <v>654.5167087416779</v>
      </c>
      <c r="P286" s="7">
        <f t="shared" si="137"/>
        <v>685.7786407686696</v>
      </c>
      <c r="Q286" s="7">
        <f t="shared" si="137"/>
        <v>660.2291460908704</v>
      </c>
      <c r="R286" s="7">
        <f t="shared" si="137"/>
        <v>601.1627057059512</v>
      </c>
      <c r="S286" s="7">
        <f t="shared" si="137"/>
        <v>587.6311833016852</v>
      </c>
      <c r="T286" s="7">
        <f t="shared" si="137"/>
        <v>552.3713007795834</v>
      </c>
      <c r="U286" s="7">
        <f t="shared" si="135"/>
        <v>525.3047796913619</v>
      </c>
    </row>
    <row r="287" spans="1:21" ht="12.75">
      <c r="A287" s="93" t="s">
        <v>20</v>
      </c>
      <c r="B287" s="93"/>
      <c r="C287" s="93"/>
      <c r="D287" s="93"/>
      <c r="E287" s="93"/>
      <c r="F287" s="93"/>
      <c r="G287" s="93"/>
      <c r="H287" s="7">
        <f aca="true" t="shared" si="138" ref="H287:T287">H217/H89</f>
        <v>134.52058168378156</v>
      </c>
      <c r="I287" s="7">
        <f t="shared" si="138"/>
        <v>146.72730748195974</v>
      </c>
      <c r="J287" s="7">
        <f t="shared" si="138"/>
        <v>132.86932848137374</v>
      </c>
      <c r="K287" s="7">
        <f t="shared" si="138"/>
        <v>126.97685901437401</v>
      </c>
      <c r="L287" s="7">
        <f t="shared" si="138"/>
        <v>119.76941742245452</v>
      </c>
      <c r="M287" s="7">
        <f t="shared" si="138"/>
        <v>112.4728155111541</v>
      </c>
      <c r="N287" s="7">
        <f t="shared" si="138"/>
        <v>115.35788124038032</v>
      </c>
      <c r="O287" s="7">
        <f t="shared" si="138"/>
        <v>112.64805667354516</v>
      </c>
      <c r="P287" s="7">
        <f t="shared" si="138"/>
        <v>117.92328624839767</v>
      </c>
      <c r="Q287" s="7">
        <f t="shared" si="138"/>
        <v>111.85501893033188</v>
      </c>
      <c r="R287" s="7">
        <f t="shared" si="138"/>
        <v>106.47915488589935</v>
      </c>
      <c r="S287" s="7">
        <f t="shared" si="138"/>
        <v>110.13347537438626</v>
      </c>
      <c r="T287" s="7">
        <f t="shared" si="138"/>
        <v>105.64944724527949</v>
      </c>
      <c r="U287" s="7">
        <f t="shared" si="135"/>
        <v>103.12851174895526</v>
      </c>
    </row>
    <row r="288" spans="1:21" ht="12.75">
      <c r="A288" s="93" t="s">
        <v>21</v>
      </c>
      <c r="B288" s="93"/>
      <c r="C288" s="93"/>
      <c r="D288" s="93"/>
      <c r="E288" s="93"/>
      <c r="F288" s="93"/>
      <c r="G288" s="93"/>
      <c r="H288" s="7">
        <f aca="true" t="shared" si="139" ref="H288:T288">H218/H90</f>
        <v>182.31620378737676</v>
      </c>
      <c r="I288" s="7">
        <f t="shared" si="139"/>
        <v>186.3273151462128</v>
      </c>
      <c r="J288" s="7">
        <f t="shared" si="139"/>
        <v>181.06166872883963</v>
      </c>
      <c r="K288" s="7">
        <f t="shared" si="139"/>
        <v>176.99522068441837</v>
      </c>
      <c r="L288" s="7">
        <f t="shared" si="139"/>
        <v>170.54867395512372</v>
      </c>
      <c r="M288" s="7">
        <f t="shared" si="139"/>
        <v>165.99369696969697</v>
      </c>
      <c r="N288" s="7">
        <f t="shared" si="139"/>
        <v>169.18357817607128</v>
      </c>
      <c r="O288" s="7">
        <f t="shared" si="139"/>
        <v>165.5065071896364</v>
      </c>
      <c r="P288" s="7">
        <f t="shared" si="139"/>
        <v>167.1781765386992</v>
      </c>
      <c r="Q288" s="7">
        <f t="shared" si="139"/>
        <v>166.12320386968275</v>
      </c>
      <c r="R288" s="7">
        <f t="shared" si="139"/>
        <v>163.37007971265112</v>
      </c>
      <c r="S288" s="7">
        <f t="shared" si="139"/>
        <v>159.1874291798209</v>
      </c>
      <c r="T288" s="7">
        <f t="shared" si="139"/>
        <v>151.9594175263759</v>
      </c>
      <c r="U288" s="7">
        <f t="shared" si="135"/>
        <v>151.12488937992293</v>
      </c>
    </row>
    <row r="289" spans="1:21" ht="12.75">
      <c r="A289" s="93" t="s">
        <v>22</v>
      </c>
      <c r="B289" s="93"/>
      <c r="C289" s="93"/>
      <c r="D289" s="93"/>
      <c r="E289" s="93"/>
      <c r="F289" s="93"/>
      <c r="G289" s="93"/>
      <c r="H289" s="7">
        <f aca="true" t="shared" si="140" ref="H289:T289">H219/H91</f>
        <v>1235.0094051060719</v>
      </c>
      <c r="I289" s="7">
        <f t="shared" si="140"/>
        <v>1237.7319285812162</v>
      </c>
      <c r="J289" s="7">
        <f t="shared" si="140"/>
        <v>1092.4933433780102</v>
      </c>
      <c r="K289" s="7">
        <f t="shared" si="140"/>
        <v>956.0319876044905</v>
      </c>
      <c r="L289" s="7">
        <f t="shared" si="140"/>
        <v>891.2440588732654</v>
      </c>
      <c r="M289" s="7">
        <f t="shared" si="140"/>
        <v>812.6841423371352</v>
      </c>
      <c r="N289" s="7">
        <f t="shared" si="140"/>
        <v>773.3874994221924</v>
      </c>
      <c r="O289" s="7">
        <f t="shared" si="140"/>
        <v>696.2177787584415</v>
      </c>
      <c r="P289" s="7">
        <f t="shared" si="140"/>
        <v>708.804240491809</v>
      </c>
      <c r="Q289" s="7">
        <f t="shared" si="140"/>
        <v>687.5820114519256</v>
      </c>
      <c r="R289" s="7">
        <f t="shared" si="140"/>
        <v>616.9083003087411</v>
      </c>
      <c r="S289" s="7">
        <f t="shared" si="140"/>
        <v>548.3509626379855</v>
      </c>
      <c r="T289" s="7">
        <f t="shared" si="140"/>
        <v>571.116443036486</v>
      </c>
      <c r="U289" s="7">
        <f t="shared" si="135"/>
        <v>570.5531660351925</v>
      </c>
    </row>
    <row r="290" spans="1:21" ht="12.75">
      <c r="A290" s="93" t="s">
        <v>26</v>
      </c>
      <c r="B290" s="93"/>
      <c r="C290" s="93"/>
      <c r="D290" s="93"/>
      <c r="E290" s="93"/>
      <c r="F290" s="93"/>
      <c r="G290" s="93"/>
      <c r="H290" s="7">
        <f aca="true" t="shared" si="141" ref="H290:T290">H220/H92</f>
        <v>164.01755297283884</v>
      </c>
      <c r="I290" s="7">
        <f t="shared" si="141"/>
        <v>162.64148202773214</v>
      </c>
      <c r="J290" s="7">
        <f t="shared" si="141"/>
        <v>152.0244772436168</v>
      </c>
      <c r="K290" s="7">
        <f t="shared" si="141"/>
        <v>149.83793358124555</v>
      </c>
      <c r="L290" s="7">
        <f t="shared" si="141"/>
        <v>143.4927689312263</v>
      </c>
      <c r="M290" s="7">
        <f t="shared" si="141"/>
        <v>137.00255727931733</v>
      </c>
      <c r="N290" s="7">
        <f t="shared" si="141"/>
        <v>135.21844693914116</v>
      </c>
      <c r="O290" s="7">
        <f t="shared" si="141"/>
        <v>129.65342300541258</v>
      </c>
      <c r="P290" s="7">
        <f t="shared" si="141"/>
        <v>121.95015051205263</v>
      </c>
      <c r="Q290" s="7">
        <f t="shared" si="141"/>
        <v>122.9632227755886</v>
      </c>
      <c r="R290" s="7">
        <f t="shared" si="141"/>
        <v>110.55675598836912</v>
      </c>
      <c r="S290" s="7">
        <f t="shared" si="141"/>
        <v>107.6764080448886</v>
      </c>
      <c r="T290" s="7">
        <f t="shared" si="141"/>
        <v>103.86152355184686</v>
      </c>
      <c r="U290" s="7">
        <f t="shared" si="135"/>
        <v>106.5194189435198</v>
      </c>
    </row>
    <row r="291" spans="1:21" ht="12.75">
      <c r="A291" s="93" t="s">
        <v>23</v>
      </c>
      <c r="B291" s="93"/>
      <c r="C291" s="93"/>
      <c r="D291" s="93"/>
      <c r="E291" s="93"/>
      <c r="F291" s="93"/>
      <c r="G291" s="93"/>
      <c r="H291" s="7">
        <f aca="true" t="shared" si="142" ref="H291:T291">H221/H93</f>
        <v>208.08131165099147</v>
      </c>
      <c r="I291" s="7">
        <f t="shared" si="142"/>
        <v>213.75843559506703</v>
      </c>
      <c r="J291" s="7">
        <f t="shared" si="142"/>
        <v>207.97203615801544</v>
      </c>
      <c r="K291" s="7">
        <f t="shared" si="142"/>
        <v>211.37870792619995</v>
      </c>
      <c r="L291" s="7">
        <f t="shared" si="142"/>
        <v>203.48045666957884</v>
      </c>
      <c r="M291" s="7">
        <f t="shared" si="142"/>
        <v>204.54690286980576</v>
      </c>
      <c r="N291" s="7">
        <f t="shared" si="142"/>
        <v>202.17954091519778</v>
      </c>
      <c r="O291" s="7">
        <f t="shared" si="142"/>
        <v>200.8044486684767</v>
      </c>
      <c r="P291" s="7">
        <f t="shared" si="142"/>
        <v>192.40256386479672</v>
      </c>
      <c r="Q291" s="7">
        <f t="shared" si="142"/>
        <v>186.72324221709442</v>
      </c>
      <c r="R291" s="7">
        <f t="shared" si="142"/>
        <v>186.0598110372299</v>
      </c>
      <c r="S291" s="7">
        <f t="shared" si="142"/>
        <v>178.93046502482736</v>
      </c>
      <c r="T291" s="7">
        <f t="shared" si="142"/>
        <v>171.40716217706813</v>
      </c>
      <c r="U291" s="7">
        <f t="shared" si="135"/>
        <v>169.91827729610552</v>
      </c>
    </row>
    <row r="292" spans="1:21" ht="12.75">
      <c r="A292" s="93" t="s">
        <v>24</v>
      </c>
      <c r="B292" s="93"/>
      <c r="C292" s="93"/>
      <c r="D292" s="93"/>
      <c r="E292" s="93"/>
      <c r="F292" s="93"/>
      <c r="G292" s="93"/>
      <c r="H292" s="7">
        <f aca="true" t="shared" si="143" ref="H292:T292">H222/H94</f>
        <v>199.74389847765926</v>
      </c>
      <c r="I292" s="7">
        <f t="shared" si="143"/>
        <v>191.96859605717685</v>
      </c>
      <c r="J292" s="7">
        <f t="shared" si="143"/>
        <v>194.4485826098515</v>
      </c>
      <c r="K292" s="7">
        <f t="shared" si="143"/>
        <v>196.65772993269553</v>
      </c>
      <c r="L292" s="7">
        <f t="shared" si="143"/>
        <v>197.35290591465852</v>
      </c>
      <c r="M292" s="7">
        <f t="shared" si="143"/>
        <v>196.15620780531302</v>
      </c>
      <c r="N292" s="7">
        <f t="shared" si="143"/>
        <v>193.61505078415013</v>
      </c>
      <c r="O292" s="7">
        <f t="shared" si="143"/>
        <v>194.96798144853008</v>
      </c>
      <c r="P292" s="7">
        <f t="shared" si="143"/>
        <v>195.6181013275973</v>
      </c>
      <c r="Q292" s="7">
        <f t="shared" si="143"/>
        <v>198.07047881872268</v>
      </c>
      <c r="R292" s="7">
        <f t="shared" si="143"/>
        <v>195.36067181112293</v>
      </c>
      <c r="S292" s="7">
        <f t="shared" si="143"/>
        <v>187.12860552110246</v>
      </c>
      <c r="T292" s="7">
        <f t="shared" si="143"/>
        <v>183.9070737095402</v>
      </c>
      <c r="U292" s="7">
        <f t="shared" si="135"/>
        <v>176.43965570147657</v>
      </c>
    </row>
    <row r="293" spans="1:21" ht="12.75">
      <c r="A293" s="93" t="s">
        <v>25</v>
      </c>
      <c r="B293" s="93"/>
      <c r="C293" s="93"/>
      <c r="D293" s="93"/>
      <c r="E293" s="93"/>
      <c r="F293" s="93"/>
      <c r="G293" s="93"/>
      <c r="H293" s="7">
        <f aca="true" t="shared" si="144" ref="H293:T293">H223/H95</f>
        <v>192.12739184202968</v>
      </c>
      <c r="I293" s="7">
        <f t="shared" si="144"/>
        <v>201.16608599362797</v>
      </c>
      <c r="J293" s="7">
        <f t="shared" si="144"/>
        <v>190.80496767004178</v>
      </c>
      <c r="K293" s="7">
        <f t="shared" si="144"/>
        <v>190.02104915129138</v>
      </c>
      <c r="L293" s="7">
        <f t="shared" si="144"/>
        <v>183.59456544303237</v>
      </c>
      <c r="M293" s="7">
        <f t="shared" si="144"/>
        <v>179.1042290926776</v>
      </c>
      <c r="N293" s="7">
        <f t="shared" si="144"/>
        <v>181.36001220408053</v>
      </c>
      <c r="O293" s="7">
        <f t="shared" si="144"/>
        <v>179.70735889404025</v>
      </c>
      <c r="P293" s="7">
        <f t="shared" si="144"/>
        <v>180.7509520178075</v>
      </c>
      <c r="Q293" s="7">
        <f t="shared" si="144"/>
        <v>179.36363452987578</v>
      </c>
      <c r="R293" s="7">
        <f t="shared" si="144"/>
        <v>176.45929077977755</v>
      </c>
      <c r="S293" s="7">
        <f t="shared" si="144"/>
        <v>170.66193008335685</v>
      </c>
      <c r="T293" s="7">
        <f t="shared" si="144"/>
        <v>165.1047387244491</v>
      </c>
      <c r="U293" s="7">
        <f t="shared" si="135"/>
        <v>166.47362195726066</v>
      </c>
    </row>
    <row r="294" spans="1:21" ht="12.75">
      <c r="A294" s="93" t="s">
        <v>27</v>
      </c>
      <c r="B294" s="93"/>
      <c r="C294" s="93"/>
      <c r="D294" s="93"/>
      <c r="E294" s="93"/>
      <c r="F294" s="93"/>
      <c r="G294" s="93"/>
      <c r="H294" s="7">
        <f aca="true" t="shared" si="145" ref="H294:T294">H224/H96</f>
        <v>149.14261950947895</v>
      </c>
      <c r="I294" s="7">
        <f t="shared" si="145"/>
        <v>147.41440117091298</v>
      </c>
      <c r="J294" s="7">
        <f t="shared" si="145"/>
        <v>147.86886129878775</v>
      </c>
      <c r="K294" s="7">
        <f t="shared" si="145"/>
        <v>150.0583670734621</v>
      </c>
      <c r="L294" s="7">
        <f t="shared" si="145"/>
        <v>150.2103364338224</v>
      </c>
      <c r="M294" s="7">
        <f t="shared" si="145"/>
        <v>146.6226687834414</v>
      </c>
      <c r="N294" s="7">
        <f t="shared" si="145"/>
        <v>144.65331583318167</v>
      </c>
      <c r="O294" s="7">
        <f t="shared" si="145"/>
        <v>144.38119366984407</v>
      </c>
      <c r="P294" s="7">
        <f t="shared" si="145"/>
        <v>151.21835677519172</v>
      </c>
      <c r="Q294" s="7">
        <f t="shared" si="145"/>
        <v>150.52990641328108</v>
      </c>
      <c r="R294" s="7">
        <f t="shared" si="145"/>
        <v>151.41283350613466</v>
      </c>
      <c r="S294" s="7">
        <f t="shared" si="145"/>
        <v>147.2947889280941</v>
      </c>
      <c r="T294" s="7">
        <f t="shared" si="145"/>
        <v>143.79271976331793</v>
      </c>
      <c r="U294" s="7">
        <f t="shared" si="135"/>
        <v>142.59349991320474</v>
      </c>
    </row>
    <row r="295" spans="1:21" ht="12.75">
      <c r="A295" s="93" t="s">
        <v>28</v>
      </c>
      <c r="B295" s="93"/>
      <c r="C295" s="93"/>
      <c r="D295" s="93"/>
      <c r="E295" s="93"/>
      <c r="F295" s="93"/>
      <c r="G295" s="93"/>
      <c r="H295" s="7">
        <f aca="true" t="shared" si="146" ref="H295:T295">H225/H97</f>
        <v>236.06561085650026</v>
      </c>
      <c r="I295" s="7">
        <f t="shared" si="146"/>
        <v>249.00370768131694</v>
      </c>
      <c r="J295" s="7">
        <f t="shared" si="146"/>
        <v>237.78682984183686</v>
      </c>
      <c r="K295" s="7">
        <f t="shared" si="146"/>
        <v>242.6112371010486</v>
      </c>
      <c r="L295" s="7">
        <f t="shared" si="146"/>
        <v>236.84795234647794</v>
      </c>
      <c r="M295" s="7">
        <f t="shared" si="146"/>
        <v>237.03522537561412</v>
      </c>
      <c r="N295" s="7">
        <f t="shared" si="146"/>
        <v>230.629221104818</v>
      </c>
      <c r="O295" s="7">
        <f t="shared" si="146"/>
        <v>227.6701234174858</v>
      </c>
      <c r="P295" s="7">
        <f t="shared" si="146"/>
        <v>242.97722544324944</v>
      </c>
      <c r="Q295" s="7">
        <f t="shared" si="146"/>
        <v>215.45224172101993</v>
      </c>
      <c r="R295" s="7">
        <f t="shared" si="146"/>
        <v>208.85952319017687</v>
      </c>
      <c r="S295" s="7">
        <f t="shared" si="146"/>
        <v>212.04660393403847</v>
      </c>
      <c r="T295" s="7">
        <f t="shared" si="146"/>
        <v>210.66603717963173</v>
      </c>
      <c r="U295" s="7">
        <f t="shared" si="135"/>
        <v>213.38098836664324</v>
      </c>
    </row>
    <row r="296" spans="1:21" ht="12.75">
      <c r="A296" s="93" t="s">
        <v>29</v>
      </c>
      <c r="B296" s="93"/>
      <c r="C296" s="93"/>
      <c r="D296" s="93"/>
      <c r="E296" s="93"/>
      <c r="F296" s="93"/>
      <c r="G296" s="93"/>
      <c r="H296" s="7">
        <f aca="true" t="shared" si="147" ref="H296:T296">H226/H98</f>
        <v>707.4986133738635</v>
      </c>
      <c r="I296" s="7">
        <f t="shared" si="147"/>
        <v>674.8536116272995</v>
      </c>
      <c r="J296" s="7">
        <f t="shared" si="147"/>
        <v>603.5607757304202</v>
      </c>
      <c r="K296" s="7">
        <f t="shared" si="147"/>
        <v>562.8189816877157</v>
      </c>
      <c r="L296" s="7">
        <f t="shared" si="147"/>
        <v>498.14159389483405</v>
      </c>
      <c r="M296" s="7">
        <f t="shared" si="147"/>
        <v>441.0805583797119</v>
      </c>
      <c r="N296" s="7">
        <f t="shared" si="147"/>
        <v>445.8134982384914</v>
      </c>
      <c r="O296" s="7">
        <f t="shared" si="147"/>
        <v>411.44201648256967</v>
      </c>
      <c r="P296" s="7">
        <f t="shared" si="147"/>
        <v>409.42358453917626</v>
      </c>
      <c r="Q296" s="7">
        <f t="shared" si="147"/>
        <v>387.016487197232</v>
      </c>
      <c r="R296" s="7">
        <f t="shared" si="147"/>
        <v>356.7468601156826</v>
      </c>
      <c r="S296" s="7">
        <f t="shared" si="147"/>
        <v>327.27363797289945</v>
      </c>
      <c r="T296" s="7">
        <f t="shared" si="147"/>
        <v>306.52530788549035</v>
      </c>
      <c r="U296" s="7">
        <f t="shared" si="135"/>
        <v>309.74861606853364</v>
      </c>
    </row>
    <row r="297" spans="1:21" ht="12.75">
      <c r="A297" s="93" t="s">
        <v>30</v>
      </c>
      <c r="B297" s="93"/>
      <c r="C297" s="93"/>
      <c r="D297" s="93"/>
      <c r="E297" s="93"/>
      <c r="F297" s="93"/>
      <c r="G297" s="93"/>
      <c r="H297" s="7">
        <f aca="true" t="shared" si="148" ref="H297:T297">H227/H99</f>
        <v>870.6678009602055</v>
      </c>
      <c r="I297" s="7">
        <f t="shared" si="148"/>
        <v>892.961665891284</v>
      </c>
      <c r="J297" s="7">
        <f t="shared" si="148"/>
        <v>788.445132115461</v>
      </c>
      <c r="K297" s="7">
        <f t="shared" si="148"/>
        <v>769.8600484372039</v>
      </c>
      <c r="L297" s="7">
        <f t="shared" si="148"/>
        <v>658.5063953793717</v>
      </c>
      <c r="M297" s="7">
        <f t="shared" si="148"/>
        <v>571.2017292293906</v>
      </c>
      <c r="N297" s="7">
        <f t="shared" si="148"/>
        <v>615.7683985397048</v>
      </c>
      <c r="O297" s="7">
        <f t="shared" si="148"/>
        <v>611.919378309294</v>
      </c>
      <c r="P297" s="7">
        <f t="shared" si="148"/>
        <v>577.2118139953761</v>
      </c>
      <c r="Q297" s="7">
        <f t="shared" si="148"/>
        <v>547.3825898510072</v>
      </c>
      <c r="R297" s="7">
        <f t="shared" si="148"/>
        <v>478.2851792647735</v>
      </c>
      <c r="S297" s="7">
        <f t="shared" si="148"/>
        <v>433.9706361964422</v>
      </c>
      <c r="T297" s="7">
        <f t="shared" si="148"/>
        <v>428.08910350543715</v>
      </c>
      <c r="U297" s="7">
        <f t="shared" si="135"/>
        <v>417.5431798825106</v>
      </c>
    </row>
    <row r="298" spans="1:21" ht="12.75">
      <c r="A298" s="93" t="s">
        <v>31</v>
      </c>
      <c r="B298" s="93"/>
      <c r="C298" s="93"/>
      <c r="D298" s="93"/>
      <c r="E298" s="93"/>
      <c r="F298" s="93"/>
      <c r="G298" s="93"/>
      <c r="H298" s="7">
        <f aca="true" t="shared" si="149" ref="H298:T298">H228/H100</f>
        <v>204.54128159618094</v>
      </c>
      <c r="I298" s="7">
        <f t="shared" si="149"/>
        <v>205.40182070296015</v>
      </c>
      <c r="J298" s="7">
        <f>J228/J100</f>
        <v>191.0983889233501</v>
      </c>
      <c r="K298" s="7">
        <f t="shared" si="149"/>
        <v>175.39078156312627</v>
      </c>
      <c r="L298" s="7">
        <f t="shared" si="149"/>
        <v>169.95519452673292</v>
      </c>
      <c r="M298" s="7">
        <f t="shared" si="149"/>
        <v>165.31367326345645</v>
      </c>
      <c r="N298" s="7">
        <f t="shared" si="149"/>
        <v>167.81647926790333</v>
      </c>
      <c r="O298" s="7">
        <f t="shared" si="149"/>
        <v>169.9296857365536</v>
      </c>
      <c r="P298" s="7">
        <f t="shared" si="149"/>
        <v>176.48267676577038</v>
      </c>
      <c r="Q298" s="7">
        <f t="shared" si="149"/>
        <v>185.63824445113985</v>
      </c>
      <c r="R298" s="7">
        <f t="shared" si="149"/>
        <v>179.65600542587805</v>
      </c>
      <c r="S298" s="7">
        <f t="shared" si="149"/>
        <v>170.10264628177916</v>
      </c>
      <c r="T298" s="7">
        <f t="shared" si="149"/>
        <v>157.79340081218683</v>
      </c>
      <c r="U298" s="7">
        <f t="shared" si="135"/>
        <v>154.62502668577875</v>
      </c>
    </row>
    <row r="299" spans="1:21" ht="12.75">
      <c r="A299" s="93" t="s">
        <v>32</v>
      </c>
      <c r="B299" s="93"/>
      <c r="C299" s="93"/>
      <c r="D299" s="93"/>
      <c r="E299" s="93"/>
      <c r="F299" s="93"/>
      <c r="G299" s="93"/>
      <c r="H299" s="7">
        <f aca="true" t="shared" si="150" ref="H299:T299">H229/H101</f>
        <v>614.2892215431225</v>
      </c>
      <c r="I299" s="7">
        <f t="shared" si="150"/>
        <v>616.2828718925539</v>
      </c>
      <c r="J299" s="7">
        <f t="shared" si="150"/>
        <v>577.1241881746639</v>
      </c>
      <c r="K299" s="7">
        <f t="shared" si="150"/>
        <v>546.1486728510727</v>
      </c>
      <c r="L299" s="7">
        <f t="shared" si="150"/>
        <v>522.5235596776351</v>
      </c>
      <c r="M299" s="7">
        <f t="shared" si="150"/>
        <v>487.5557026027888</v>
      </c>
      <c r="N299" s="7">
        <f t="shared" si="150"/>
        <v>477.07555056551735</v>
      </c>
      <c r="O299" s="7">
        <f t="shared" si="150"/>
        <v>464.7025080147575</v>
      </c>
      <c r="P299" s="7">
        <f t="shared" si="150"/>
        <v>465.02457291475235</v>
      </c>
      <c r="Q299" s="7">
        <f t="shared" si="150"/>
        <v>435.3233239453709</v>
      </c>
      <c r="R299" s="7">
        <f t="shared" si="150"/>
        <v>443.9174553743051</v>
      </c>
      <c r="S299" s="7">
        <f t="shared" si="150"/>
        <v>423.9604106875524</v>
      </c>
      <c r="T299" s="7">
        <f t="shared" si="150"/>
        <v>407.545127918548</v>
      </c>
      <c r="U299" s="7">
        <f t="shared" si="135"/>
        <v>401.3550258527154</v>
      </c>
    </row>
    <row r="300" spans="1:21" ht="12.75">
      <c r="A300" s="93" t="s">
        <v>33</v>
      </c>
      <c r="B300" s="93"/>
      <c r="C300" s="93"/>
      <c r="D300" s="93"/>
      <c r="E300" s="93"/>
      <c r="F300" s="93"/>
      <c r="G300" s="93"/>
      <c r="H300" s="7">
        <f aca="true" t="shared" si="151" ref="H300:T300">H230/H102</f>
        <v>238.73422284529207</v>
      </c>
      <c r="I300" s="7">
        <f t="shared" si="151"/>
        <v>221.32920992067488</v>
      </c>
      <c r="J300" s="7">
        <f t="shared" si="151"/>
        <v>255.30573773671506</v>
      </c>
      <c r="K300" s="7">
        <f t="shared" si="151"/>
        <v>217.2095310921217</v>
      </c>
      <c r="L300" s="7">
        <f t="shared" si="151"/>
        <v>215.54260226205292</v>
      </c>
      <c r="M300" s="7">
        <f t="shared" si="151"/>
        <v>191.18097588432934</v>
      </c>
      <c r="N300" s="7">
        <f t="shared" si="151"/>
        <v>218.642639610159</v>
      </c>
      <c r="O300" s="7">
        <f t="shared" si="151"/>
        <v>194.52316811488316</v>
      </c>
      <c r="P300" s="7">
        <f t="shared" si="151"/>
        <v>214.42122066862493</v>
      </c>
      <c r="Q300" s="7">
        <f t="shared" si="151"/>
        <v>217.2806957475957</v>
      </c>
      <c r="R300" s="7">
        <f t="shared" si="151"/>
        <v>212.14422113442816</v>
      </c>
      <c r="S300" s="7">
        <f t="shared" si="151"/>
        <v>194.86437367567916</v>
      </c>
      <c r="T300" s="7">
        <f t="shared" si="151"/>
        <v>197.9131852846683</v>
      </c>
      <c r="U300" s="7">
        <f t="shared" si="135"/>
        <v>194.18190398456238</v>
      </c>
    </row>
    <row r="301" spans="1:21" ht="12.75">
      <c r="A301" s="93" t="s">
        <v>34</v>
      </c>
      <c r="B301" s="93"/>
      <c r="C301" s="93"/>
      <c r="D301" s="93"/>
      <c r="E301" s="93"/>
      <c r="F301" s="93"/>
      <c r="G301" s="93"/>
      <c r="H301" s="7">
        <f aca="true" t="shared" si="152" ref="H301:T301">H231/H103</f>
        <v>217.42479053375968</v>
      </c>
      <c r="I301" s="7">
        <f t="shared" si="152"/>
        <v>217.87717377811384</v>
      </c>
      <c r="J301" s="7">
        <f t="shared" si="152"/>
        <v>206.6436338155442</v>
      </c>
      <c r="K301" s="7">
        <f t="shared" si="152"/>
        <v>199.41736805521208</v>
      </c>
      <c r="L301" s="7">
        <f t="shared" si="152"/>
        <v>188.44454170842525</v>
      </c>
      <c r="M301" s="7">
        <f t="shared" si="152"/>
        <v>184.81912144702844</v>
      </c>
      <c r="N301" s="7">
        <f t="shared" si="152"/>
        <v>186.64159677377708</v>
      </c>
      <c r="O301" s="7">
        <f t="shared" si="152"/>
        <v>186.9097937297987</v>
      </c>
      <c r="P301" s="7">
        <f t="shared" si="152"/>
        <v>191.48364171916825</v>
      </c>
      <c r="Q301" s="7">
        <f t="shared" si="152"/>
        <v>191.55927304656416</v>
      </c>
      <c r="R301" s="7">
        <f t="shared" si="152"/>
        <v>184.83380463473767</v>
      </c>
      <c r="S301" s="7">
        <f t="shared" si="152"/>
        <v>174.62453676614</v>
      </c>
      <c r="T301" s="7">
        <f t="shared" si="152"/>
        <v>178.92416262638514</v>
      </c>
      <c r="U301" s="7">
        <f t="shared" si="135"/>
        <v>171.5759857601037</v>
      </c>
    </row>
    <row r="302" spans="1:21" ht="12.75">
      <c r="A302" s="93" t="s">
        <v>35</v>
      </c>
      <c r="B302" s="93"/>
      <c r="C302" s="93"/>
      <c r="D302" s="93"/>
      <c r="E302" s="93"/>
      <c r="F302" s="93"/>
      <c r="G302" s="93"/>
      <c r="H302" s="7">
        <f aca="true" t="shared" si="153" ref="H302:T302">H232/H104</f>
        <v>151.05801738752584</v>
      </c>
      <c r="I302" s="7">
        <f t="shared" si="153"/>
        <v>157.44461917055466</v>
      </c>
      <c r="J302" s="7">
        <f t="shared" si="153"/>
        <v>153.94303995236538</v>
      </c>
      <c r="K302" s="7">
        <f t="shared" si="153"/>
        <v>150.5411807575472</v>
      </c>
      <c r="L302" s="7">
        <f t="shared" si="153"/>
        <v>146.2550043380044</v>
      </c>
      <c r="M302" s="7">
        <f t="shared" si="153"/>
        <v>140.317867191548</v>
      </c>
      <c r="N302" s="7">
        <f t="shared" si="153"/>
        <v>147.6116824774104</v>
      </c>
      <c r="O302" s="7">
        <f t="shared" si="153"/>
        <v>146.79445790674697</v>
      </c>
      <c r="P302" s="7">
        <f t="shared" si="153"/>
        <v>152.954358846</v>
      </c>
      <c r="Q302" s="7">
        <f t="shared" si="153"/>
        <v>151.70470583882218</v>
      </c>
      <c r="R302" s="7">
        <f t="shared" si="153"/>
        <v>153.9894131944463</v>
      </c>
      <c r="S302" s="7">
        <f t="shared" si="153"/>
        <v>147.63915721166475</v>
      </c>
      <c r="T302" s="7">
        <f t="shared" si="153"/>
        <v>140.81481559069982</v>
      </c>
      <c r="U302" s="7">
        <f t="shared" si="135"/>
        <v>138.0578287770109</v>
      </c>
    </row>
    <row r="303" spans="1:21" ht="12.75">
      <c r="A303" s="93" t="s">
        <v>36</v>
      </c>
      <c r="B303" s="93"/>
      <c r="C303" s="93"/>
      <c r="D303" s="93"/>
      <c r="E303" s="93"/>
      <c r="F303" s="93"/>
      <c r="G303" s="93"/>
      <c r="H303" s="7">
        <f aca="true" t="shared" si="154" ref="H303:T303">H233/H105</f>
        <v>700.9351554904018</v>
      </c>
      <c r="I303" s="7">
        <f t="shared" si="154"/>
        <v>684.1014964496617</v>
      </c>
      <c r="J303" s="7">
        <f t="shared" si="154"/>
        <v>629.9674395518267</v>
      </c>
      <c r="K303" s="7">
        <f t="shared" si="154"/>
        <v>564.5904695432823</v>
      </c>
      <c r="L303" s="7">
        <f t="shared" si="154"/>
        <v>526.4548132160965</v>
      </c>
      <c r="M303" s="7">
        <f t="shared" si="154"/>
        <v>488.66215135729425</v>
      </c>
      <c r="N303" s="7">
        <f t="shared" si="154"/>
        <v>483.5021807413818</v>
      </c>
      <c r="O303" s="7">
        <f t="shared" si="154"/>
        <v>469.4735467652572</v>
      </c>
      <c r="P303" s="7">
        <f t="shared" si="154"/>
        <v>463.74435493796136</v>
      </c>
      <c r="Q303" s="7">
        <f t="shared" si="154"/>
        <v>442.1282267290318</v>
      </c>
      <c r="R303" s="7">
        <f t="shared" si="154"/>
        <v>432.05134573513897</v>
      </c>
      <c r="S303" s="7">
        <f t="shared" si="154"/>
        <v>427.00291892984353</v>
      </c>
      <c r="T303" s="7">
        <f t="shared" si="154"/>
        <v>398.7939940790781</v>
      </c>
      <c r="U303" s="7">
        <f t="shared" si="135"/>
        <v>383.53679361649125</v>
      </c>
    </row>
    <row r="304" spans="1:21" ht="12.75">
      <c r="A304" s="93" t="s">
        <v>37</v>
      </c>
      <c r="B304" s="93"/>
      <c r="C304" s="93"/>
      <c r="D304" s="93"/>
      <c r="E304" s="93"/>
      <c r="F304" s="93"/>
      <c r="G304" s="93"/>
      <c r="H304" s="7">
        <f aca="true" t="shared" si="155" ref="H304:T304">H234/H106</f>
        <v>204.49767895337828</v>
      </c>
      <c r="I304" s="7">
        <f t="shared" si="155"/>
        <v>196.76818386504817</v>
      </c>
      <c r="J304" s="7">
        <f t="shared" si="155"/>
        <v>200.7078354419999</v>
      </c>
      <c r="K304" s="7">
        <f t="shared" si="155"/>
        <v>204.50928725672372</v>
      </c>
      <c r="L304" s="7">
        <f t="shared" si="155"/>
        <v>211.5291977450288</v>
      </c>
      <c r="M304" s="7">
        <f t="shared" si="155"/>
        <v>205.10312406457174</v>
      </c>
      <c r="N304" s="7">
        <f t="shared" si="155"/>
        <v>202.25997231392464</v>
      </c>
      <c r="O304" s="7">
        <f t="shared" si="155"/>
        <v>208.9706717815236</v>
      </c>
      <c r="P304" s="7">
        <f t="shared" si="155"/>
        <v>205.86247910536804</v>
      </c>
      <c r="Q304" s="7">
        <f t="shared" si="155"/>
        <v>208.667808183369</v>
      </c>
      <c r="R304" s="7">
        <f t="shared" si="155"/>
        <v>211.71153086057802</v>
      </c>
      <c r="S304" s="7">
        <f t="shared" si="155"/>
        <v>195.69202909468626</v>
      </c>
      <c r="T304" s="7">
        <f t="shared" si="155"/>
        <v>196.95723093149397</v>
      </c>
      <c r="U304" s="7">
        <f t="shared" si="135"/>
        <v>188.86826452977508</v>
      </c>
    </row>
    <row r="305" spans="1:21" ht="12.75">
      <c r="A305" s="93" t="s">
        <v>44</v>
      </c>
      <c r="B305" s="93"/>
      <c r="C305" s="93"/>
      <c r="D305" s="93"/>
      <c r="E305" s="93"/>
      <c r="F305" s="93"/>
      <c r="G305" s="93"/>
      <c r="H305" s="7">
        <f aca="true" t="shared" si="156" ref="H305:T305">H235/H107</f>
        <v>1090.35388110978</v>
      </c>
      <c r="I305" s="7">
        <f t="shared" si="156"/>
        <v>1073.4798811859423</v>
      </c>
      <c r="J305" s="7">
        <f t="shared" si="156"/>
        <v>1077.1304217862632</v>
      </c>
      <c r="K305" s="7">
        <f t="shared" si="156"/>
        <v>1033.9298717261304</v>
      </c>
      <c r="L305" s="7">
        <f t="shared" si="156"/>
        <v>929.9227903598396</v>
      </c>
      <c r="M305" s="7">
        <f t="shared" si="156"/>
        <v>913.3543496594662</v>
      </c>
      <c r="N305" s="7">
        <f t="shared" si="156"/>
        <v>858.9196453011092</v>
      </c>
      <c r="O305" s="7">
        <f t="shared" si="156"/>
        <v>852.8639403962479</v>
      </c>
      <c r="P305" s="7">
        <f t="shared" si="156"/>
        <v>846.9469807424908</v>
      </c>
      <c r="Q305" s="7">
        <f t="shared" si="156"/>
        <v>768.3066279224387</v>
      </c>
      <c r="R305" s="7">
        <f t="shared" si="156"/>
        <v>730.941347363872</v>
      </c>
      <c r="S305" s="7">
        <f t="shared" si="156"/>
        <v>703.383547478983</v>
      </c>
      <c r="T305" s="7">
        <f t="shared" si="156"/>
        <v>657.3177422701807</v>
      </c>
      <c r="U305" s="7">
        <f t="shared" si="135"/>
        <v>614.5699124404994</v>
      </c>
    </row>
    <row r="306" spans="1:21" ht="12.75">
      <c r="A306" s="93" t="s">
        <v>38</v>
      </c>
      <c r="B306" s="93"/>
      <c r="C306" s="93"/>
      <c r="D306" s="93"/>
      <c r="E306" s="93"/>
      <c r="F306" s="93"/>
      <c r="G306" s="93"/>
      <c r="H306" s="7">
        <f aca="true" t="shared" si="157" ref="H306:T306">H236/H108</f>
        <v>352.81410937744874</v>
      </c>
      <c r="I306" s="7">
        <f t="shared" si="157"/>
        <v>357.7591658259083</v>
      </c>
      <c r="J306" s="7">
        <f t="shared" si="157"/>
        <v>345.4895541894321</v>
      </c>
      <c r="K306" s="7">
        <f t="shared" si="157"/>
        <v>330.20407584315313</v>
      </c>
      <c r="L306" s="7">
        <f t="shared" si="157"/>
        <v>312.9010624098706</v>
      </c>
      <c r="M306" s="7">
        <f t="shared" si="157"/>
        <v>299.1393210218028</v>
      </c>
      <c r="N306" s="7">
        <f t="shared" si="157"/>
        <v>305.36793784611206</v>
      </c>
      <c r="O306" s="7">
        <f t="shared" si="157"/>
        <v>297.97273193017077</v>
      </c>
      <c r="P306" s="7">
        <f t="shared" si="157"/>
        <v>292.981716515285</v>
      </c>
      <c r="Q306" s="7">
        <f t="shared" si="157"/>
        <v>289.60415570297175</v>
      </c>
      <c r="R306" s="7">
        <f t="shared" si="157"/>
        <v>283.49885949880985</v>
      </c>
      <c r="S306" s="7">
        <f t="shared" si="157"/>
        <v>269.62564739637116</v>
      </c>
      <c r="T306" s="7">
        <f t="shared" si="157"/>
        <v>252.3637117181646</v>
      </c>
      <c r="U306" s="7">
        <f t="shared" si="135"/>
        <v>257.52929557412233</v>
      </c>
    </row>
    <row r="307" spans="1:21" ht="12.75">
      <c r="A307" s="93" t="s">
        <v>39</v>
      </c>
      <c r="B307" s="93"/>
      <c r="C307" s="93"/>
      <c r="D307" s="93"/>
      <c r="E307" s="93"/>
      <c r="F307" s="93"/>
      <c r="G307" s="93"/>
      <c r="H307" s="7">
        <f aca="true" t="shared" si="158" ref="H307:T307">H237/H109</f>
        <v>951.351823764805</v>
      </c>
      <c r="I307" s="7">
        <f t="shared" si="158"/>
        <v>895.8181948711986</v>
      </c>
      <c r="J307" s="7">
        <f t="shared" si="158"/>
        <v>854.5062185604734</v>
      </c>
      <c r="K307" s="7">
        <f t="shared" si="158"/>
        <v>804.7415083492883</v>
      </c>
      <c r="L307" s="7">
        <f t="shared" si="158"/>
        <v>800.3687737153007</v>
      </c>
      <c r="M307" s="7">
        <f t="shared" si="158"/>
        <v>796.4504150623721</v>
      </c>
      <c r="N307" s="7">
        <f t="shared" si="158"/>
        <v>844.9055207921001</v>
      </c>
      <c r="O307" s="7">
        <f t="shared" si="158"/>
        <v>810.4720383038888</v>
      </c>
      <c r="P307" s="7">
        <f t="shared" si="158"/>
        <v>769.864263534475</v>
      </c>
      <c r="Q307" s="7">
        <f t="shared" si="158"/>
        <v>729.0653961906884</v>
      </c>
      <c r="R307" s="7">
        <f t="shared" si="158"/>
        <v>680.6845063224066</v>
      </c>
      <c r="S307" s="7">
        <f t="shared" si="158"/>
        <v>620.1281646657865</v>
      </c>
      <c r="T307" s="7">
        <f t="shared" si="158"/>
        <v>538.2265707681125</v>
      </c>
      <c r="U307" s="7">
        <f t="shared" si="135"/>
        <v>519.6795955868507</v>
      </c>
    </row>
    <row r="308" spans="1:21" ht="12.75">
      <c r="A308" s="93" t="s">
        <v>40</v>
      </c>
      <c r="B308" s="93"/>
      <c r="C308" s="93"/>
      <c r="D308" s="93"/>
      <c r="E308" s="93"/>
      <c r="F308" s="93"/>
      <c r="G308" s="93"/>
      <c r="H308" s="7">
        <f aca="true" t="shared" si="159" ref="H308:T308">H238/H110</f>
        <v>278.25371148526415</v>
      </c>
      <c r="I308" s="7">
        <f t="shared" si="159"/>
        <v>287.2257849895581</v>
      </c>
      <c r="J308" s="7">
        <f t="shared" si="159"/>
        <v>286.40413461873106</v>
      </c>
      <c r="K308" s="7">
        <f t="shared" si="159"/>
        <v>276.9096934548467</v>
      </c>
      <c r="L308" s="7">
        <f t="shared" si="159"/>
        <v>262.23586635834465</v>
      </c>
      <c r="M308" s="7">
        <f t="shared" si="159"/>
        <v>246.3401710695632</v>
      </c>
      <c r="N308" s="7">
        <f t="shared" si="159"/>
        <v>245.93354547472805</v>
      </c>
      <c r="O308" s="7">
        <f t="shared" si="159"/>
        <v>256.4557274821754</v>
      </c>
      <c r="P308" s="7">
        <f t="shared" si="159"/>
        <v>266.0106595223166</v>
      </c>
      <c r="Q308" s="7">
        <f t="shared" si="159"/>
        <v>257.39138766459524</v>
      </c>
      <c r="R308" s="7">
        <f t="shared" si="159"/>
        <v>231.38869124013328</v>
      </c>
      <c r="S308" s="7">
        <f t="shared" si="159"/>
        <v>241.32220877651108</v>
      </c>
      <c r="T308" s="7">
        <f t="shared" si="159"/>
        <v>228.1198982843063</v>
      </c>
      <c r="U308" s="7">
        <f t="shared" si="135"/>
        <v>217.79203645958265</v>
      </c>
    </row>
    <row r="309" spans="1:21" ht="12.75">
      <c r="A309" s="93" t="s">
        <v>41</v>
      </c>
      <c r="B309" s="93"/>
      <c r="C309" s="93"/>
      <c r="D309" s="93"/>
      <c r="E309" s="93"/>
      <c r="F309" s="93"/>
      <c r="G309" s="93"/>
      <c r="H309" s="7">
        <f aca="true" t="shared" si="160" ref="H309:T309">H239/H111</f>
        <v>222.93869807177526</v>
      </c>
      <c r="I309" s="7">
        <f t="shared" si="160"/>
        <v>224.9784934393739</v>
      </c>
      <c r="J309" s="7">
        <f t="shared" si="160"/>
        <v>213.63639876718497</v>
      </c>
      <c r="K309" s="7">
        <f t="shared" si="160"/>
        <v>207.5173844361036</v>
      </c>
      <c r="L309" s="7">
        <f t="shared" si="160"/>
        <v>196.60540470115978</v>
      </c>
      <c r="M309" s="7">
        <f t="shared" si="160"/>
        <v>178.6599277230335</v>
      </c>
      <c r="N309" s="7">
        <f t="shared" si="160"/>
        <v>187.9546934637538</v>
      </c>
      <c r="O309" s="7">
        <f t="shared" si="160"/>
        <v>187.50047528250707</v>
      </c>
      <c r="P309" s="7">
        <f t="shared" si="160"/>
        <v>180.2699872112626</v>
      </c>
      <c r="Q309" s="7">
        <f t="shared" si="160"/>
        <v>180.08667781494574</v>
      </c>
      <c r="R309" s="7">
        <f t="shared" si="160"/>
        <v>170.9519055654633</v>
      </c>
      <c r="S309" s="7">
        <f t="shared" si="160"/>
        <v>159.88461930844963</v>
      </c>
      <c r="T309" s="7">
        <f t="shared" si="160"/>
        <v>155.33229804002596</v>
      </c>
      <c r="U309" s="7">
        <f t="shared" si="135"/>
        <v>155.073455620561</v>
      </c>
    </row>
    <row r="310" spans="1:21" ht="12.75">
      <c r="A310" s="93" t="s">
        <v>42</v>
      </c>
      <c r="B310" s="93"/>
      <c r="C310" s="93"/>
      <c r="D310" s="93"/>
      <c r="E310" s="93"/>
      <c r="F310" s="93"/>
      <c r="G310" s="93"/>
      <c r="H310" s="7">
        <f aca="true" t="shared" si="161" ref="H310:T310">H240/H112</f>
        <v>161.42832442344644</v>
      </c>
      <c r="I310" s="7">
        <f t="shared" si="161"/>
        <v>164.26571345110864</v>
      </c>
      <c r="J310" s="7">
        <f t="shared" si="161"/>
        <v>156.586513395241</v>
      </c>
      <c r="K310" s="7">
        <f t="shared" si="161"/>
        <v>154.72304058176573</v>
      </c>
      <c r="L310" s="7">
        <f t="shared" si="161"/>
        <v>148.61861867383456</v>
      </c>
      <c r="M310" s="7">
        <f t="shared" si="161"/>
        <v>144.5389964658532</v>
      </c>
      <c r="N310" s="7">
        <f t="shared" si="161"/>
        <v>141.75882056705973</v>
      </c>
      <c r="O310" s="7">
        <f t="shared" si="161"/>
        <v>135.33253081509434</v>
      </c>
      <c r="P310" s="7">
        <f t="shared" si="161"/>
        <v>134.1632436105114</v>
      </c>
      <c r="Q310" s="7">
        <f t="shared" si="161"/>
        <v>130.95633830665983</v>
      </c>
      <c r="R310" s="7">
        <f t="shared" si="161"/>
        <v>128.39959505013252</v>
      </c>
      <c r="S310" s="7">
        <f t="shared" si="161"/>
        <v>122.9431871118144</v>
      </c>
      <c r="T310" s="7">
        <f t="shared" si="161"/>
        <v>115.20433459032607</v>
      </c>
      <c r="U310" s="7">
        <f t="shared" si="135"/>
        <v>113.65915810628334</v>
      </c>
    </row>
    <row r="311" spans="1:21" ht="12.75">
      <c r="A311" s="93" t="s">
        <v>45</v>
      </c>
      <c r="B311" s="93"/>
      <c r="C311" s="93"/>
      <c r="D311" s="93"/>
      <c r="E311" s="93"/>
      <c r="F311" s="93"/>
      <c r="G311" s="93"/>
      <c r="H311" s="7">
        <f aca="true" t="shared" si="162" ref="H311:T311">H241/H113</f>
        <v>262.40285148125236</v>
      </c>
      <c r="I311" s="7">
        <f t="shared" si="162"/>
        <v>266.64572890418924</v>
      </c>
      <c r="J311" s="7">
        <f t="shared" si="162"/>
        <v>261.2169073938968</v>
      </c>
      <c r="K311" s="7">
        <f t="shared" si="162"/>
        <v>258.1656756280201</v>
      </c>
      <c r="L311" s="7">
        <f t="shared" si="162"/>
        <v>262.30624996230625</v>
      </c>
      <c r="M311" s="7">
        <f t="shared" si="162"/>
        <v>267.7310474019278</v>
      </c>
      <c r="N311" s="7">
        <f t="shared" si="162"/>
        <v>261.90694393234764</v>
      </c>
      <c r="O311" s="7">
        <f t="shared" si="162"/>
        <v>259.98504269919613</v>
      </c>
      <c r="P311" s="7">
        <f t="shared" si="162"/>
        <v>259.86580689055546</v>
      </c>
      <c r="Q311" s="7">
        <f t="shared" si="162"/>
        <v>245.38985406582486</v>
      </c>
      <c r="R311" s="7">
        <f t="shared" si="162"/>
        <v>235.63578685525147</v>
      </c>
      <c r="S311" s="7">
        <f t="shared" si="162"/>
        <v>244.48143146510625</v>
      </c>
      <c r="T311" s="7">
        <f t="shared" si="162"/>
        <v>250.46873721561377</v>
      </c>
      <c r="U311" s="7">
        <f t="shared" si="135"/>
        <v>245.3243498891916</v>
      </c>
    </row>
    <row r="312" spans="1:21" ht="12.75">
      <c r="A312" s="93" t="s">
        <v>140</v>
      </c>
      <c r="C312" s="93"/>
      <c r="D312" s="93"/>
      <c r="E312" s="93"/>
      <c r="F312" s="93"/>
      <c r="G312" s="93"/>
      <c r="H312" s="7">
        <f aca="true" t="shared" si="163" ref="H312:T312">H242/H114</f>
        <v>100.86161183840362</v>
      </c>
      <c r="I312" s="7">
        <f t="shared" si="163"/>
        <v>102.1431093198848</v>
      </c>
      <c r="J312" s="7">
        <f t="shared" si="163"/>
        <v>102.42758362329499</v>
      </c>
      <c r="K312" s="7">
        <f t="shared" si="163"/>
        <v>101.20434136595472</v>
      </c>
      <c r="L312" s="7">
        <f t="shared" si="163"/>
        <v>99.77989029820269</v>
      </c>
      <c r="M312" s="7">
        <f t="shared" si="163"/>
        <v>95.44711153814187</v>
      </c>
      <c r="N312" s="7">
        <f t="shared" si="163"/>
        <v>99.81894519127178</v>
      </c>
      <c r="O312" s="7">
        <f t="shared" si="163"/>
        <v>96.2070180759057</v>
      </c>
      <c r="P312" s="7">
        <f t="shared" si="163"/>
        <v>96.72165666524975</v>
      </c>
      <c r="Q312" s="7">
        <f t="shared" si="163"/>
        <v>95.35140848121046</v>
      </c>
      <c r="R312" s="7">
        <f t="shared" si="163"/>
        <v>93.06086211104963</v>
      </c>
      <c r="S312" s="7">
        <f t="shared" si="163"/>
        <v>93.73255472893237</v>
      </c>
      <c r="T312" s="7">
        <f t="shared" si="163"/>
        <v>86.68223540748866</v>
      </c>
      <c r="U312" s="7">
        <f t="shared" si="135"/>
        <v>88.53753685753952</v>
      </c>
    </row>
    <row r="313" spans="1:21" ht="12.75">
      <c r="A313" s="93" t="s">
        <v>46</v>
      </c>
      <c r="B313" s="93"/>
      <c r="C313" s="93"/>
      <c r="D313" s="93"/>
      <c r="E313" s="93"/>
      <c r="F313" s="93"/>
      <c r="G313" s="93"/>
      <c r="H313" s="7">
        <f aca="true" t="shared" si="164" ref="H313:T313">H243/H115</f>
        <v>155.79601802807437</v>
      </c>
      <c r="I313" s="7">
        <f t="shared" si="164"/>
        <v>145.264111414161</v>
      </c>
      <c r="J313" s="7">
        <f t="shared" si="164"/>
        <v>144.80478197430304</v>
      </c>
      <c r="K313" s="7">
        <f t="shared" si="164"/>
        <v>147.37983854540022</v>
      </c>
      <c r="L313" s="7">
        <f t="shared" si="164"/>
        <v>151.29641323846522</v>
      </c>
      <c r="M313" s="7">
        <f t="shared" si="164"/>
        <v>143.06757144968577</v>
      </c>
      <c r="N313" s="7">
        <f t="shared" si="164"/>
        <v>142.1071131120843</v>
      </c>
      <c r="O313" s="7">
        <f t="shared" si="164"/>
        <v>127.74011333456156</v>
      </c>
      <c r="P313" s="7">
        <f t="shared" si="164"/>
        <v>142.8784833488337</v>
      </c>
      <c r="Q313" s="7">
        <f t="shared" si="164"/>
        <v>142.3384648510391</v>
      </c>
      <c r="R313" s="7">
        <f t="shared" si="164"/>
        <v>130.9355149296245</v>
      </c>
      <c r="S313" s="7">
        <f t="shared" si="164"/>
        <v>130.304704813773</v>
      </c>
      <c r="T313" s="7">
        <f t="shared" si="164"/>
        <v>127.31244237677693</v>
      </c>
      <c r="U313" s="7">
        <f t="shared" si="135"/>
        <v>136.88000503724854</v>
      </c>
    </row>
    <row r="314" spans="1:21" ht="12.75">
      <c r="A314" s="93" t="s">
        <v>47</v>
      </c>
      <c r="H314" s="7">
        <f aca="true" t="shared" si="165" ref="H314:S314">H244/H116</f>
        <v>312.5854521659554</v>
      </c>
      <c r="I314" s="7">
        <f t="shared" si="165"/>
        <v>317.855730362072</v>
      </c>
      <c r="J314" s="7">
        <f t="shared" si="165"/>
        <v>308.97570873969164</v>
      </c>
      <c r="K314" s="7">
        <f t="shared" si="165"/>
        <v>310.1002567671358</v>
      </c>
      <c r="L314" s="7">
        <f t="shared" si="165"/>
        <v>340.9847596431612</v>
      </c>
      <c r="M314" s="7">
        <f t="shared" si="165"/>
        <v>343.41965352769375</v>
      </c>
      <c r="N314" s="7">
        <f t="shared" si="165"/>
        <v>342.6157902812703</v>
      </c>
      <c r="O314" s="7">
        <f t="shared" si="165"/>
        <v>345.6083870992622</v>
      </c>
      <c r="P314" s="7">
        <f t="shared" si="165"/>
        <v>336.57984087032173</v>
      </c>
      <c r="Q314" s="7">
        <f t="shared" si="165"/>
        <v>322.6772509650933</v>
      </c>
      <c r="R314" s="7">
        <f t="shared" si="165"/>
        <v>311.1538745451959</v>
      </c>
      <c r="S314" s="7">
        <f t="shared" si="165"/>
        <v>357.7742552019503</v>
      </c>
      <c r="T314" s="7">
        <f>T244/T116</f>
        <v>337.6775063584045</v>
      </c>
      <c r="U314" s="7">
        <f t="shared" si="135"/>
        <v>334.4827118561161</v>
      </c>
    </row>
    <row r="315" spans="8:19" ht="12.75">
      <c r="H315" s="7"/>
      <c r="I315" s="7"/>
      <c r="J315" s="7"/>
      <c r="K315" s="7"/>
      <c r="L315" s="7"/>
      <c r="M315" s="7"/>
      <c r="N315" s="7"/>
      <c r="O315" s="7"/>
      <c r="P315" s="7"/>
      <c r="Q315" s="7"/>
      <c r="R315" s="7"/>
      <c r="S315" s="7"/>
    </row>
    <row r="316" spans="8:19" ht="12.75">
      <c r="H316" s="7"/>
      <c r="I316" s="7"/>
      <c r="J316" s="7"/>
      <c r="K316" s="7"/>
      <c r="L316" s="7"/>
      <c r="M316" s="7"/>
      <c r="N316" s="7"/>
      <c r="O316" s="7"/>
      <c r="P316" s="7"/>
      <c r="Q316" s="7"/>
      <c r="R316" s="7"/>
      <c r="S316" s="7"/>
    </row>
    <row r="317" spans="1:21" ht="12.75">
      <c r="A317" s="87" t="s">
        <v>51</v>
      </c>
      <c r="B317" s="90"/>
      <c r="C317" s="90"/>
      <c r="D317" s="90"/>
      <c r="E317" s="90"/>
      <c r="F317" s="90"/>
      <c r="G317" s="90"/>
      <c r="H317" s="90"/>
      <c r="I317" s="90"/>
      <c r="J317" s="90"/>
      <c r="K317" s="90"/>
      <c r="L317" s="90"/>
      <c r="M317" s="90"/>
      <c r="N317" s="90"/>
      <c r="O317" s="90"/>
      <c r="P317" s="90"/>
      <c r="Q317" s="90"/>
      <c r="R317" s="90"/>
      <c r="S317" s="90"/>
      <c r="T317" s="90"/>
      <c r="U317" s="90"/>
    </row>
    <row r="318" spans="1:23" ht="12.75">
      <c r="A318" s="89" t="s">
        <v>95</v>
      </c>
      <c r="B318" s="90"/>
      <c r="C318" s="90"/>
      <c r="D318" s="90"/>
      <c r="E318" s="90"/>
      <c r="F318" s="90"/>
      <c r="G318" s="90"/>
      <c r="H318" s="90">
        <v>1995</v>
      </c>
      <c r="I318" s="90">
        <v>1996</v>
      </c>
      <c r="J318" s="90">
        <v>1997</v>
      </c>
      <c r="K318" s="90">
        <v>1998</v>
      </c>
      <c r="L318" s="90">
        <v>1999</v>
      </c>
      <c r="M318" s="90">
        <v>2000</v>
      </c>
      <c r="N318" s="90">
        <v>2001</v>
      </c>
      <c r="O318" s="90">
        <v>2002</v>
      </c>
      <c r="P318" s="90">
        <v>2003</v>
      </c>
      <c r="Q318" s="90">
        <v>2004</v>
      </c>
      <c r="R318" s="90">
        <v>2005</v>
      </c>
      <c r="S318" s="90">
        <v>2006</v>
      </c>
      <c r="T318" s="90">
        <v>2007</v>
      </c>
      <c r="U318" s="90">
        <v>2008</v>
      </c>
      <c r="V318" t="s">
        <v>194</v>
      </c>
      <c r="W318" t="s">
        <v>195</v>
      </c>
    </row>
    <row r="319" spans="1:23" ht="12.75">
      <c r="A319" s="89" t="s">
        <v>52</v>
      </c>
      <c r="B319" s="90"/>
      <c r="C319" s="90"/>
      <c r="D319" s="90"/>
      <c r="E319" s="90"/>
      <c r="F319" s="90"/>
      <c r="G319" s="90"/>
      <c r="H319" s="91">
        <f aca="true" t="shared" si="166" ref="H319:T319">H281/$H281*100</f>
        <v>100</v>
      </c>
      <c r="I319" s="91">
        <f t="shared" si="166"/>
        <v>101.38368606449195</v>
      </c>
      <c r="J319" s="91">
        <f t="shared" si="166"/>
        <v>98.073467379531</v>
      </c>
      <c r="K319" s="91">
        <f t="shared" si="166"/>
        <v>96.23387743701045</v>
      </c>
      <c r="L319" s="91">
        <f t="shared" si="166"/>
        <v>93.00092313213595</v>
      </c>
      <c r="M319" s="91">
        <f t="shared" si="166"/>
        <v>90.39522666993754</v>
      </c>
      <c r="N319" s="91">
        <f t="shared" si="166"/>
        <v>90.50339157554535</v>
      </c>
      <c r="O319" s="91">
        <f t="shared" si="166"/>
        <v>89.1508837475892</v>
      </c>
      <c r="P319" s="91">
        <f t="shared" si="166"/>
        <v>90.29503382593906</v>
      </c>
      <c r="Q319" s="91">
        <f t="shared" si="166"/>
        <v>89.04508523751943</v>
      </c>
      <c r="R319" s="91">
        <f t="shared" si="166"/>
        <v>87.24841095627386</v>
      </c>
      <c r="S319" s="91">
        <f t="shared" si="166"/>
        <v>85.00190143955247</v>
      </c>
      <c r="T319" s="91">
        <f t="shared" si="166"/>
        <v>82.08420778291664</v>
      </c>
      <c r="U319" s="91">
        <f>U281/$H281*100</f>
        <v>81.21264740846053</v>
      </c>
      <c r="V319" s="169">
        <f>U319/100</f>
        <v>0.8121264740846053</v>
      </c>
      <c r="W319" s="102">
        <f>V319^(1/13)-1</f>
        <v>-0.015880189162362113</v>
      </c>
    </row>
    <row r="320" spans="1:23" ht="12.75">
      <c r="A320" s="89" t="s">
        <v>90</v>
      </c>
      <c r="B320" s="90"/>
      <c r="C320" s="90"/>
      <c r="D320" s="90"/>
      <c r="E320" s="90"/>
      <c r="F320" s="90"/>
      <c r="G320" s="90"/>
      <c r="H320" s="91">
        <f aca="true" t="shared" si="167" ref="H320:T320">H282/$H282*100</f>
        <v>100</v>
      </c>
      <c r="I320" s="91">
        <f t="shared" si="167"/>
        <v>101.44855543319149</v>
      </c>
      <c r="J320" s="91">
        <f t="shared" si="167"/>
        <v>97.95576221421923</v>
      </c>
      <c r="K320" s="91">
        <f t="shared" si="167"/>
        <v>96.01597728805118</v>
      </c>
      <c r="L320" s="91">
        <f t="shared" si="167"/>
        <v>92.49712265637207</v>
      </c>
      <c r="M320" s="91">
        <f t="shared" si="167"/>
        <v>89.73216114335281</v>
      </c>
      <c r="N320" s="91">
        <f t="shared" si="167"/>
        <v>89.9575636408023</v>
      </c>
      <c r="O320" s="91">
        <f t="shared" si="167"/>
        <v>88.66834625891073</v>
      </c>
      <c r="P320" s="91">
        <f t="shared" si="167"/>
        <v>89.68230045283644</v>
      </c>
      <c r="Q320" s="91">
        <f t="shared" si="167"/>
        <v>88.53689015488125</v>
      </c>
      <c r="R320" s="91">
        <f t="shared" si="167"/>
        <v>86.86898960888497</v>
      </c>
      <c r="S320" s="91">
        <f t="shared" si="167"/>
        <v>84.23305438735143</v>
      </c>
      <c r="T320" s="91">
        <f t="shared" si="167"/>
        <v>81.10748731803939</v>
      </c>
      <c r="U320" s="91">
        <f>U282/$H282*100</f>
        <v>80.15978012627974</v>
      </c>
      <c r="V320" s="169">
        <f>U320/100</f>
        <v>0.8015978012627974</v>
      </c>
      <c r="W320" s="171">
        <f>V320^(1/13)-1</f>
        <v>-0.01686753006582753</v>
      </c>
    </row>
    <row r="321" spans="1:23" ht="12.75">
      <c r="A321" s="90"/>
      <c r="B321" s="90"/>
      <c r="C321" s="90"/>
      <c r="D321" s="90"/>
      <c r="E321" s="90"/>
      <c r="F321" s="90"/>
      <c r="G321" s="90"/>
      <c r="H321" s="91"/>
      <c r="I321" s="91"/>
      <c r="J321" s="91"/>
      <c r="K321" s="91"/>
      <c r="L321" s="91"/>
      <c r="M321" s="91"/>
      <c r="N321" s="91"/>
      <c r="O321" s="91"/>
      <c r="P321" s="91"/>
      <c r="Q321" s="91"/>
      <c r="R321" s="91"/>
      <c r="S321" s="91"/>
      <c r="T321" s="91"/>
      <c r="U321" s="91"/>
      <c r="V321" s="169"/>
      <c r="W321" s="102"/>
    </row>
    <row r="322" spans="1:23" ht="12.75">
      <c r="A322" s="90" t="s">
        <v>18</v>
      </c>
      <c r="B322" s="90"/>
      <c r="C322" s="90"/>
      <c r="D322" s="90"/>
      <c r="E322" s="90"/>
      <c r="F322" s="90"/>
      <c r="G322" s="90"/>
      <c r="H322" s="91">
        <f aca="true" t="shared" si="168" ref="H322:T322">H284/$H284*100</f>
        <v>100</v>
      </c>
      <c r="I322" s="91">
        <f t="shared" si="168"/>
        <v>103.79631191146062</v>
      </c>
      <c r="J322" s="91">
        <f t="shared" si="168"/>
        <v>102.12547592938948</v>
      </c>
      <c r="K322" s="91">
        <f t="shared" si="168"/>
        <v>102.01099806042717</v>
      </c>
      <c r="L322" s="91">
        <f t="shared" si="168"/>
        <v>100.13832209117213</v>
      </c>
      <c r="M322" s="91">
        <f t="shared" si="168"/>
        <v>97.17404583083012</v>
      </c>
      <c r="N322" s="91">
        <f t="shared" si="168"/>
        <v>94.66388467410599</v>
      </c>
      <c r="O322" s="91">
        <f t="shared" si="168"/>
        <v>90.44537306959553</v>
      </c>
      <c r="P322" s="91">
        <f t="shared" si="168"/>
        <v>94.55574231213251</v>
      </c>
      <c r="Q322" s="91">
        <f t="shared" si="168"/>
        <v>91.43984306663857</v>
      </c>
      <c r="R322" s="91">
        <f t="shared" si="168"/>
        <v>89.3577958605062</v>
      </c>
      <c r="S322" s="91">
        <f t="shared" si="168"/>
        <v>85.929983198157</v>
      </c>
      <c r="T322" s="91">
        <f t="shared" si="168"/>
        <v>79.22052635234031</v>
      </c>
      <c r="U322" s="91">
        <f aca="true" t="shared" si="169" ref="U322:U352">U284/$H284*100</f>
        <v>79.68569296790015</v>
      </c>
      <c r="V322" s="169">
        <f>U322/100</f>
        <v>0.7968569296790016</v>
      </c>
      <c r="W322" s="102">
        <f>V322^(1/13)-1</f>
        <v>-0.017316026224322156</v>
      </c>
    </row>
    <row r="323" spans="1:23" ht="12.75">
      <c r="A323" s="90" t="s">
        <v>43</v>
      </c>
      <c r="B323" s="90"/>
      <c r="C323" s="90"/>
      <c r="D323" s="90"/>
      <c r="E323" s="90"/>
      <c r="F323" s="90"/>
      <c r="G323" s="90"/>
      <c r="H323" s="91">
        <f aca="true" t="shared" si="170" ref="H323:T323">H285/$H285*100</f>
        <v>100</v>
      </c>
      <c r="I323" s="91">
        <f t="shared" si="170"/>
        <v>109.72305059492366</v>
      </c>
      <c r="J323" s="91">
        <f t="shared" si="170"/>
        <v>102.02585698048883</v>
      </c>
      <c r="K323" s="91">
        <f t="shared" si="170"/>
        <v>97.25151821005184</v>
      </c>
      <c r="L323" s="91">
        <f t="shared" si="170"/>
        <v>85.8306425829719</v>
      </c>
      <c r="M323" s="91">
        <f t="shared" si="170"/>
        <v>83.49240685200489</v>
      </c>
      <c r="N323" s="91">
        <f t="shared" si="170"/>
        <v>83.41420128597682</v>
      </c>
      <c r="O323" s="91">
        <f t="shared" si="170"/>
        <v>78.22258274567702</v>
      </c>
      <c r="P323" s="91">
        <f t="shared" si="170"/>
        <v>76.62690781268246</v>
      </c>
      <c r="Q323" s="91">
        <f t="shared" si="170"/>
        <v>69.82014699300873</v>
      </c>
      <c r="R323" s="91">
        <f t="shared" si="170"/>
        <v>69.21019290763263</v>
      </c>
      <c r="S323" s="91">
        <f t="shared" si="170"/>
        <v>66.85996383201787</v>
      </c>
      <c r="T323" s="91">
        <f t="shared" si="170"/>
        <v>62.00540590654089</v>
      </c>
      <c r="U323" s="91">
        <f t="shared" si="169"/>
        <v>57.86414254699478</v>
      </c>
      <c r="V323" s="169">
        <f aca="true" t="shared" si="171" ref="V323:V352">U323/100</f>
        <v>0.5786414254699478</v>
      </c>
      <c r="W323" s="102">
        <f aca="true" t="shared" si="172" ref="W323:W352">V323^(1/13)-1</f>
        <v>-0.04120930765156683</v>
      </c>
    </row>
    <row r="324" spans="1:23" ht="12.75">
      <c r="A324" s="90" t="s">
        <v>19</v>
      </c>
      <c r="B324" s="90"/>
      <c r="C324" s="90"/>
      <c r="D324" s="90"/>
      <c r="E324" s="90"/>
      <c r="F324" s="90"/>
      <c r="G324" s="90"/>
      <c r="H324" s="91">
        <f aca="true" t="shared" si="173" ref="H324:T324">H286/$H286*100</f>
        <v>100</v>
      </c>
      <c r="I324" s="91">
        <f t="shared" si="173"/>
        <v>99.10350872073526</v>
      </c>
      <c r="J324" s="91">
        <f t="shared" si="173"/>
        <v>99.6373881808783</v>
      </c>
      <c r="K324" s="91">
        <f t="shared" si="173"/>
        <v>96.73849439171637</v>
      </c>
      <c r="L324" s="91">
        <f t="shared" si="173"/>
        <v>89.2774879388903</v>
      </c>
      <c r="M324" s="91">
        <f t="shared" si="173"/>
        <v>90.6178492213235</v>
      </c>
      <c r="N324" s="91">
        <f t="shared" si="173"/>
        <v>90.58372452519986</v>
      </c>
      <c r="O324" s="91">
        <f t="shared" si="173"/>
        <v>89.98319176016544</v>
      </c>
      <c r="P324" s="91">
        <f t="shared" si="173"/>
        <v>94.28109338254906</v>
      </c>
      <c r="Q324" s="91">
        <f t="shared" si="173"/>
        <v>90.7685396948248</v>
      </c>
      <c r="R324" s="91">
        <f t="shared" si="173"/>
        <v>82.64806429555694</v>
      </c>
      <c r="S324" s="91">
        <f t="shared" si="173"/>
        <v>80.78774574440654</v>
      </c>
      <c r="T324" s="91">
        <f t="shared" si="173"/>
        <v>75.94020445470142</v>
      </c>
      <c r="U324" s="91">
        <f t="shared" si="169"/>
        <v>72.21908943222267</v>
      </c>
      <c r="V324" s="169">
        <f t="shared" si="171"/>
        <v>0.7221908943222267</v>
      </c>
      <c r="W324" s="102">
        <f t="shared" si="172"/>
        <v>-0.024725031834613498</v>
      </c>
    </row>
    <row r="325" spans="1:23" ht="12.75">
      <c r="A325" s="90" t="s">
        <v>20</v>
      </c>
      <c r="B325" s="90"/>
      <c r="C325" s="90"/>
      <c r="D325" s="90"/>
      <c r="E325" s="90"/>
      <c r="F325" s="90"/>
      <c r="G325" s="90"/>
      <c r="H325" s="91">
        <f aca="true" t="shared" si="174" ref="H325:T325">H287/$H287*100</f>
        <v>100</v>
      </c>
      <c r="I325" s="91">
        <f t="shared" si="174"/>
        <v>109.07424398957227</v>
      </c>
      <c r="J325" s="91">
        <f t="shared" si="174"/>
        <v>98.77249028978375</v>
      </c>
      <c r="K325" s="91">
        <f t="shared" si="174"/>
        <v>94.39214239562193</v>
      </c>
      <c r="L325" s="91">
        <f t="shared" si="174"/>
        <v>89.0342696435831</v>
      </c>
      <c r="M325" s="91">
        <f t="shared" si="174"/>
        <v>83.6101168336788</v>
      </c>
      <c r="N325" s="91">
        <f t="shared" si="174"/>
        <v>85.7548189254436</v>
      </c>
      <c r="O325" s="91">
        <f t="shared" si="174"/>
        <v>83.74038772620513</v>
      </c>
      <c r="P325" s="91">
        <f t="shared" si="174"/>
        <v>87.66189141643822</v>
      </c>
      <c r="Q325" s="91">
        <f t="shared" si="174"/>
        <v>83.15085879815048</v>
      </c>
      <c r="R325" s="91">
        <f t="shared" si="174"/>
        <v>79.15454538860129</v>
      </c>
      <c r="S325" s="91">
        <f t="shared" si="174"/>
        <v>81.87109659790036</v>
      </c>
      <c r="T325" s="91">
        <f t="shared" si="174"/>
        <v>78.53775676768211</v>
      </c>
      <c r="U325" s="91">
        <f t="shared" si="169"/>
        <v>76.66374205203792</v>
      </c>
      <c r="V325" s="169">
        <f t="shared" si="171"/>
        <v>0.7666374205203792</v>
      </c>
      <c r="W325" s="102">
        <f t="shared" si="172"/>
        <v>-0.020234125575787076</v>
      </c>
    </row>
    <row r="326" spans="1:23" ht="12.75">
      <c r="A326" s="90" t="s">
        <v>21</v>
      </c>
      <c r="B326" s="90"/>
      <c r="C326" s="90"/>
      <c r="D326" s="90"/>
      <c r="E326" s="90"/>
      <c r="F326" s="90"/>
      <c r="G326" s="90"/>
      <c r="H326" s="91">
        <f aca="true" t="shared" si="175" ref="H326:T326">H288/$H288*100</f>
        <v>100</v>
      </c>
      <c r="I326" s="91">
        <f t="shared" si="175"/>
        <v>102.2000849488474</v>
      </c>
      <c r="J326" s="91">
        <f t="shared" si="175"/>
        <v>99.31189053277996</v>
      </c>
      <c r="K326" s="91">
        <f t="shared" si="175"/>
        <v>97.08145354476342</v>
      </c>
      <c r="L326" s="91">
        <f t="shared" si="175"/>
        <v>93.54553814318297</v>
      </c>
      <c r="M326" s="91">
        <f t="shared" si="175"/>
        <v>91.04714420407983</v>
      </c>
      <c r="N326" s="91">
        <f t="shared" si="175"/>
        <v>92.7967863862385</v>
      </c>
      <c r="O326" s="91">
        <f t="shared" si="175"/>
        <v>90.77992177955593</v>
      </c>
      <c r="P326" s="91">
        <f t="shared" si="175"/>
        <v>91.69682840350711</v>
      </c>
      <c r="Q326" s="91">
        <f t="shared" si="175"/>
        <v>91.11817842775028</v>
      </c>
      <c r="R326" s="91">
        <f t="shared" si="175"/>
        <v>89.60809643841573</v>
      </c>
      <c r="S326" s="91">
        <f t="shared" si="175"/>
        <v>87.3139226645321</v>
      </c>
      <c r="T326" s="91">
        <f t="shared" si="175"/>
        <v>83.3493756285075</v>
      </c>
      <c r="U326" s="91">
        <f t="shared" si="169"/>
        <v>82.89163894404571</v>
      </c>
      <c r="V326" s="169">
        <f t="shared" si="171"/>
        <v>0.8289163894404571</v>
      </c>
      <c r="W326" s="102">
        <f t="shared" si="172"/>
        <v>-0.014329873234712354</v>
      </c>
    </row>
    <row r="327" spans="1:23" ht="12.75">
      <c r="A327" s="90" t="s">
        <v>22</v>
      </c>
      <c r="B327" s="90"/>
      <c r="C327" s="90"/>
      <c r="D327" s="90"/>
      <c r="E327" s="90"/>
      <c r="F327" s="90"/>
      <c r="G327" s="90"/>
      <c r="H327" s="91">
        <f aca="true" t="shared" si="176" ref="H327:T327">H289/$H289*100</f>
        <v>100</v>
      </c>
      <c r="I327" s="91">
        <f t="shared" si="176"/>
        <v>100.22044556615424</v>
      </c>
      <c r="J327" s="91">
        <f t="shared" si="176"/>
        <v>88.46032579680465</v>
      </c>
      <c r="K327" s="91">
        <f t="shared" si="176"/>
        <v>77.41090745154116</v>
      </c>
      <c r="L327" s="91">
        <f t="shared" si="176"/>
        <v>72.16496126980658</v>
      </c>
      <c r="M327" s="91">
        <f t="shared" si="176"/>
        <v>65.80388286738074</v>
      </c>
      <c r="N327" s="91">
        <f t="shared" si="176"/>
        <v>62.62199269290326</v>
      </c>
      <c r="O327" s="91">
        <f t="shared" si="176"/>
        <v>56.37347990063647</v>
      </c>
      <c r="P327" s="91">
        <f t="shared" si="176"/>
        <v>57.392618838472046</v>
      </c>
      <c r="Q327" s="91">
        <f t="shared" si="176"/>
        <v>55.67423281224898</v>
      </c>
      <c r="R327" s="91">
        <f t="shared" si="176"/>
        <v>49.951708688061075</v>
      </c>
      <c r="S327" s="91">
        <f t="shared" si="176"/>
        <v>44.400549531919474</v>
      </c>
      <c r="T327" s="91">
        <f t="shared" si="176"/>
        <v>46.24389423070298</v>
      </c>
      <c r="U327" s="91">
        <f t="shared" si="169"/>
        <v>46.198285104248995</v>
      </c>
      <c r="V327" s="169">
        <f t="shared" si="171"/>
        <v>0.46198285104248993</v>
      </c>
      <c r="W327" s="102">
        <f t="shared" si="172"/>
        <v>-0.057672232078759156</v>
      </c>
    </row>
    <row r="328" spans="1:23" ht="12.75">
      <c r="A328" s="90" t="s">
        <v>26</v>
      </c>
      <c r="B328" s="90"/>
      <c r="C328" s="90"/>
      <c r="D328" s="90"/>
      <c r="E328" s="90"/>
      <c r="F328" s="90"/>
      <c r="G328" s="90"/>
      <c r="H328" s="91">
        <f aca="true" t="shared" si="177" ref="H328:T328">H290/$H290*100</f>
        <v>100</v>
      </c>
      <c r="I328" s="91">
        <f t="shared" si="177"/>
        <v>99.16102214661466</v>
      </c>
      <c r="J328" s="91">
        <f t="shared" si="177"/>
        <v>92.68793155863744</v>
      </c>
      <c r="K328" s="91">
        <f t="shared" si="177"/>
        <v>91.3548159117205</v>
      </c>
      <c r="L328" s="91">
        <f t="shared" si="177"/>
        <v>87.48622713264632</v>
      </c>
      <c r="M328" s="91">
        <f t="shared" si="177"/>
        <v>83.52920452483816</v>
      </c>
      <c r="N328" s="91">
        <f t="shared" si="177"/>
        <v>82.44144878904102</v>
      </c>
      <c r="O328" s="91">
        <f t="shared" si="177"/>
        <v>79.04850466028051</v>
      </c>
      <c r="P328" s="91">
        <f t="shared" si="177"/>
        <v>74.35188996646443</v>
      </c>
      <c r="Q328" s="91">
        <f t="shared" si="177"/>
        <v>74.96955084798222</v>
      </c>
      <c r="R328" s="91">
        <f t="shared" si="177"/>
        <v>67.40544166433041</v>
      </c>
      <c r="S328" s="91">
        <f t="shared" si="177"/>
        <v>65.64931990097409</v>
      </c>
      <c r="T328" s="91">
        <f t="shared" si="177"/>
        <v>63.32341976169236</v>
      </c>
      <c r="U328" s="91">
        <f t="shared" si="169"/>
        <v>64.94391424139788</v>
      </c>
      <c r="V328" s="169">
        <f t="shared" si="171"/>
        <v>0.6494391424139788</v>
      </c>
      <c r="W328" s="102">
        <f t="shared" si="172"/>
        <v>-0.03265836257392629</v>
      </c>
    </row>
    <row r="329" spans="1:23" ht="12.75">
      <c r="A329" s="90" t="s">
        <v>23</v>
      </c>
      <c r="B329" s="90"/>
      <c r="C329" s="90"/>
      <c r="D329" s="90"/>
      <c r="E329" s="90"/>
      <c r="F329" s="90"/>
      <c r="G329" s="90"/>
      <c r="H329" s="91">
        <f aca="true" t="shared" si="178" ref="H329:T329">H291/$H291*100</f>
        <v>100</v>
      </c>
      <c r="I329" s="91">
        <f t="shared" si="178"/>
        <v>102.7283199529219</v>
      </c>
      <c r="J329" s="91">
        <f t="shared" si="178"/>
        <v>99.94748423483637</v>
      </c>
      <c r="K329" s="91">
        <f t="shared" si="178"/>
        <v>101.58466719045826</v>
      </c>
      <c r="L329" s="91">
        <f t="shared" si="178"/>
        <v>97.78891485020553</v>
      </c>
      <c r="M329" s="91">
        <f t="shared" si="178"/>
        <v>98.3014290167904</v>
      </c>
      <c r="N329" s="91">
        <f t="shared" si="178"/>
        <v>97.16371898611801</v>
      </c>
      <c r="O329" s="91">
        <f t="shared" si="178"/>
        <v>96.50287528237037</v>
      </c>
      <c r="P329" s="91">
        <f t="shared" si="178"/>
        <v>92.4650860465104</v>
      </c>
      <c r="Q329" s="91">
        <f t="shared" si="178"/>
        <v>89.73570991818801</v>
      </c>
      <c r="R329" s="91">
        <f t="shared" si="178"/>
        <v>89.41687725868552</v>
      </c>
      <c r="S329" s="91">
        <f t="shared" si="178"/>
        <v>85.9906464473571</v>
      </c>
      <c r="T329" s="91">
        <f t="shared" si="178"/>
        <v>82.37508732382666</v>
      </c>
      <c r="U329" s="91">
        <f t="shared" si="169"/>
        <v>81.65955700101715</v>
      </c>
      <c r="V329" s="169">
        <f t="shared" si="171"/>
        <v>0.8165955700101715</v>
      </c>
      <c r="W329" s="102">
        <f t="shared" si="172"/>
        <v>-0.015464661366320076</v>
      </c>
    </row>
    <row r="330" spans="1:23" ht="12.75">
      <c r="A330" s="90" t="s">
        <v>24</v>
      </c>
      <c r="B330" s="90"/>
      <c r="C330" s="90"/>
      <c r="D330" s="90"/>
      <c r="E330" s="90"/>
      <c r="F330" s="90"/>
      <c r="G330" s="90"/>
      <c r="H330" s="91">
        <f aca="true" t="shared" si="179" ref="H330:T330">H292/$H292*100</f>
        <v>100</v>
      </c>
      <c r="I330" s="91">
        <f t="shared" si="179"/>
        <v>96.10736424003858</v>
      </c>
      <c r="J330" s="91">
        <f t="shared" si="179"/>
        <v>97.34894737302827</v>
      </c>
      <c r="K330" s="91">
        <f t="shared" si="179"/>
        <v>98.45493726292275</v>
      </c>
      <c r="L330" s="91">
        <f t="shared" si="179"/>
        <v>98.80297091364312</v>
      </c>
      <c r="M330" s="91">
        <f t="shared" si="179"/>
        <v>98.20385468608069</v>
      </c>
      <c r="N330" s="91">
        <f t="shared" si="179"/>
        <v>96.93164710400673</v>
      </c>
      <c r="O330" s="91">
        <f t="shared" si="179"/>
        <v>97.60897976582581</v>
      </c>
      <c r="P330" s="91">
        <f t="shared" si="179"/>
        <v>97.93445648077034</v>
      </c>
      <c r="Q330" s="91">
        <f t="shared" si="179"/>
        <v>99.16221738351435</v>
      </c>
      <c r="R330" s="91">
        <f t="shared" si="179"/>
        <v>97.80557669098133</v>
      </c>
      <c r="S330" s="91">
        <f t="shared" si="179"/>
        <v>93.6842661764871</v>
      </c>
      <c r="T330" s="91">
        <f t="shared" si="179"/>
        <v>92.07143502814414</v>
      </c>
      <c r="U330" s="91">
        <f t="shared" si="169"/>
        <v>88.33293885130153</v>
      </c>
      <c r="V330" s="169">
        <f t="shared" si="171"/>
        <v>0.8833293885130153</v>
      </c>
      <c r="W330" s="102">
        <f t="shared" si="172"/>
        <v>-0.009497466415733125</v>
      </c>
    </row>
    <row r="331" spans="1:23" ht="12.75">
      <c r="A331" s="90" t="s">
        <v>25</v>
      </c>
      <c r="B331" s="90"/>
      <c r="C331" s="90"/>
      <c r="D331" s="90"/>
      <c r="E331" s="90"/>
      <c r="F331" s="90"/>
      <c r="G331" s="90"/>
      <c r="H331" s="91">
        <f aca="true" t="shared" si="180" ref="H331:T331">H293/$H293*100</f>
        <v>100</v>
      </c>
      <c r="I331" s="91">
        <f t="shared" si="180"/>
        <v>104.70453175101136</v>
      </c>
      <c r="J331" s="91">
        <f t="shared" si="180"/>
        <v>99.31169410082076</v>
      </c>
      <c r="K331" s="91">
        <f t="shared" si="180"/>
        <v>98.9036739266881</v>
      </c>
      <c r="L331" s="91">
        <f t="shared" si="180"/>
        <v>95.55876633873574</v>
      </c>
      <c r="M331" s="91">
        <f t="shared" si="180"/>
        <v>93.22160019740447</v>
      </c>
      <c r="N331" s="91">
        <f t="shared" si="180"/>
        <v>94.39570821488991</v>
      </c>
      <c r="O331" s="91">
        <f t="shared" si="180"/>
        <v>93.53552201541288</v>
      </c>
      <c r="P331" s="91">
        <f t="shared" si="180"/>
        <v>94.07869970275968</v>
      </c>
      <c r="Q331" s="91">
        <f t="shared" si="180"/>
        <v>93.35661761200168</v>
      </c>
      <c r="R331" s="91">
        <f t="shared" si="180"/>
        <v>91.84494157130145</v>
      </c>
      <c r="S331" s="91">
        <f t="shared" si="180"/>
        <v>88.82748495523111</v>
      </c>
      <c r="T331" s="91">
        <f t="shared" si="180"/>
        <v>85.93503359489777</v>
      </c>
      <c r="U331" s="91">
        <f t="shared" si="169"/>
        <v>86.6475208772615</v>
      </c>
      <c r="V331" s="169">
        <f t="shared" si="171"/>
        <v>0.866475208772615</v>
      </c>
      <c r="W331" s="102">
        <f t="shared" si="172"/>
        <v>-0.01096420252208874</v>
      </c>
    </row>
    <row r="332" spans="1:23" ht="12.75">
      <c r="A332" s="90" t="s">
        <v>27</v>
      </c>
      <c r="B332" s="90"/>
      <c r="C332" s="90"/>
      <c r="D332" s="90"/>
      <c r="E332" s="90"/>
      <c r="F332" s="90"/>
      <c r="G332" s="90"/>
      <c r="H332" s="91">
        <f aca="true" t="shared" si="181" ref="H332:T332">H294/$H294*100</f>
        <v>100</v>
      </c>
      <c r="I332" s="91">
        <f t="shared" si="181"/>
        <v>98.84123106845651</v>
      </c>
      <c r="J332" s="91">
        <f t="shared" si="181"/>
        <v>99.1459461990942</v>
      </c>
      <c r="K332" s="91">
        <f t="shared" si="181"/>
        <v>100.61400796566065</v>
      </c>
      <c r="L332" s="91">
        <f t="shared" si="181"/>
        <v>100.7159032930058</v>
      </c>
      <c r="M332" s="91">
        <f t="shared" si="181"/>
        <v>98.31037517355837</v>
      </c>
      <c r="N332" s="91">
        <f t="shared" si="181"/>
        <v>96.98992568920787</v>
      </c>
      <c r="O332" s="91">
        <f t="shared" si="181"/>
        <v>96.80746800928203</v>
      </c>
      <c r="P332" s="91">
        <f t="shared" si="181"/>
        <v>101.39178007771336</v>
      </c>
      <c r="Q332" s="91">
        <f t="shared" si="181"/>
        <v>100.93017469343425</v>
      </c>
      <c r="R332" s="91">
        <f t="shared" si="181"/>
        <v>101.52217656101408</v>
      </c>
      <c r="S332" s="91">
        <f t="shared" si="181"/>
        <v>98.76103116100397</v>
      </c>
      <c r="T332" s="91">
        <f t="shared" si="181"/>
        <v>96.41289675361978</v>
      </c>
      <c r="U332" s="91">
        <f t="shared" si="169"/>
        <v>95.60882086031889</v>
      </c>
      <c r="V332" s="169">
        <f t="shared" si="171"/>
        <v>0.9560882086031889</v>
      </c>
      <c r="W332" s="102">
        <f t="shared" si="172"/>
        <v>-0.003448279579106317</v>
      </c>
    </row>
    <row r="333" spans="1:23" ht="12.75">
      <c r="A333" s="90" t="s">
        <v>28</v>
      </c>
      <c r="B333" s="90"/>
      <c r="C333" s="90"/>
      <c r="D333" s="90"/>
      <c r="E333" s="90"/>
      <c r="F333" s="90"/>
      <c r="G333" s="90"/>
      <c r="H333" s="91">
        <f aca="true" t="shared" si="182" ref="H333:T333">H295/$H295*100</f>
        <v>100</v>
      </c>
      <c r="I333" s="91">
        <f t="shared" si="182"/>
        <v>105.48072071060004</v>
      </c>
      <c r="J333" s="91">
        <f t="shared" si="182"/>
        <v>100.72912737229774</v>
      </c>
      <c r="K333" s="91">
        <f t="shared" si="182"/>
        <v>102.77279957076311</v>
      </c>
      <c r="L333" s="91">
        <f t="shared" si="182"/>
        <v>100.33140849577333</v>
      </c>
      <c r="M333" s="91">
        <f t="shared" si="182"/>
        <v>100.41073941926395</v>
      </c>
      <c r="N333" s="91">
        <f t="shared" si="182"/>
        <v>97.69708525864577</v>
      </c>
      <c r="O333" s="91">
        <f t="shared" si="182"/>
        <v>96.44357879635508</v>
      </c>
      <c r="P333" s="91">
        <f t="shared" si="182"/>
        <v>102.92783627470018</v>
      </c>
      <c r="Q333" s="91">
        <f t="shared" si="182"/>
        <v>91.26794916858483</v>
      </c>
      <c r="R333" s="91">
        <f t="shared" si="182"/>
        <v>88.47520078523362</v>
      </c>
      <c r="S333" s="91">
        <f t="shared" si="182"/>
        <v>89.82528338824308</v>
      </c>
      <c r="T333" s="91">
        <f t="shared" si="182"/>
        <v>89.24046006332178</v>
      </c>
      <c r="U333" s="91">
        <f t="shared" si="169"/>
        <v>90.39054337158555</v>
      </c>
      <c r="V333" s="169">
        <f t="shared" si="171"/>
        <v>0.9039054337158555</v>
      </c>
      <c r="W333" s="102">
        <f t="shared" si="172"/>
        <v>-0.007741458800165302</v>
      </c>
    </row>
    <row r="334" spans="1:23" ht="12.75">
      <c r="A334" s="90" t="s">
        <v>29</v>
      </c>
      <c r="B334" s="90"/>
      <c r="C334" s="90"/>
      <c r="D334" s="90"/>
      <c r="E334" s="90"/>
      <c r="F334" s="90"/>
      <c r="G334" s="90"/>
      <c r="H334" s="91">
        <f aca="true" t="shared" si="183" ref="H334:T334">H296/$H296*100</f>
        <v>100</v>
      </c>
      <c r="I334" s="91">
        <f t="shared" si="183"/>
        <v>95.3858564342778</v>
      </c>
      <c r="J334" s="91">
        <f t="shared" si="183"/>
        <v>85.3091107630879</v>
      </c>
      <c r="K334" s="91">
        <f t="shared" si="183"/>
        <v>79.55054201502799</v>
      </c>
      <c r="L334" s="91">
        <f t="shared" si="183"/>
        <v>70.40884384484313</v>
      </c>
      <c r="M334" s="91">
        <f t="shared" si="183"/>
        <v>62.34366400752671</v>
      </c>
      <c r="N334" s="91">
        <f t="shared" si="183"/>
        <v>63.0126320831261</v>
      </c>
      <c r="O334" s="91">
        <f t="shared" si="183"/>
        <v>58.15446259611981</v>
      </c>
      <c r="P334" s="91">
        <f t="shared" si="183"/>
        <v>57.86917130293011</v>
      </c>
      <c r="Q334" s="91">
        <f t="shared" si="183"/>
        <v>54.70208419938215</v>
      </c>
      <c r="R334" s="91">
        <f t="shared" si="183"/>
        <v>50.4236832938027</v>
      </c>
      <c r="S334" s="91">
        <f t="shared" si="183"/>
        <v>46.257848677925004</v>
      </c>
      <c r="T334" s="91">
        <f t="shared" si="183"/>
        <v>43.325216769508096</v>
      </c>
      <c r="U334" s="91">
        <f t="shared" si="169"/>
        <v>43.780808925042116</v>
      </c>
      <c r="V334" s="169">
        <f t="shared" si="171"/>
        <v>0.43780808925042114</v>
      </c>
      <c r="W334" s="102">
        <f t="shared" si="172"/>
        <v>-0.06156014282687272</v>
      </c>
    </row>
    <row r="335" spans="1:23" ht="12.75">
      <c r="A335" s="90" t="s">
        <v>30</v>
      </c>
      <c r="B335" s="90"/>
      <c r="C335" s="90"/>
      <c r="D335" s="90"/>
      <c r="E335" s="90"/>
      <c r="F335" s="90"/>
      <c r="G335" s="90"/>
      <c r="H335" s="91">
        <f aca="true" t="shared" si="184" ref="H335:T335">H297/$H297*100</f>
        <v>100</v>
      </c>
      <c r="I335" s="91">
        <f t="shared" si="184"/>
        <v>102.5605477664951</v>
      </c>
      <c r="J335" s="91">
        <f t="shared" si="184"/>
        <v>90.55636733619112</v>
      </c>
      <c r="K335" s="91">
        <f t="shared" si="184"/>
        <v>88.42178929646566</v>
      </c>
      <c r="L335" s="91">
        <f t="shared" si="184"/>
        <v>75.63233585222125</v>
      </c>
      <c r="M335" s="91">
        <f t="shared" si="184"/>
        <v>65.6050135998423</v>
      </c>
      <c r="N335" s="91">
        <f t="shared" si="184"/>
        <v>70.72369023646125</v>
      </c>
      <c r="O335" s="91">
        <f t="shared" si="184"/>
        <v>70.2816134505544</v>
      </c>
      <c r="P335" s="91">
        <f t="shared" si="184"/>
        <v>66.29529808714703</v>
      </c>
      <c r="Q335" s="91">
        <f t="shared" si="184"/>
        <v>62.86928140070563</v>
      </c>
      <c r="R335" s="91">
        <f t="shared" si="184"/>
        <v>54.93314197875498</v>
      </c>
      <c r="S335" s="91">
        <f t="shared" si="184"/>
        <v>49.84342314231018</v>
      </c>
      <c r="T335" s="91">
        <f t="shared" si="184"/>
        <v>49.16790342232988</v>
      </c>
      <c r="U335" s="91">
        <f t="shared" si="169"/>
        <v>47.95665802985113</v>
      </c>
      <c r="V335" s="169">
        <f t="shared" si="171"/>
        <v>0.4795665802985113</v>
      </c>
      <c r="W335" s="102">
        <f t="shared" si="172"/>
        <v>-0.0549605978654949</v>
      </c>
    </row>
    <row r="336" spans="1:23" ht="12.75">
      <c r="A336" s="90" t="s">
        <v>31</v>
      </c>
      <c r="B336" s="90"/>
      <c r="C336" s="90"/>
      <c r="D336" s="90"/>
      <c r="E336" s="90"/>
      <c r="F336" s="90"/>
      <c r="G336" s="90"/>
      <c r="H336" s="91">
        <f aca="true" t="shared" si="185" ref="H336:T336">H298/$H298*100</f>
        <v>100</v>
      </c>
      <c r="I336" s="91">
        <f t="shared" si="185"/>
        <v>100.4207165908338</v>
      </c>
      <c r="J336" s="91">
        <f t="shared" si="185"/>
        <v>93.42778505740924</v>
      </c>
      <c r="K336" s="91">
        <f t="shared" si="185"/>
        <v>85.7483536792316</v>
      </c>
      <c r="L336" s="91">
        <f t="shared" si="185"/>
        <v>83.09090135763881</v>
      </c>
      <c r="M336" s="91">
        <f t="shared" si="185"/>
        <v>80.8216668896354</v>
      </c>
      <c r="N336" s="91">
        <f t="shared" si="185"/>
        <v>82.0452858994097</v>
      </c>
      <c r="O336" s="91">
        <f t="shared" si="185"/>
        <v>83.07843013912475</v>
      </c>
      <c r="P336" s="91">
        <f t="shared" si="185"/>
        <v>86.28218000227174</v>
      </c>
      <c r="Q336" s="91">
        <f t="shared" si="185"/>
        <v>90.75832663336845</v>
      </c>
      <c r="R336" s="91">
        <f t="shared" si="185"/>
        <v>87.83361677598506</v>
      </c>
      <c r="S336" s="91">
        <f t="shared" si="185"/>
        <v>83.16299035302183</v>
      </c>
      <c r="T336" s="91">
        <f t="shared" si="185"/>
        <v>77.14501423908798</v>
      </c>
      <c r="U336" s="91">
        <f t="shared" si="169"/>
        <v>75.59599973126687</v>
      </c>
      <c r="V336" s="169">
        <f t="shared" si="171"/>
        <v>0.7559599973126687</v>
      </c>
      <c r="W336" s="102">
        <f t="shared" si="172"/>
        <v>-0.021290610205931926</v>
      </c>
    </row>
    <row r="337" spans="1:23" ht="12.75">
      <c r="A337" s="90" t="s">
        <v>32</v>
      </c>
      <c r="B337" s="90"/>
      <c r="C337" s="90"/>
      <c r="D337" s="90"/>
      <c r="E337" s="90"/>
      <c r="F337" s="90"/>
      <c r="G337" s="90"/>
      <c r="H337" s="91">
        <f aca="true" t="shared" si="186" ref="H337:T337">H299/$H299*100</f>
        <v>100</v>
      </c>
      <c r="I337" s="91">
        <f t="shared" si="186"/>
        <v>100.32454587831172</v>
      </c>
      <c r="J337" s="91">
        <f t="shared" si="186"/>
        <v>93.94991283176053</v>
      </c>
      <c r="K337" s="91">
        <f t="shared" si="186"/>
        <v>88.90741587148841</v>
      </c>
      <c r="L337" s="91">
        <f t="shared" si="186"/>
        <v>85.06148917362285</v>
      </c>
      <c r="M337" s="91">
        <f t="shared" si="186"/>
        <v>79.3690798249767</v>
      </c>
      <c r="N337" s="91">
        <f t="shared" si="186"/>
        <v>77.66301830383443</v>
      </c>
      <c r="O337" s="91">
        <f t="shared" si="186"/>
        <v>75.64881357472034</v>
      </c>
      <c r="P337" s="91">
        <f t="shared" si="186"/>
        <v>75.70124244514489</v>
      </c>
      <c r="Q337" s="91">
        <f t="shared" si="186"/>
        <v>70.86618300933539</v>
      </c>
      <c r="R337" s="91">
        <f t="shared" si="186"/>
        <v>72.26521967277307</v>
      </c>
      <c r="S337" s="91">
        <f t="shared" si="186"/>
        <v>69.01641699369956</v>
      </c>
      <c r="T337" s="91">
        <f t="shared" si="186"/>
        <v>66.34417691633529</v>
      </c>
      <c r="U337" s="91">
        <f t="shared" si="169"/>
        <v>65.33649163573037</v>
      </c>
      <c r="V337" s="169">
        <f t="shared" si="171"/>
        <v>0.6533649163573036</v>
      </c>
      <c r="W337" s="102">
        <f t="shared" si="172"/>
        <v>-0.03220980861319045</v>
      </c>
    </row>
    <row r="338" spans="1:23" ht="12.75">
      <c r="A338" s="90" t="s">
        <v>33</v>
      </c>
      <c r="B338" s="90"/>
      <c r="C338" s="90"/>
      <c r="D338" s="90"/>
      <c r="E338" s="90"/>
      <c r="F338" s="90"/>
      <c r="G338" s="90"/>
      <c r="H338" s="91">
        <f aca="true" t="shared" si="187" ref="H338:T338">H300/$H300*100</f>
        <v>100</v>
      </c>
      <c r="I338" s="91">
        <f t="shared" si="187"/>
        <v>92.70946045473497</v>
      </c>
      <c r="J338" s="91">
        <f t="shared" si="187"/>
        <v>106.94140734994744</v>
      </c>
      <c r="K338" s="91">
        <f t="shared" si="187"/>
        <v>90.98382649264362</v>
      </c>
      <c r="L338" s="91">
        <f t="shared" si="187"/>
        <v>90.28559026567879</v>
      </c>
      <c r="M338" s="91">
        <f t="shared" si="187"/>
        <v>80.08109336222866</v>
      </c>
      <c r="N338" s="91">
        <f t="shared" si="187"/>
        <v>91.58412103816673</v>
      </c>
      <c r="O338" s="91">
        <f t="shared" si="187"/>
        <v>81.48105696640772</v>
      </c>
      <c r="P338" s="91">
        <f t="shared" si="187"/>
        <v>89.81587059999237</v>
      </c>
      <c r="Q338" s="91">
        <f t="shared" si="187"/>
        <v>91.01363564804072</v>
      </c>
      <c r="R338" s="91">
        <f t="shared" si="187"/>
        <v>88.86209048960059</v>
      </c>
      <c r="S338" s="91">
        <f t="shared" si="187"/>
        <v>81.62397973496994</v>
      </c>
      <c r="T338" s="91">
        <f t="shared" si="187"/>
        <v>82.90105328255463</v>
      </c>
      <c r="U338" s="91">
        <f t="shared" si="169"/>
        <v>81.33810966448614</v>
      </c>
      <c r="V338" s="169">
        <f t="shared" si="171"/>
        <v>0.8133810966448614</v>
      </c>
      <c r="W338" s="102">
        <f t="shared" si="172"/>
        <v>-0.01576332412956538</v>
      </c>
    </row>
    <row r="339" spans="1:23" ht="12.75">
      <c r="A339" s="90" t="s">
        <v>34</v>
      </c>
      <c r="B339" s="90"/>
      <c r="C339" s="90"/>
      <c r="D339" s="90"/>
      <c r="E339" s="90"/>
      <c r="F339" s="90"/>
      <c r="G339" s="90"/>
      <c r="H339" s="91">
        <f aca="true" t="shared" si="188" ref="H339:T339">H301/$H301*100</f>
        <v>100</v>
      </c>
      <c r="I339" s="91">
        <f t="shared" si="188"/>
        <v>100.20806424292445</v>
      </c>
      <c r="J339" s="91">
        <f t="shared" si="188"/>
        <v>95.04143170990362</v>
      </c>
      <c r="K339" s="91">
        <f t="shared" si="188"/>
        <v>91.71786141113859</v>
      </c>
      <c r="L339" s="91">
        <f t="shared" si="188"/>
        <v>86.6711386708984</v>
      </c>
      <c r="M339" s="91">
        <f t="shared" si="188"/>
        <v>85.00370219665979</v>
      </c>
      <c r="N339" s="91">
        <f t="shared" si="188"/>
        <v>85.84191173213853</v>
      </c>
      <c r="O339" s="91">
        <f t="shared" si="188"/>
        <v>85.96526333126539</v>
      </c>
      <c r="P339" s="91">
        <f t="shared" si="188"/>
        <v>88.06890936819667</v>
      </c>
      <c r="Q339" s="91">
        <f t="shared" si="188"/>
        <v>88.1036944206326</v>
      </c>
      <c r="R339" s="91">
        <f t="shared" si="188"/>
        <v>85.01045542276303</v>
      </c>
      <c r="S339" s="91">
        <f t="shared" si="188"/>
        <v>80.31491548753543</v>
      </c>
      <c r="T339" s="91">
        <f t="shared" si="188"/>
        <v>82.2924387725711</v>
      </c>
      <c r="U339" s="91">
        <f t="shared" si="169"/>
        <v>78.9127980019661</v>
      </c>
      <c r="V339" s="169">
        <f t="shared" si="171"/>
        <v>0.789127980019661</v>
      </c>
      <c r="W339" s="102">
        <f t="shared" si="172"/>
        <v>-0.01805250899009936</v>
      </c>
    </row>
    <row r="340" spans="1:23" ht="12.75">
      <c r="A340" s="90" t="s">
        <v>35</v>
      </c>
      <c r="B340" s="90"/>
      <c r="C340" s="90"/>
      <c r="D340" s="90"/>
      <c r="E340" s="90"/>
      <c r="F340" s="90"/>
      <c r="G340" s="90"/>
      <c r="H340" s="91">
        <f aca="true" t="shared" si="189" ref="H340:T340">H302/$H302*100</f>
        <v>100</v>
      </c>
      <c r="I340" s="91">
        <f t="shared" si="189"/>
        <v>104.22791315117328</v>
      </c>
      <c r="J340" s="91">
        <f t="shared" si="189"/>
        <v>101.90987715497303</v>
      </c>
      <c r="K340" s="91">
        <f t="shared" si="189"/>
        <v>99.65785554522887</v>
      </c>
      <c r="L340" s="91">
        <f t="shared" si="189"/>
        <v>96.82041831834735</v>
      </c>
      <c r="M340" s="91">
        <f t="shared" si="189"/>
        <v>92.89004954406032</v>
      </c>
      <c r="N340" s="91">
        <f t="shared" si="189"/>
        <v>97.71853558671157</v>
      </c>
      <c r="O340" s="91">
        <f t="shared" si="189"/>
        <v>97.17753512556631</v>
      </c>
      <c r="P340" s="91">
        <f t="shared" si="189"/>
        <v>101.25537292973286</v>
      </c>
      <c r="Q340" s="91">
        <f t="shared" si="189"/>
        <v>100.42810601018107</v>
      </c>
      <c r="R340" s="91">
        <f t="shared" si="189"/>
        <v>101.9405761161291</v>
      </c>
      <c r="S340" s="91">
        <f t="shared" si="189"/>
        <v>97.73672378666913</v>
      </c>
      <c r="T340" s="91">
        <f t="shared" si="189"/>
        <v>93.21902804367676</v>
      </c>
      <c r="U340" s="91">
        <f t="shared" si="169"/>
        <v>91.39391021056228</v>
      </c>
      <c r="V340" s="169">
        <f t="shared" si="171"/>
        <v>0.9139391021056228</v>
      </c>
      <c r="W340" s="102">
        <f t="shared" si="172"/>
        <v>-0.006898505894761486</v>
      </c>
    </row>
    <row r="341" spans="1:23" ht="12.75">
      <c r="A341" s="90" t="s">
        <v>36</v>
      </c>
      <c r="B341" s="90"/>
      <c r="C341" s="90"/>
      <c r="D341" s="90"/>
      <c r="E341" s="90"/>
      <c r="F341" s="90"/>
      <c r="G341" s="90"/>
      <c r="H341" s="91">
        <f aca="true" t="shared" si="190" ref="H341:T341">H303/$H303*100</f>
        <v>100</v>
      </c>
      <c r="I341" s="91">
        <f t="shared" si="190"/>
        <v>97.59839995056852</v>
      </c>
      <c r="J341" s="91">
        <f t="shared" si="190"/>
        <v>89.87528084692467</v>
      </c>
      <c r="K341" s="91">
        <f t="shared" si="190"/>
        <v>80.54817412436284</v>
      </c>
      <c r="L341" s="91">
        <f t="shared" si="190"/>
        <v>75.10749162634993</v>
      </c>
      <c r="M341" s="91">
        <f t="shared" si="190"/>
        <v>69.71574296561099</v>
      </c>
      <c r="N341" s="91">
        <f t="shared" si="190"/>
        <v>68.97958776273742</v>
      </c>
      <c r="O341" s="91">
        <f t="shared" si="190"/>
        <v>66.97817096030731</v>
      </c>
      <c r="P341" s="91">
        <f t="shared" si="190"/>
        <v>66.16080693134981</v>
      </c>
      <c r="Q341" s="91">
        <f t="shared" si="190"/>
        <v>63.07690850799194</v>
      </c>
      <c r="R341" s="91">
        <f t="shared" si="190"/>
        <v>61.63927466769146</v>
      </c>
      <c r="S341" s="91">
        <f t="shared" si="190"/>
        <v>60.91903303538763</v>
      </c>
      <c r="T341" s="91">
        <f t="shared" si="190"/>
        <v>56.894563064120554</v>
      </c>
      <c r="U341" s="91">
        <f t="shared" si="169"/>
        <v>54.71787092033553</v>
      </c>
      <c r="V341" s="169">
        <f t="shared" si="171"/>
        <v>0.5471787092033553</v>
      </c>
      <c r="W341" s="102">
        <f t="shared" si="172"/>
        <v>-0.04532380921128076</v>
      </c>
    </row>
    <row r="342" spans="1:23" ht="12.75">
      <c r="A342" s="90" t="s">
        <v>37</v>
      </c>
      <c r="B342" s="90"/>
      <c r="C342" s="90"/>
      <c r="D342" s="90"/>
      <c r="E342" s="90"/>
      <c r="F342" s="90"/>
      <c r="G342" s="90"/>
      <c r="H342" s="91">
        <f aca="true" t="shared" si="191" ref="H342:T342">H304/$H304*100</f>
        <v>100</v>
      </c>
      <c r="I342" s="91">
        <f t="shared" si="191"/>
        <v>96.22025290072251</v>
      </c>
      <c r="J342" s="91">
        <f t="shared" si="191"/>
        <v>98.14675475498066</v>
      </c>
      <c r="K342" s="91">
        <f t="shared" si="191"/>
        <v>100.00567649638121</v>
      </c>
      <c r="L342" s="91">
        <f t="shared" si="191"/>
        <v>103.4384345228943</v>
      </c>
      <c r="M342" s="91">
        <f t="shared" si="191"/>
        <v>100.29606453935915</v>
      </c>
      <c r="N342" s="91">
        <f t="shared" si="191"/>
        <v>98.90575450493803</v>
      </c>
      <c r="O342" s="91">
        <f t="shared" si="191"/>
        <v>102.18730738218554</v>
      </c>
      <c r="P342" s="91">
        <f t="shared" si="191"/>
        <v>100.66739151220436</v>
      </c>
      <c r="Q342" s="91">
        <f t="shared" si="191"/>
        <v>102.03920614225721</v>
      </c>
      <c r="R342" s="91">
        <f t="shared" si="191"/>
        <v>103.52759598256583</v>
      </c>
      <c r="S342" s="91">
        <f t="shared" si="191"/>
        <v>95.69400987641549</v>
      </c>
      <c r="T342" s="91">
        <f t="shared" si="191"/>
        <v>96.31269750323015</v>
      </c>
      <c r="U342" s="91">
        <f t="shared" si="169"/>
        <v>92.35716781550052</v>
      </c>
      <c r="V342" s="169">
        <f t="shared" si="171"/>
        <v>0.9235716781550052</v>
      </c>
      <c r="W342" s="102">
        <f t="shared" si="172"/>
        <v>-0.006097248688923584</v>
      </c>
    </row>
    <row r="343" spans="1:23" ht="12.75">
      <c r="A343" s="90" t="s">
        <v>44</v>
      </c>
      <c r="B343" s="90"/>
      <c r="C343" s="90"/>
      <c r="D343" s="90"/>
      <c r="E343" s="90"/>
      <c r="F343" s="90"/>
      <c r="G343" s="90"/>
      <c r="H343" s="91">
        <f aca="true" t="shared" si="192" ref="H343:S343">H305/$H305*100</f>
        <v>100</v>
      </c>
      <c r="I343" s="91">
        <f t="shared" si="192"/>
        <v>98.45242904930433</v>
      </c>
      <c r="J343" s="91">
        <f t="shared" si="192"/>
        <v>98.78723233322582</v>
      </c>
      <c r="K343" s="91">
        <f t="shared" si="192"/>
        <v>94.82516544754989</v>
      </c>
      <c r="L343" s="91">
        <f t="shared" si="192"/>
        <v>85.28632827108837</v>
      </c>
      <c r="M343" s="91">
        <f t="shared" si="192"/>
        <v>83.76678117840413</v>
      </c>
      <c r="N343" s="91">
        <f t="shared" si="192"/>
        <v>78.77439244100151</v>
      </c>
      <c r="O343" s="91">
        <f t="shared" si="192"/>
        <v>78.2190034971205</v>
      </c>
      <c r="P343" s="91">
        <f t="shared" si="192"/>
        <v>77.67633934410857</v>
      </c>
      <c r="Q343" s="91">
        <f t="shared" si="192"/>
        <v>70.46396965547035</v>
      </c>
      <c r="R343" s="91">
        <f t="shared" si="192"/>
        <v>67.0370748458205</v>
      </c>
      <c r="S343" s="91">
        <f t="shared" si="192"/>
        <v>64.50965687975244</v>
      </c>
      <c r="T343" s="91">
        <f>T305/$H305*100</f>
        <v>60.284807864502845</v>
      </c>
      <c r="U343" s="91">
        <f t="shared" si="169"/>
        <v>56.364261464817275</v>
      </c>
      <c r="V343" s="169">
        <f t="shared" si="171"/>
        <v>0.5636426146481728</v>
      </c>
      <c r="W343" s="102">
        <f t="shared" si="172"/>
        <v>-0.04314430121739932</v>
      </c>
    </row>
    <row r="344" spans="1:23" ht="12.75">
      <c r="A344" s="90" t="s">
        <v>38</v>
      </c>
      <c r="B344" s="90"/>
      <c r="C344" s="90"/>
      <c r="D344" s="90"/>
      <c r="E344" s="90"/>
      <c r="F344" s="90"/>
      <c r="G344" s="90"/>
      <c r="H344" s="91">
        <f aca="true" t="shared" si="193" ref="H344:T344">H306/$H306*100</f>
        <v>100</v>
      </c>
      <c r="I344" s="91">
        <f t="shared" si="193"/>
        <v>101.40160393732135</v>
      </c>
      <c r="J344" s="91">
        <f t="shared" si="193"/>
        <v>97.92396194105133</v>
      </c>
      <c r="K344" s="91">
        <f t="shared" si="193"/>
        <v>93.59151662778122</v>
      </c>
      <c r="L344" s="91">
        <f t="shared" si="193"/>
        <v>88.6872304971006</v>
      </c>
      <c r="M344" s="91">
        <f t="shared" si="193"/>
        <v>84.78666614258802</v>
      </c>
      <c r="N344" s="91">
        <f t="shared" si="193"/>
        <v>86.55207649856835</v>
      </c>
      <c r="O344" s="91">
        <f t="shared" si="193"/>
        <v>84.45601352393552</v>
      </c>
      <c r="P344" s="91">
        <f t="shared" si="193"/>
        <v>83.04138318965195</v>
      </c>
      <c r="Q344" s="91">
        <f t="shared" si="193"/>
        <v>82.08406296845303</v>
      </c>
      <c r="R344" s="91">
        <f t="shared" si="193"/>
        <v>80.35360603890027</v>
      </c>
      <c r="S344" s="91">
        <f t="shared" si="193"/>
        <v>76.42144694046785</v>
      </c>
      <c r="T344" s="91">
        <f t="shared" si="193"/>
        <v>71.5288036987716</v>
      </c>
      <c r="U344" s="91">
        <f t="shared" si="169"/>
        <v>72.99291290491206</v>
      </c>
      <c r="V344" s="169">
        <f t="shared" si="171"/>
        <v>0.7299291290491206</v>
      </c>
      <c r="W344" s="102">
        <f t="shared" si="172"/>
        <v>-0.023925132646963387</v>
      </c>
    </row>
    <row r="345" spans="1:23" ht="12.75">
      <c r="A345" s="90" t="s">
        <v>39</v>
      </c>
      <c r="B345" s="90"/>
      <c r="C345" s="90"/>
      <c r="D345" s="90"/>
      <c r="E345" s="90"/>
      <c r="F345" s="90"/>
      <c r="G345" s="90"/>
      <c r="H345" s="91">
        <f aca="true" t="shared" si="194" ref="H345:T345">H307/$H307*100</f>
        <v>100</v>
      </c>
      <c r="I345" s="91">
        <f t="shared" si="194"/>
        <v>94.16266122517725</v>
      </c>
      <c r="J345" s="91">
        <f t="shared" si="194"/>
        <v>89.82021132612303</v>
      </c>
      <c r="K345" s="91">
        <f t="shared" si="194"/>
        <v>84.58926427077918</v>
      </c>
      <c r="L345" s="91">
        <f t="shared" si="194"/>
        <v>84.12963046078833</v>
      </c>
      <c r="M345" s="91">
        <f t="shared" si="194"/>
        <v>83.71775773872614</v>
      </c>
      <c r="N345" s="91">
        <f t="shared" si="194"/>
        <v>88.81104757318248</v>
      </c>
      <c r="O345" s="91">
        <f t="shared" si="194"/>
        <v>85.19162081348522</v>
      </c>
      <c r="P345" s="91">
        <f t="shared" si="194"/>
        <v>80.92319206241436</v>
      </c>
      <c r="Q345" s="91">
        <f t="shared" si="194"/>
        <v>76.63467688594345</v>
      </c>
      <c r="R345" s="91">
        <f t="shared" si="194"/>
        <v>71.54918814668576</v>
      </c>
      <c r="S345" s="91">
        <f t="shared" si="194"/>
        <v>65.18389403109988</v>
      </c>
      <c r="T345" s="91">
        <f t="shared" si="194"/>
        <v>56.574923947502086</v>
      </c>
      <c r="U345" s="91">
        <f t="shared" si="169"/>
        <v>54.62538491073802</v>
      </c>
      <c r="V345" s="169">
        <f t="shared" si="171"/>
        <v>0.5462538491073802</v>
      </c>
      <c r="W345" s="102">
        <f t="shared" si="172"/>
        <v>-0.04544803124132879</v>
      </c>
    </row>
    <row r="346" spans="1:23" ht="12.75">
      <c r="A346" s="90" t="s">
        <v>40</v>
      </c>
      <c r="B346" s="90"/>
      <c r="C346" s="90"/>
      <c r="D346" s="90"/>
      <c r="E346" s="90"/>
      <c r="F346" s="90"/>
      <c r="G346" s="90"/>
      <c r="H346" s="91">
        <f aca="true" t="shared" si="195" ref="H346:T346">H308/$H308*100</f>
        <v>100</v>
      </c>
      <c r="I346" s="91">
        <f t="shared" si="195"/>
        <v>103.22442186176161</v>
      </c>
      <c r="J346" s="91">
        <f t="shared" si="195"/>
        <v>102.92913366364873</v>
      </c>
      <c r="K346" s="91">
        <f t="shared" si="195"/>
        <v>99.51698109497144</v>
      </c>
      <c r="L346" s="91">
        <f t="shared" si="195"/>
        <v>94.24343882371979</v>
      </c>
      <c r="M346" s="91">
        <f t="shared" si="195"/>
        <v>88.53077637478664</v>
      </c>
      <c r="N346" s="91">
        <f t="shared" si="195"/>
        <v>88.3846415424192</v>
      </c>
      <c r="O346" s="91">
        <f t="shared" si="195"/>
        <v>92.16614797814005</v>
      </c>
      <c r="P346" s="91">
        <f t="shared" si="195"/>
        <v>95.60004001470581</v>
      </c>
      <c r="Q346" s="91">
        <f t="shared" si="195"/>
        <v>92.50240950630636</v>
      </c>
      <c r="R346" s="91">
        <f t="shared" si="195"/>
        <v>83.15745008576005</v>
      </c>
      <c r="S346" s="91">
        <f t="shared" si="195"/>
        <v>86.72739978503076</v>
      </c>
      <c r="T346" s="91">
        <f t="shared" si="195"/>
        <v>81.98269739751059</v>
      </c>
      <c r="U346" s="91">
        <f t="shared" si="169"/>
        <v>78.2710265739318</v>
      </c>
      <c r="V346" s="169">
        <f t="shared" si="171"/>
        <v>0.782710265739318</v>
      </c>
      <c r="W346" s="102">
        <f t="shared" si="172"/>
        <v>-0.018669123094520956</v>
      </c>
    </row>
    <row r="347" spans="1:23" ht="12.75">
      <c r="A347" s="90" t="s">
        <v>41</v>
      </c>
      <c r="B347" s="90"/>
      <c r="C347" s="90"/>
      <c r="D347" s="90"/>
      <c r="E347" s="90"/>
      <c r="F347" s="90"/>
      <c r="G347" s="90"/>
      <c r="H347" s="91">
        <f aca="true" t="shared" si="196" ref="H347:T347">H309/$H309*100</f>
        <v>100</v>
      </c>
      <c r="I347" s="91">
        <f t="shared" si="196"/>
        <v>100.91495796164645</v>
      </c>
      <c r="J347" s="91">
        <f t="shared" si="196"/>
        <v>95.82741830599755</v>
      </c>
      <c r="K347" s="91">
        <f t="shared" si="196"/>
        <v>93.0827111806732</v>
      </c>
      <c r="L347" s="91">
        <f t="shared" si="196"/>
        <v>88.18810121420128</v>
      </c>
      <c r="M347" s="91">
        <f t="shared" si="196"/>
        <v>80.13858933791468</v>
      </c>
      <c r="N347" s="91">
        <f t="shared" si="196"/>
        <v>84.30779182322203</v>
      </c>
      <c r="O347" s="91">
        <f t="shared" si="196"/>
        <v>84.10405053237602</v>
      </c>
      <c r="P347" s="91">
        <f t="shared" si="196"/>
        <v>80.86078763823433</v>
      </c>
      <c r="Q347" s="91">
        <f t="shared" si="196"/>
        <v>80.77856351209456</v>
      </c>
      <c r="R347" s="91">
        <f t="shared" si="196"/>
        <v>76.68112671512293</v>
      </c>
      <c r="S347" s="91">
        <f t="shared" si="196"/>
        <v>71.71685341814218</v>
      </c>
      <c r="T347" s="91">
        <f t="shared" si="196"/>
        <v>69.6748924181914</v>
      </c>
      <c r="U347" s="91">
        <f t="shared" si="169"/>
        <v>69.55878766755647</v>
      </c>
      <c r="V347" s="169">
        <f t="shared" si="171"/>
        <v>0.6955878766755648</v>
      </c>
      <c r="W347" s="102">
        <f t="shared" si="172"/>
        <v>-0.02753667601450338</v>
      </c>
    </row>
    <row r="348" spans="1:23" ht="12.75">
      <c r="A348" s="90" t="s">
        <v>42</v>
      </c>
      <c r="B348" s="90"/>
      <c r="C348" s="90"/>
      <c r="D348" s="90"/>
      <c r="E348" s="90"/>
      <c r="F348" s="90"/>
      <c r="G348" s="90"/>
      <c r="H348" s="91">
        <f aca="true" t="shared" si="197" ref="H348:T348">H310/$H310*100</f>
        <v>100</v>
      </c>
      <c r="I348" s="91">
        <f t="shared" si="197"/>
        <v>101.75767730836343</v>
      </c>
      <c r="J348" s="91">
        <f t="shared" si="197"/>
        <v>97.00064344624877</v>
      </c>
      <c r="K348" s="91">
        <f t="shared" si="197"/>
        <v>95.84627799016737</v>
      </c>
      <c r="L348" s="91">
        <f t="shared" si="197"/>
        <v>92.06477190705985</v>
      </c>
      <c r="M348" s="91">
        <f t="shared" si="197"/>
        <v>89.53756844227011</v>
      </c>
      <c r="N348" s="91">
        <f t="shared" si="197"/>
        <v>87.81533294938305</v>
      </c>
      <c r="O348" s="91">
        <f t="shared" si="197"/>
        <v>83.83443940116754</v>
      </c>
      <c r="P348" s="91">
        <f t="shared" si="197"/>
        <v>83.110101086464</v>
      </c>
      <c r="Q348" s="91">
        <f t="shared" si="197"/>
        <v>81.12351953994465</v>
      </c>
      <c r="R348" s="91">
        <f t="shared" si="197"/>
        <v>79.53969386024507</v>
      </c>
      <c r="S348" s="91">
        <f t="shared" si="197"/>
        <v>76.15961297431251</v>
      </c>
      <c r="T348" s="91">
        <f t="shared" si="197"/>
        <v>71.36562620084618</v>
      </c>
      <c r="U348" s="91">
        <f t="shared" si="169"/>
        <v>70.40843576381387</v>
      </c>
      <c r="V348" s="169">
        <f t="shared" si="171"/>
        <v>0.7040843576381387</v>
      </c>
      <c r="W348" s="102">
        <f t="shared" si="172"/>
        <v>-0.02662805921602751</v>
      </c>
    </row>
    <row r="349" spans="1:23" ht="12.75">
      <c r="A349" s="90" t="s">
        <v>45</v>
      </c>
      <c r="B349" s="90"/>
      <c r="C349" s="90"/>
      <c r="D349" s="90"/>
      <c r="E349" s="90"/>
      <c r="F349" s="90"/>
      <c r="G349" s="90"/>
      <c r="H349" s="91">
        <f aca="true" t="shared" si="198" ref="H349:T349">H311/$H311*100</f>
        <v>100</v>
      </c>
      <c r="I349" s="91">
        <f t="shared" si="198"/>
        <v>101.61693266631289</v>
      </c>
      <c r="J349" s="91">
        <f t="shared" si="198"/>
        <v>99.54804451222196</v>
      </c>
      <c r="K349" s="91">
        <f t="shared" si="198"/>
        <v>98.38524016438328</v>
      </c>
      <c r="L349" s="91">
        <f t="shared" si="198"/>
        <v>99.9631857968003</v>
      </c>
      <c r="M349" s="91">
        <f t="shared" si="198"/>
        <v>102.03054040403829</v>
      </c>
      <c r="N349" s="91">
        <f t="shared" si="198"/>
        <v>99.8110128963518</v>
      </c>
      <c r="O349" s="91">
        <f t="shared" si="198"/>
        <v>99.07858898315784</v>
      </c>
      <c r="P349" s="91">
        <f t="shared" si="198"/>
        <v>99.03314900109683</v>
      </c>
      <c r="Q349" s="91">
        <f t="shared" si="198"/>
        <v>93.51645863625724</v>
      </c>
      <c r="R349" s="91">
        <f t="shared" si="198"/>
        <v>89.79924780736872</v>
      </c>
      <c r="S349" s="91">
        <f t="shared" si="198"/>
        <v>93.17026476085131</v>
      </c>
      <c r="T349" s="91">
        <f t="shared" si="198"/>
        <v>95.45198758387302</v>
      </c>
      <c r="U349" s="91">
        <f t="shared" si="169"/>
        <v>93.49149542558195</v>
      </c>
      <c r="V349" s="169">
        <f t="shared" si="171"/>
        <v>0.9349149542558195</v>
      </c>
      <c r="W349" s="102">
        <f t="shared" si="172"/>
        <v>-0.0051635238535295835</v>
      </c>
    </row>
    <row r="350" spans="1:23" ht="12.75">
      <c r="A350" s="90" t="s">
        <v>140</v>
      </c>
      <c r="B350" s="90"/>
      <c r="C350" s="90"/>
      <c r="D350" s="90"/>
      <c r="E350" s="90"/>
      <c r="F350" s="90"/>
      <c r="G350" s="90"/>
      <c r="H350" s="91">
        <f aca="true" t="shared" si="199" ref="H350:T350">H312/$H312*100</f>
        <v>100</v>
      </c>
      <c r="I350" s="91">
        <f t="shared" si="199"/>
        <v>101.27055026994249</v>
      </c>
      <c r="J350" s="91">
        <f t="shared" si="199"/>
        <v>101.55259444733078</v>
      </c>
      <c r="K350" s="91">
        <f t="shared" si="199"/>
        <v>100.33980175539948</v>
      </c>
      <c r="L350" s="91">
        <f t="shared" si="199"/>
        <v>98.92751908235016</v>
      </c>
      <c r="M350" s="91">
        <f t="shared" si="199"/>
        <v>94.63175315011162</v>
      </c>
      <c r="N350" s="91">
        <f t="shared" si="199"/>
        <v>98.96624034840693</v>
      </c>
      <c r="O350" s="91">
        <f t="shared" si="199"/>
        <v>95.38516817483016</v>
      </c>
      <c r="P350" s="91">
        <f t="shared" si="199"/>
        <v>95.89541045627277</v>
      </c>
      <c r="Q350" s="91">
        <f t="shared" si="199"/>
        <v>94.53686763798561</v>
      </c>
      <c r="R350" s="91">
        <f t="shared" si="199"/>
        <v>92.26588829469429</v>
      </c>
      <c r="S350" s="91">
        <f t="shared" si="199"/>
        <v>92.93184296827108</v>
      </c>
      <c r="T350" s="91">
        <f t="shared" si="199"/>
        <v>85.94175110582947</v>
      </c>
      <c r="U350" s="91">
        <f t="shared" si="169"/>
        <v>87.78120361529695</v>
      </c>
      <c r="V350" s="169">
        <f t="shared" si="171"/>
        <v>0.8778120361529694</v>
      </c>
      <c r="W350" s="102">
        <f t="shared" si="172"/>
        <v>-0.009974748890330676</v>
      </c>
    </row>
    <row r="351" spans="1:23" ht="12.75">
      <c r="A351" s="90" t="s">
        <v>46</v>
      </c>
      <c r="B351" s="90"/>
      <c r="C351" s="90"/>
      <c r="D351" s="90"/>
      <c r="E351" s="90"/>
      <c r="F351" s="90"/>
      <c r="G351" s="90"/>
      <c r="H351" s="91">
        <f aca="true" t="shared" si="200" ref="H351:T351">H313/$H313*100</f>
        <v>100</v>
      </c>
      <c r="I351" s="91">
        <f t="shared" si="200"/>
        <v>93.2399385124108</v>
      </c>
      <c r="J351" s="91">
        <f t="shared" si="200"/>
        <v>92.94511105425639</v>
      </c>
      <c r="K351" s="91">
        <f t="shared" si="200"/>
        <v>94.59794955660705</v>
      </c>
      <c r="L351" s="91">
        <f t="shared" si="200"/>
        <v>97.11186149263563</v>
      </c>
      <c r="M351" s="91">
        <f t="shared" si="200"/>
        <v>91.83005654477321</v>
      </c>
      <c r="N351" s="91">
        <f t="shared" si="200"/>
        <v>91.21357202240988</v>
      </c>
      <c r="O351" s="91">
        <f t="shared" si="200"/>
        <v>81.99189873488477</v>
      </c>
      <c r="P351" s="91">
        <f t="shared" si="200"/>
        <v>91.70868752440583</v>
      </c>
      <c r="Q351" s="91">
        <f t="shared" si="200"/>
        <v>91.36206858983378</v>
      </c>
      <c r="R351" s="91">
        <f t="shared" si="200"/>
        <v>84.04291495179933</v>
      </c>
      <c r="S351" s="91">
        <f t="shared" si="200"/>
        <v>83.63802006177856</v>
      </c>
      <c r="T351" s="91">
        <f t="shared" si="200"/>
        <v>81.71739174606843</v>
      </c>
      <c r="U351" s="91">
        <f t="shared" si="169"/>
        <v>87.85847467076009</v>
      </c>
      <c r="V351" s="169">
        <f t="shared" si="171"/>
        <v>0.8785847467076009</v>
      </c>
      <c r="W351" s="102">
        <f t="shared" si="172"/>
        <v>-0.009907738545654632</v>
      </c>
    </row>
    <row r="352" spans="1:23" ht="12.75">
      <c r="A352" s="90" t="s">
        <v>47</v>
      </c>
      <c r="B352" s="90"/>
      <c r="C352" s="90"/>
      <c r="D352" s="90"/>
      <c r="E352" s="90"/>
      <c r="F352" s="90"/>
      <c r="G352" s="90"/>
      <c r="H352" s="91">
        <f aca="true" t="shared" si="201" ref="H352:S352">H314/$H314*100</f>
        <v>100</v>
      </c>
      <c r="I352" s="91">
        <f t="shared" si="201"/>
        <v>101.6860279835795</v>
      </c>
      <c r="J352" s="91">
        <f t="shared" si="201"/>
        <v>98.84519788069109</v>
      </c>
      <c r="K352" s="91">
        <f t="shared" si="201"/>
        <v>99.20495487502721</v>
      </c>
      <c r="L352" s="91">
        <f t="shared" si="201"/>
        <v>109.08529404693097</v>
      </c>
      <c r="M352" s="91">
        <f t="shared" si="201"/>
        <v>109.86424708766296</v>
      </c>
      <c r="N352" s="91">
        <f t="shared" si="201"/>
        <v>109.60708117003838</v>
      </c>
      <c r="O352" s="91">
        <f t="shared" si="201"/>
        <v>110.56445036212834</v>
      </c>
      <c r="P352" s="91">
        <f t="shared" si="201"/>
        <v>107.67610537793915</v>
      </c>
      <c r="Q352" s="91">
        <f t="shared" si="201"/>
        <v>103.2284927942776</v>
      </c>
      <c r="R352" s="91">
        <f t="shared" si="201"/>
        <v>99.54202039447458</v>
      </c>
      <c r="S352" s="91">
        <f t="shared" si="201"/>
        <v>114.4564638958321</v>
      </c>
      <c r="T352" s="91">
        <f>T314/$H314*100</f>
        <v>108.02726231133988</v>
      </c>
      <c r="U352" s="91">
        <f t="shared" si="169"/>
        <v>107.00520754834591</v>
      </c>
      <c r="V352" s="169">
        <f t="shared" si="171"/>
        <v>1.070052075483459</v>
      </c>
      <c r="W352" s="102">
        <f t="shared" si="172"/>
        <v>0.00522184161188477</v>
      </c>
    </row>
    <row r="355" spans="1:20" ht="15">
      <c r="A355" s="8" t="s">
        <v>54</v>
      </c>
      <c r="B355" s="9"/>
      <c r="C355" s="9"/>
      <c r="D355" s="9"/>
      <c r="E355" s="9"/>
      <c r="F355" s="9"/>
      <c r="G355" s="9"/>
      <c r="H355" s="9"/>
      <c r="I355" s="9"/>
      <c r="J355" s="9"/>
      <c r="K355" s="9"/>
      <c r="L355" s="9"/>
      <c r="M355" s="9"/>
      <c r="N355" s="9"/>
      <c r="O355" s="9"/>
      <c r="P355" s="9"/>
      <c r="Q355" s="9"/>
      <c r="R355" s="9"/>
      <c r="S355" s="9"/>
      <c r="T355" s="9"/>
    </row>
    <row r="358" spans="2:34" ht="47.25" customHeight="1">
      <c r="B358" s="230" t="s">
        <v>190</v>
      </c>
      <c r="C358" s="230"/>
      <c r="D358" s="230"/>
      <c r="E358" s="230"/>
      <c r="F358" s="230"/>
      <c r="G358" s="230"/>
      <c r="H358" s="230"/>
      <c r="K358" s="230" t="s">
        <v>264</v>
      </c>
      <c r="L358" s="230"/>
      <c r="M358" s="230"/>
      <c r="N358" s="230"/>
      <c r="O358" s="230"/>
      <c r="P358" s="230"/>
      <c r="Q358" s="230"/>
      <c r="R358" s="227"/>
      <c r="S358" s="227"/>
      <c r="T358" s="227"/>
      <c r="Y358" s="230" t="s">
        <v>302</v>
      </c>
      <c r="Z358" s="230"/>
      <c r="AA358" s="230"/>
      <c r="AB358" s="230"/>
      <c r="AC358" s="230"/>
      <c r="AD358" s="230"/>
      <c r="AE358" s="230"/>
      <c r="AF358" s="227"/>
      <c r="AG358" s="227"/>
      <c r="AH358" s="227"/>
    </row>
    <row r="359" spans="2:8" ht="13.5" customHeight="1" thickBot="1">
      <c r="B359" s="230"/>
      <c r="C359" s="230"/>
      <c r="D359" s="230"/>
      <c r="E359" s="230"/>
      <c r="F359" s="230"/>
      <c r="G359" s="230"/>
      <c r="H359" s="230"/>
    </row>
    <row r="360" spans="1:10" ht="13.5" customHeight="1" thickBot="1">
      <c r="A360" s="97"/>
      <c r="B360" s="234">
        <v>1995</v>
      </c>
      <c r="C360" s="234">
        <v>2000</v>
      </c>
      <c r="D360" s="234">
        <v>2005</v>
      </c>
      <c r="E360" s="234">
        <v>2006</v>
      </c>
      <c r="F360" s="234">
        <v>2007</v>
      </c>
      <c r="G360" s="234">
        <v>2008</v>
      </c>
      <c r="H360" s="236" t="s">
        <v>267</v>
      </c>
      <c r="I360" s="238" t="s">
        <v>266</v>
      </c>
      <c r="J360" s="238" t="s">
        <v>265</v>
      </c>
    </row>
    <row r="361" spans="1:10" ht="82.5" customHeight="1" thickBot="1">
      <c r="A361" s="10"/>
      <c r="B361" s="235">
        <v>1995</v>
      </c>
      <c r="C361" s="235"/>
      <c r="D361" s="235"/>
      <c r="E361" s="235"/>
      <c r="F361" s="235"/>
      <c r="G361" s="235"/>
      <c r="H361" s="237"/>
      <c r="I361" s="234"/>
      <c r="J361" s="234"/>
    </row>
    <row r="362" spans="1:10" ht="12.75">
      <c r="A362" s="156" t="s">
        <v>52</v>
      </c>
      <c r="B362" s="164">
        <v>100</v>
      </c>
      <c r="C362" s="158">
        <f>M319</f>
        <v>90.39522666993754</v>
      </c>
      <c r="D362" s="143">
        <f aca="true" t="shared" si="202" ref="D362:G363">R319</f>
        <v>87.24841095627386</v>
      </c>
      <c r="E362" s="143">
        <f t="shared" si="202"/>
        <v>85.00190143955247</v>
      </c>
      <c r="F362" s="143">
        <f t="shared" si="202"/>
        <v>82.08420778291664</v>
      </c>
      <c r="G362" s="143">
        <f t="shared" si="202"/>
        <v>81.21264740846053</v>
      </c>
      <c r="H362" s="144">
        <f>(U319/H319)^(1/13)-1</f>
        <v>-0.015880189162362113</v>
      </c>
      <c r="I362" s="145">
        <f>(U245/AA43)/($U$246/$AA$44)*100</f>
        <v>98.62620030168952</v>
      </c>
      <c r="J362" s="145">
        <f>U245*1000/AF43</f>
        <v>3.3772257906541543</v>
      </c>
    </row>
    <row r="363" spans="1:10" ht="13.5" thickBot="1">
      <c r="A363" s="23" t="s">
        <v>90</v>
      </c>
      <c r="B363" s="165">
        <v>100</v>
      </c>
      <c r="C363" s="159">
        <f>M320</f>
        <v>89.73216114335281</v>
      </c>
      <c r="D363" s="11">
        <f t="shared" si="202"/>
        <v>86.86898960888497</v>
      </c>
      <c r="E363" s="11">
        <f t="shared" si="202"/>
        <v>84.23305438735143</v>
      </c>
      <c r="F363" s="11">
        <f t="shared" si="202"/>
        <v>81.10748731803939</v>
      </c>
      <c r="G363" s="11">
        <f t="shared" si="202"/>
        <v>80.15978012627974</v>
      </c>
      <c r="H363" s="100">
        <f>(U320/H320)^(1/13)-1</f>
        <v>-0.01686753006582753</v>
      </c>
      <c r="I363" s="101">
        <f>(U246/AA44)/($U$246/$AA$44)*100</f>
        <v>100</v>
      </c>
      <c r="J363" s="101">
        <f>U246*1000/AF44</f>
        <v>3.61558959839425</v>
      </c>
    </row>
    <row r="364" spans="1:10" ht="15">
      <c r="A364" s="161" t="s">
        <v>110</v>
      </c>
      <c r="B364" s="164">
        <v>100</v>
      </c>
      <c r="C364" s="158">
        <f>'non-EU_Total energy intensity'!L2</f>
        <v>91.68423372954528</v>
      </c>
      <c r="D364" s="143">
        <f>'non-EU_Total energy intensity'!Q2</f>
        <v>87.37411849513892</v>
      </c>
      <c r="E364" s="143">
        <f>'non-EU_Total energy intensity'!R2</f>
        <v>85.85227860330485</v>
      </c>
      <c r="F364" s="143">
        <f>'non-EU_Total energy intensity'!S2</f>
        <v>83.85766672219391</v>
      </c>
      <c r="G364" s="185">
        <f>'non-EU_Total energy intensity'!T2</f>
        <v>81.23338228517109</v>
      </c>
      <c r="H364" s="144">
        <f>'non-EU_Total energy intensity'!U2</f>
        <v>-0.015860863640051348</v>
      </c>
      <c r="I364" s="145" t="s">
        <v>248</v>
      </c>
      <c r="J364" s="145">
        <f>'non-EU_Total energy intensity'!U22</f>
        <v>1.8342664217565585</v>
      </c>
    </row>
    <row r="365" spans="1:10" ht="15">
      <c r="A365" s="162" t="s">
        <v>197</v>
      </c>
      <c r="B365" s="166">
        <v>100</v>
      </c>
      <c r="C365" s="160">
        <f>'non-EU_Total energy intensity'!L3</f>
        <v>95.37840759930921</v>
      </c>
      <c r="D365" s="1">
        <f>'non-EU_Total energy intensity'!Q3</f>
        <v>91.11792189289562</v>
      </c>
      <c r="E365" s="1">
        <f>'non-EU_Total energy intensity'!R3</f>
        <v>88.5274823607044</v>
      </c>
      <c r="F365" s="1">
        <f>'non-EU_Total energy intensity'!S3</f>
        <v>87.32391973621294</v>
      </c>
      <c r="G365" s="186">
        <f>'non-EU_Total energy intensity'!T3</f>
        <v>85.7399139847582</v>
      </c>
      <c r="H365" s="98">
        <f>'non-EU_Total energy intensity'!U3</f>
        <v>-0.011764993125664258</v>
      </c>
      <c r="I365" s="99" t="s">
        <v>248</v>
      </c>
      <c r="J365" s="99">
        <f>'non-EU_Total energy intensity'!U23</f>
        <v>0.665929613625765</v>
      </c>
    </row>
    <row r="366" spans="1:10" ht="15">
      <c r="A366" s="162" t="s">
        <v>246</v>
      </c>
      <c r="B366" s="166">
        <v>100</v>
      </c>
      <c r="C366" s="160">
        <f>'non-EU_Total energy intensity'!L4</f>
        <v>100.4853971524089</v>
      </c>
      <c r="D366" s="1">
        <f>'non-EU_Total energy intensity'!Q4</f>
        <v>106.81966320436278</v>
      </c>
      <c r="E366" s="1">
        <f>'non-EU_Total energy intensity'!R4</f>
        <v>111.34013783405858</v>
      </c>
      <c r="F366" s="1">
        <f>'non-EU_Total energy intensity'!S4</f>
        <v>112.64044506075346</v>
      </c>
      <c r="G366" s="186">
        <f>'non-EU_Total energy intensity'!T4</f>
        <v>119.6856111307697</v>
      </c>
      <c r="H366" s="98">
        <f>'non-EU_Total energy intensity'!U4</f>
        <v>0.013918917904394146</v>
      </c>
      <c r="I366" s="99" t="s">
        <v>248</v>
      </c>
      <c r="J366" s="99">
        <f>'non-EU_Total energy intensity'!U24</f>
        <v>2.9906471489095883</v>
      </c>
    </row>
    <row r="367" spans="1:10" ht="15">
      <c r="A367" s="162" t="s">
        <v>127</v>
      </c>
      <c r="B367" s="166">
        <v>100</v>
      </c>
      <c r="C367" s="160">
        <f>'non-EU_Total energy intensity'!L5</f>
        <v>69.27589814932377</v>
      </c>
      <c r="D367" s="1">
        <f>'non-EU_Total energy intensity'!Q5</f>
        <v>67.73549839169158</v>
      </c>
      <c r="E367" s="1">
        <f>'non-EU_Total energy intensity'!R5</f>
        <v>66.82823388069475</v>
      </c>
      <c r="F367" s="1">
        <f>'non-EU_Total energy intensity'!S5</f>
        <v>62.68475488280528</v>
      </c>
      <c r="G367" s="186">
        <f>'non-EU_Total energy intensity'!T5</f>
        <v>61.66956251029866</v>
      </c>
      <c r="H367" s="98">
        <f>'non-EU_Total energy intensity'!U5</f>
        <v>-0.03650025246614408</v>
      </c>
      <c r="I367" s="99" t="s">
        <v>248</v>
      </c>
      <c r="J367" s="99">
        <f>'non-EU_Total energy intensity'!U25</f>
        <v>1.5987818557155913</v>
      </c>
    </row>
    <row r="368" spans="1:10" ht="15">
      <c r="A368" s="162" t="s">
        <v>199</v>
      </c>
      <c r="B368" s="166">
        <v>100</v>
      </c>
      <c r="C368" s="160">
        <f>'non-EU_Total energy intensity'!L6</f>
        <v>89.71623870045035</v>
      </c>
      <c r="D368" s="1">
        <f>'non-EU_Total energy intensity'!Q6</f>
        <v>74.89834877435686</v>
      </c>
      <c r="E368" s="1">
        <f>'non-EU_Total energy intensity'!R6</f>
        <v>72.02447200775973</v>
      </c>
      <c r="F368" s="1">
        <f>'non-EU_Total energy intensity'!S6</f>
        <v>69.51826730771896</v>
      </c>
      <c r="G368" s="186">
        <f>'non-EU_Total energy intensity'!T6</f>
        <v>67.57585762197743</v>
      </c>
      <c r="H368" s="98">
        <f>'non-EU_Total energy intensity'!U6</f>
        <v>-0.02969773861136482</v>
      </c>
      <c r="I368" s="99" t="s">
        <v>248</v>
      </c>
      <c r="J368" s="99">
        <f>'non-EU_Total energy intensity'!U26</f>
        <v>0.5447295145026383</v>
      </c>
    </row>
    <row r="369" spans="1:10" ht="15">
      <c r="A369" s="162" t="s">
        <v>108</v>
      </c>
      <c r="B369" s="166">
        <v>100</v>
      </c>
      <c r="C369" s="160">
        <f>'non-EU_Total energy intensity'!L7</f>
        <v>89.77982135230077</v>
      </c>
      <c r="D369" s="1">
        <f>'non-EU_Total energy intensity'!Q7</f>
        <v>70.15722747426958</v>
      </c>
      <c r="E369" s="1">
        <f>'non-EU_Total energy intensity'!R7</f>
        <v>67.66486549015352</v>
      </c>
      <c r="F369" s="1">
        <f>'non-EU_Total energy intensity'!S7</f>
        <v>62.79634897883768</v>
      </c>
      <c r="G369" s="186">
        <f>'non-EU_Total energy intensity'!T7</f>
        <v>60.70956815609454</v>
      </c>
      <c r="H369" s="98">
        <f>'non-EU_Total energy intensity'!U7</f>
        <v>-0.037662360308729936</v>
      </c>
      <c r="I369" s="99" t="s">
        <v>248</v>
      </c>
      <c r="J369" s="99">
        <f>'non-EU_Total energy intensity'!U27</f>
        <v>4.843618848123228</v>
      </c>
    </row>
    <row r="370" spans="1:10" ht="15.75" thickBot="1">
      <c r="A370" s="163" t="s">
        <v>109</v>
      </c>
      <c r="B370" s="165">
        <v>100</v>
      </c>
      <c r="C370" s="159">
        <f>'non-EU_Total energy intensity'!L8</f>
        <v>89.78938892877754</v>
      </c>
      <c r="D370" s="11">
        <f>'non-EU_Total energy intensity'!Q8</f>
        <v>80.96149968877562</v>
      </c>
      <c r="E370" s="11">
        <f>'non-EU_Total energy intensity'!R8</f>
        <v>77.62407975291255</v>
      </c>
      <c r="F370" s="11">
        <f>'non-EU_Total energy intensity'!S8</f>
        <v>77.31749645463594</v>
      </c>
      <c r="G370" s="187">
        <f>'non-EU_Total energy intensity'!T8</f>
        <v>75.23920469999041</v>
      </c>
      <c r="H370" s="100">
        <f>'non-EU_Total energy intensity'!U8</f>
        <v>-0.021646715367411362</v>
      </c>
      <c r="I370" s="101" t="s">
        <v>248</v>
      </c>
      <c r="J370" s="101">
        <f>'non-EU_Total energy intensity'!U28</f>
        <v>7.4991925530901815</v>
      </c>
    </row>
    <row r="371" spans="1:10" ht="12.75">
      <c r="A371" s="22"/>
      <c r="B371" s="166"/>
      <c r="C371" s="160"/>
      <c r="D371" s="1"/>
      <c r="E371" s="1"/>
      <c r="F371" s="1"/>
      <c r="G371" s="98"/>
      <c r="H371" s="98"/>
      <c r="I371" s="99"/>
      <c r="J371" s="99"/>
    </row>
    <row r="372" spans="1:10" ht="12.75">
      <c r="A372" s="22" t="s">
        <v>56</v>
      </c>
      <c r="B372" s="166">
        <v>100</v>
      </c>
      <c r="C372" s="160">
        <f aca="true" t="shared" si="203" ref="C372:C402">M322</f>
        <v>97.17404583083012</v>
      </c>
      <c r="D372" s="1">
        <f aca="true" t="shared" si="204" ref="D372:D401">R322</f>
        <v>89.3577958605062</v>
      </c>
      <c r="E372" s="1">
        <f aca="true" t="shared" si="205" ref="E372:E401">S322</f>
        <v>85.929983198157</v>
      </c>
      <c r="F372" s="1">
        <f aca="true" t="shared" si="206" ref="F372:G401">T322</f>
        <v>79.22052635234031</v>
      </c>
      <c r="G372" s="1">
        <f t="shared" si="206"/>
        <v>79.68569296790015</v>
      </c>
      <c r="H372" s="98">
        <f>(U322/H322)^(1/13)-1</f>
        <v>-0.017316026224322156</v>
      </c>
      <c r="I372" s="99">
        <f>(U214/AA12)/($U$246/$AA$44)*100</f>
        <v>130.84163786034756</v>
      </c>
      <c r="J372" s="99">
        <f>U214*1000/AF12</f>
        <v>5.463179156839507</v>
      </c>
    </row>
    <row r="373" spans="1:10" ht="12.75">
      <c r="A373" s="22" t="s">
        <v>79</v>
      </c>
      <c r="B373" s="166">
        <v>100</v>
      </c>
      <c r="C373" s="160">
        <f t="shared" si="203"/>
        <v>83.49240685200489</v>
      </c>
      <c r="D373" s="1">
        <f t="shared" si="204"/>
        <v>69.21019290763263</v>
      </c>
      <c r="E373" s="1">
        <f t="shared" si="205"/>
        <v>66.85996383201787</v>
      </c>
      <c r="F373" s="1">
        <f t="shared" si="206"/>
        <v>62.00540590654089</v>
      </c>
      <c r="G373" s="1">
        <f t="shared" si="206"/>
        <v>57.86414254699478</v>
      </c>
      <c r="H373" s="98">
        <f aca="true" t="shared" si="207" ref="H373:H401">(U323/H323)^(1/13)-1</f>
        <v>-0.04120930765156683</v>
      </c>
      <c r="I373" s="99">
        <f aca="true" t="shared" si="208" ref="I373:I401">(U215/AA13)/($U$246/$AA$44)*100</f>
        <v>170.08315630867503</v>
      </c>
      <c r="J373" s="99">
        <f aca="true" t="shared" si="209" ref="J373:J401">U215*1000/AF13</f>
        <v>2.6221696235117284</v>
      </c>
    </row>
    <row r="374" spans="1:10" ht="12.75">
      <c r="A374" s="22" t="s">
        <v>57</v>
      </c>
      <c r="B374" s="166">
        <v>100</v>
      </c>
      <c r="C374" s="160">
        <f t="shared" si="203"/>
        <v>90.6178492213235</v>
      </c>
      <c r="D374" s="1">
        <f t="shared" si="204"/>
        <v>82.64806429555694</v>
      </c>
      <c r="E374" s="1">
        <f t="shared" si="205"/>
        <v>80.78774574440654</v>
      </c>
      <c r="F374" s="1">
        <f t="shared" si="206"/>
        <v>75.94020445470142</v>
      </c>
      <c r="G374" s="1">
        <f t="shared" si="206"/>
        <v>72.21908943222267</v>
      </c>
      <c r="H374" s="98">
        <f t="shared" si="207"/>
        <v>-0.024725031834613498</v>
      </c>
      <c r="I374" s="99">
        <f t="shared" si="208"/>
        <v>149.02105355656008</v>
      </c>
      <c r="J374" s="99">
        <f t="shared" si="209"/>
        <v>4.342494506860043</v>
      </c>
    </row>
    <row r="375" spans="1:10" ht="12.75">
      <c r="A375" s="22" t="s">
        <v>58</v>
      </c>
      <c r="B375" s="166">
        <v>100</v>
      </c>
      <c r="C375" s="160">
        <f t="shared" si="203"/>
        <v>83.6101168336788</v>
      </c>
      <c r="D375" s="1">
        <f t="shared" si="204"/>
        <v>79.15454538860129</v>
      </c>
      <c r="E375" s="1">
        <f t="shared" si="205"/>
        <v>81.87109659790036</v>
      </c>
      <c r="F375" s="1">
        <f t="shared" si="206"/>
        <v>78.53775676768211</v>
      </c>
      <c r="G375" s="1">
        <f t="shared" si="206"/>
        <v>76.66374205203792</v>
      </c>
      <c r="H375" s="98">
        <f t="shared" si="207"/>
        <v>-0.020234125575787076</v>
      </c>
      <c r="I375" s="99">
        <f t="shared" si="208"/>
        <v>83.432823007921</v>
      </c>
      <c r="J375" s="99">
        <f t="shared" si="209"/>
        <v>3.6270558901901113</v>
      </c>
    </row>
    <row r="376" spans="1:10" ht="12.75">
      <c r="A376" s="22" t="s">
        <v>84</v>
      </c>
      <c r="B376" s="166">
        <v>100</v>
      </c>
      <c r="C376" s="160">
        <f t="shared" si="203"/>
        <v>91.04714420407983</v>
      </c>
      <c r="D376" s="1">
        <f t="shared" si="204"/>
        <v>89.60809643841573</v>
      </c>
      <c r="E376" s="1">
        <f t="shared" si="205"/>
        <v>87.3139226645321</v>
      </c>
      <c r="F376" s="1">
        <f t="shared" si="206"/>
        <v>83.3493756285075</v>
      </c>
      <c r="G376" s="1">
        <f t="shared" si="206"/>
        <v>82.89163894404571</v>
      </c>
      <c r="H376" s="98">
        <f t="shared" si="207"/>
        <v>-0.014329873234712354</v>
      </c>
      <c r="I376" s="99">
        <f t="shared" si="208"/>
        <v>100.89297530730681</v>
      </c>
      <c r="J376" s="99">
        <f t="shared" si="209"/>
        <v>4.180054019178344</v>
      </c>
    </row>
    <row r="377" spans="1:10" ht="12.75">
      <c r="A377" s="22" t="s">
        <v>59</v>
      </c>
      <c r="B377" s="166">
        <v>100</v>
      </c>
      <c r="C377" s="160">
        <f t="shared" si="203"/>
        <v>65.80388286738074</v>
      </c>
      <c r="D377" s="1">
        <f t="shared" si="204"/>
        <v>49.951708688061075</v>
      </c>
      <c r="E377" s="1">
        <f t="shared" si="205"/>
        <v>44.400549531919474</v>
      </c>
      <c r="F377" s="1">
        <f t="shared" si="206"/>
        <v>46.24389423070298</v>
      </c>
      <c r="G377" s="1">
        <f t="shared" si="206"/>
        <v>46.198285104248995</v>
      </c>
      <c r="H377" s="98">
        <f t="shared" si="207"/>
        <v>-0.057672232078759156</v>
      </c>
      <c r="I377" s="99">
        <f t="shared" si="208"/>
        <v>179.0918148798359</v>
      </c>
      <c r="J377" s="99">
        <f t="shared" si="209"/>
        <v>4.363373317871485</v>
      </c>
    </row>
    <row r="378" spans="1:10" ht="12.75">
      <c r="A378" s="22" t="s">
        <v>63</v>
      </c>
      <c r="B378" s="166">
        <v>100</v>
      </c>
      <c r="C378" s="160">
        <f t="shared" si="203"/>
        <v>83.52920452483816</v>
      </c>
      <c r="D378" s="1">
        <f t="shared" si="204"/>
        <v>67.40544166433041</v>
      </c>
      <c r="E378" s="1">
        <f t="shared" si="205"/>
        <v>65.64931990097409</v>
      </c>
      <c r="F378" s="1">
        <f t="shared" si="206"/>
        <v>63.32341976169236</v>
      </c>
      <c r="G378" s="1">
        <f t="shared" si="206"/>
        <v>64.94391424139788</v>
      </c>
      <c r="H378" s="98">
        <f t="shared" si="207"/>
        <v>-0.03265836257392629</v>
      </c>
      <c r="I378" s="99">
        <f t="shared" si="208"/>
        <v>73.45514290152005</v>
      </c>
      <c r="J378" s="99">
        <f t="shared" si="209"/>
        <v>3.5866390538325303</v>
      </c>
    </row>
    <row r="379" spans="1:10" ht="12.75">
      <c r="A379" s="22" t="s">
        <v>60</v>
      </c>
      <c r="B379" s="166">
        <v>100</v>
      </c>
      <c r="C379" s="160">
        <f t="shared" si="203"/>
        <v>98.3014290167904</v>
      </c>
      <c r="D379" s="1">
        <f t="shared" si="204"/>
        <v>89.41687725868552</v>
      </c>
      <c r="E379" s="1">
        <f t="shared" si="205"/>
        <v>85.9906464473571</v>
      </c>
      <c r="F379" s="1">
        <f t="shared" si="206"/>
        <v>82.37508732382666</v>
      </c>
      <c r="G379" s="1">
        <f t="shared" si="206"/>
        <v>81.65955700101715</v>
      </c>
      <c r="H379" s="98">
        <f t="shared" si="207"/>
        <v>-0.015464661366320076</v>
      </c>
      <c r="I379" s="99">
        <f t="shared" si="208"/>
        <v>84.63651443395932</v>
      </c>
      <c r="J379" s="99">
        <f t="shared" si="209"/>
        <v>2.8441779470535593</v>
      </c>
    </row>
    <row r="380" spans="1:10" ht="12.75">
      <c r="A380" s="22" t="s">
        <v>61</v>
      </c>
      <c r="B380" s="166">
        <v>100</v>
      </c>
      <c r="C380" s="160">
        <f t="shared" si="203"/>
        <v>98.20385468608069</v>
      </c>
      <c r="D380" s="1">
        <f t="shared" si="204"/>
        <v>97.80557669098133</v>
      </c>
      <c r="E380" s="1">
        <f t="shared" si="205"/>
        <v>93.6842661764871</v>
      </c>
      <c r="F380" s="1">
        <f t="shared" si="206"/>
        <v>92.07143502814414</v>
      </c>
      <c r="G380" s="1">
        <f t="shared" si="206"/>
        <v>88.33293885130153</v>
      </c>
      <c r="H380" s="98">
        <f t="shared" si="207"/>
        <v>-0.009497466415733125</v>
      </c>
      <c r="I380" s="99">
        <f t="shared" si="208"/>
        <v>84.0394921318681</v>
      </c>
      <c r="J380" s="99">
        <f t="shared" si="209"/>
        <v>3.133144635195095</v>
      </c>
    </row>
    <row r="381" spans="1:10" ht="12.75">
      <c r="A381" s="22" t="s">
        <v>62</v>
      </c>
      <c r="B381" s="166">
        <v>100</v>
      </c>
      <c r="C381" s="160">
        <f t="shared" si="203"/>
        <v>93.22160019740447</v>
      </c>
      <c r="D381" s="1">
        <f t="shared" si="204"/>
        <v>91.84494157130145</v>
      </c>
      <c r="E381" s="1">
        <f t="shared" si="205"/>
        <v>88.82748495523111</v>
      </c>
      <c r="F381" s="1">
        <f t="shared" si="206"/>
        <v>85.93503359489777</v>
      </c>
      <c r="G381" s="1">
        <f t="shared" si="206"/>
        <v>86.6475208772615</v>
      </c>
      <c r="H381" s="98">
        <f t="shared" si="207"/>
        <v>-0.01096420252208874</v>
      </c>
      <c r="I381" s="99">
        <f t="shared" si="208"/>
        <v>109.6536609164108</v>
      </c>
      <c r="J381" s="99">
        <f t="shared" si="209"/>
        <v>4.278441291194749</v>
      </c>
    </row>
    <row r="382" spans="1:10" ht="12.75">
      <c r="A382" s="22" t="s">
        <v>64</v>
      </c>
      <c r="B382" s="166">
        <v>100</v>
      </c>
      <c r="C382" s="160">
        <f t="shared" si="203"/>
        <v>98.31037517355837</v>
      </c>
      <c r="D382" s="1">
        <f t="shared" si="204"/>
        <v>101.52217656101408</v>
      </c>
      <c r="E382" s="1">
        <f t="shared" si="205"/>
        <v>98.76103116100397</v>
      </c>
      <c r="F382" s="1">
        <f t="shared" si="206"/>
        <v>96.41289675361978</v>
      </c>
      <c r="G382" s="1">
        <f t="shared" si="206"/>
        <v>95.60882086031889</v>
      </c>
      <c r="H382" s="98">
        <f t="shared" si="207"/>
        <v>-0.003448279579106317</v>
      </c>
      <c r="I382" s="99">
        <f t="shared" si="208"/>
        <v>82.52054819364474</v>
      </c>
      <c r="J382" s="99">
        <f t="shared" si="209"/>
        <v>3.042186513794445</v>
      </c>
    </row>
    <row r="383" spans="1:10" ht="12.75">
      <c r="A383" s="22" t="s">
        <v>65</v>
      </c>
      <c r="B383" s="166">
        <v>100</v>
      </c>
      <c r="C383" s="160">
        <f t="shared" si="203"/>
        <v>100.41073941926395</v>
      </c>
      <c r="D383" s="1">
        <f t="shared" si="204"/>
        <v>88.47520078523362</v>
      </c>
      <c r="E383" s="1">
        <f t="shared" si="205"/>
        <v>89.82528338824308</v>
      </c>
      <c r="F383" s="1">
        <f t="shared" si="206"/>
        <v>89.24046006332178</v>
      </c>
      <c r="G383" s="1">
        <f t="shared" si="206"/>
        <v>90.39054337158555</v>
      </c>
      <c r="H383" s="98">
        <f t="shared" si="207"/>
        <v>-0.007741458800165302</v>
      </c>
      <c r="I383" s="99">
        <f t="shared" si="208"/>
        <v>104.2394482337235</v>
      </c>
      <c r="J383" s="99">
        <f t="shared" si="209"/>
        <v>3.6236061469537</v>
      </c>
    </row>
    <row r="384" spans="1:10" ht="12.75">
      <c r="A384" s="22" t="s">
        <v>66</v>
      </c>
      <c r="B384" s="166">
        <v>100</v>
      </c>
      <c r="C384" s="160">
        <f t="shared" si="203"/>
        <v>62.34366400752671</v>
      </c>
      <c r="D384" s="1">
        <f t="shared" si="204"/>
        <v>50.4236832938027</v>
      </c>
      <c r="E384" s="1">
        <f t="shared" si="205"/>
        <v>46.257848677925004</v>
      </c>
      <c r="F384" s="1">
        <f t="shared" si="206"/>
        <v>43.325216769508096</v>
      </c>
      <c r="G384" s="1">
        <f t="shared" si="206"/>
        <v>43.780808925042116</v>
      </c>
      <c r="H384" s="98">
        <f t="shared" si="207"/>
        <v>-0.06156014282687272</v>
      </c>
      <c r="I384" s="99">
        <f t="shared" si="208"/>
        <v>98.58256386794878</v>
      </c>
      <c r="J384" s="99">
        <f t="shared" si="209"/>
        <v>2.023432181334752</v>
      </c>
    </row>
    <row r="385" spans="1:10" ht="12.75">
      <c r="A385" s="22" t="s">
        <v>67</v>
      </c>
      <c r="B385" s="166">
        <v>100</v>
      </c>
      <c r="C385" s="160">
        <f t="shared" si="203"/>
        <v>65.6050135998423</v>
      </c>
      <c r="D385" s="1">
        <f t="shared" si="204"/>
        <v>54.93314197875498</v>
      </c>
      <c r="E385" s="1">
        <f t="shared" si="205"/>
        <v>49.84342314231018</v>
      </c>
      <c r="F385" s="1">
        <f t="shared" si="206"/>
        <v>49.16790342232988</v>
      </c>
      <c r="G385" s="1">
        <f t="shared" si="206"/>
        <v>47.95665802985113</v>
      </c>
      <c r="H385" s="98">
        <f t="shared" si="207"/>
        <v>-0.0549605978654949</v>
      </c>
      <c r="I385" s="99">
        <f t="shared" si="208"/>
        <v>121.71958098578514</v>
      </c>
      <c r="J385" s="99">
        <f t="shared" si="209"/>
        <v>2.7195570760914545</v>
      </c>
    </row>
    <row r="386" spans="1:34" ht="15.75">
      <c r="A386" s="22" t="s">
        <v>85</v>
      </c>
      <c r="B386" s="166">
        <v>100</v>
      </c>
      <c r="C386" s="160">
        <f t="shared" si="203"/>
        <v>80.8216668896354</v>
      </c>
      <c r="D386" s="1">
        <f t="shared" si="204"/>
        <v>87.83361677598506</v>
      </c>
      <c r="E386" s="1">
        <f t="shared" si="205"/>
        <v>83.16299035302183</v>
      </c>
      <c r="F386" s="1">
        <f t="shared" si="206"/>
        <v>77.14501423908798</v>
      </c>
      <c r="G386" s="1">
        <f t="shared" si="206"/>
        <v>75.59599973126687</v>
      </c>
      <c r="H386" s="98">
        <f t="shared" si="207"/>
        <v>-0.021290610205931926</v>
      </c>
      <c r="I386" s="99">
        <f t="shared" si="208"/>
        <v>92.93026463797959</v>
      </c>
      <c r="J386" s="99">
        <f t="shared" si="209"/>
        <v>9.431602793722186</v>
      </c>
      <c r="Y386" s="230" t="s">
        <v>307</v>
      </c>
      <c r="Z386" s="230"/>
      <c r="AA386" s="230"/>
      <c r="AB386" s="230"/>
      <c r="AC386" s="230"/>
      <c r="AD386" s="230"/>
      <c r="AE386" s="230"/>
      <c r="AF386" s="227"/>
      <c r="AG386" s="227"/>
      <c r="AH386" s="227"/>
    </row>
    <row r="387" spans="1:10" ht="12.75">
      <c r="A387" s="22" t="s">
        <v>68</v>
      </c>
      <c r="B387" s="166">
        <v>100</v>
      </c>
      <c r="C387" s="160">
        <f t="shared" si="203"/>
        <v>79.3690798249767</v>
      </c>
      <c r="D387" s="1">
        <f t="shared" si="204"/>
        <v>72.26521967277307</v>
      </c>
      <c r="E387" s="1">
        <f t="shared" si="205"/>
        <v>69.01641699369956</v>
      </c>
      <c r="F387" s="1">
        <f t="shared" si="206"/>
        <v>66.34417691633529</v>
      </c>
      <c r="G387" s="1">
        <f t="shared" si="206"/>
        <v>65.33649163573037</v>
      </c>
      <c r="H387" s="98">
        <f t="shared" si="207"/>
        <v>-0.03220980861319045</v>
      </c>
      <c r="I387" s="99">
        <f t="shared" si="208"/>
        <v>113.91677875806378</v>
      </c>
      <c r="J387" s="99">
        <f t="shared" si="209"/>
        <v>2.665996111056194</v>
      </c>
    </row>
    <row r="388" spans="1:10" ht="12.75">
      <c r="A388" s="22" t="s">
        <v>69</v>
      </c>
      <c r="B388" s="166">
        <v>100</v>
      </c>
      <c r="C388" s="160">
        <f t="shared" si="203"/>
        <v>80.08109336222866</v>
      </c>
      <c r="D388" s="1">
        <f t="shared" si="204"/>
        <v>88.86209048960059</v>
      </c>
      <c r="E388" s="1">
        <f t="shared" si="205"/>
        <v>81.62397973496994</v>
      </c>
      <c r="F388" s="1">
        <f t="shared" si="206"/>
        <v>82.90105328255463</v>
      </c>
      <c r="G388" s="1">
        <f t="shared" si="206"/>
        <v>81.33810966448614</v>
      </c>
      <c r="H388" s="98">
        <f t="shared" si="207"/>
        <v>-0.01576332412956538</v>
      </c>
      <c r="I388" s="99">
        <f t="shared" si="208"/>
        <v>82.87667127887097</v>
      </c>
      <c r="J388" s="99">
        <f t="shared" si="209"/>
        <v>2.3105608228326306</v>
      </c>
    </row>
    <row r="389" spans="1:10" ht="12.75">
      <c r="A389" s="22" t="s">
        <v>70</v>
      </c>
      <c r="B389" s="166">
        <v>100</v>
      </c>
      <c r="C389" s="160">
        <f t="shared" si="203"/>
        <v>85.00370219665979</v>
      </c>
      <c r="D389" s="1">
        <f t="shared" si="204"/>
        <v>85.01045542276303</v>
      </c>
      <c r="E389" s="1">
        <f t="shared" si="205"/>
        <v>80.31491548753543</v>
      </c>
      <c r="F389" s="1">
        <f t="shared" si="206"/>
        <v>82.2924387725711</v>
      </c>
      <c r="G389" s="1">
        <f t="shared" si="206"/>
        <v>78.9127980019661</v>
      </c>
      <c r="H389" s="98">
        <f t="shared" si="207"/>
        <v>-0.01805250899009936</v>
      </c>
      <c r="I389" s="99">
        <f t="shared" si="208"/>
        <v>105.18780703737522</v>
      </c>
      <c r="J389" s="99">
        <f t="shared" si="209"/>
        <v>5.100028350422931</v>
      </c>
    </row>
    <row r="390" spans="1:10" ht="12.75">
      <c r="A390" s="22" t="s">
        <v>71</v>
      </c>
      <c r="B390" s="166">
        <v>100</v>
      </c>
      <c r="C390" s="160">
        <f t="shared" si="203"/>
        <v>92.89004954406032</v>
      </c>
      <c r="D390" s="1">
        <f t="shared" si="204"/>
        <v>101.9405761161291</v>
      </c>
      <c r="E390" s="1">
        <f t="shared" si="205"/>
        <v>97.73672378666913</v>
      </c>
      <c r="F390" s="1">
        <f t="shared" si="206"/>
        <v>93.21902804367676</v>
      </c>
      <c r="G390" s="1">
        <f t="shared" si="206"/>
        <v>91.39391021056228</v>
      </c>
      <c r="H390" s="98">
        <f t="shared" si="207"/>
        <v>-0.006898505894761486</v>
      </c>
      <c r="I390" s="99">
        <f t="shared" si="208"/>
        <v>90.8104579355854</v>
      </c>
      <c r="J390" s="99">
        <f t="shared" si="209"/>
        <v>4.0746078182461645</v>
      </c>
    </row>
    <row r="391" spans="1:10" ht="12.75">
      <c r="A391" s="22" t="s">
        <v>72</v>
      </c>
      <c r="B391" s="166">
        <v>100</v>
      </c>
      <c r="C391" s="160">
        <f t="shared" si="203"/>
        <v>69.71574296561099</v>
      </c>
      <c r="D391" s="1">
        <f t="shared" si="204"/>
        <v>61.63927466769146</v>
      </c>
      <c r="E391" s="1">
        <f t="shared" si="205"/>
        <v>60.91903303538763</v>
      </c>
      <c r="F391" s="1">
        <f t="shared" si="206"/>
        <v>56.894563064120554</v>
      </c>
      <c r="G391" s="1">
        <f t="shared" si="206"/>
        <v>54.71787092033553</v>
      </c>
      <c r="H391" s="98">
        <f t="shared" si="207"/>
        <v>-0.04532380921128076</v>
      </c>
      <c r="I391" s="99">
        <f t="shared" si="208"/>
        <v>126.96406390043384</v>
      </c>
      <c r="J391" s="99">
        <f t="shared" si="209"/>
        <v>2.590931108832723</v>
      </c>
    </row>
    <row r="392" spans="1:10" ht="12.75">
      <c r="A392" s="22" t="s">
        <v>73</v>
      </c>
      <c r="B392" s="166">
        <v>100</v>
      </c>
      <c r="C392" s="160">
        <f t="shared" si="203"/>
        <v>100.29606453935915</v>
      </c>
      <c r="D392" s="1">
        <f t="shared" si="204"/>
        <v>103.52759598256583</v>
      </c>
      <c r="E392" s="1">
        <f t="shared" si="205"/>
        <v>95.69400987641549</v>
      </c>
      <c r="F392" s="1">
        <f t="shared" si="206"/>
        <v>96.31269750323015</v>
      </c>
      <c r="G392" s="1">
        <f t="shared" si="206"/>
        <v>92.35716781550052</v>
      </c>
      <c r="H392" s="98">
        <f t="shared" si="207"/>
        <v>-0.006097248688923584</v>
      </c>
      <c r="I392" s="99">
        <f t="shared" si="208"/>
        <v>82.74336173217802</v>
      </c>
      <c r="J392" s="99">
        <f t="shared" si="209"/>
        <v>2.3469577563615043</v>
      </c>
    </row>
    <row r="393" spans="1:10" ht="12.75">
      <c r="A393" s="22" t="s">
        <v>80</v>
      </c>
      <c r="B393" s="166">
        <v>100</v>
      </c>
      <c r="C393" s="160">
        <f t="shared" si="203"/>
        <v>83.76678117840413</v>
      </c>
      <c r="D393" s="1">
        <f t="shared" si="204"/>
        <v>67.0370748458205</v>
      </c>
      <c r="E393" s="1">
        <f t="shared" si="205"/>
        <v>64.50965687975244</v>
      </c>
      <c r="F393" s="1">
        <f t="shared" si="206"/>
        <v>60.284807864502845</v>
      </c>
      <c r="G393" s="1">
        <f t="shared" si="206"/>
        <v>56.364261464817275</v>
      </c>
      <c r="H393" s="98">
        <f t="shared" si="207"/>
        <v>-0.04314430121739932</v>
      </c>
      <c r="I393" s="99">
        <f t="shared" si="208"/>
        <v>108.92636017516226</v>
      </c>
      <c r="J393" s="99">
        <f t="shared" si="209"/>
        <v>1.8866042873983557</v>
      </c>
    </row>
    <row r="394" spans="1:10" ht="12.75">
      <c r="A394" s="22" t="s">
        <v>74</v>
      </c>
      <c r="B394" s="166">
        <v>100</v>
      </c>
      <c r="C394" s="160">
        <f t="shared" si="203"/>
        <v>84.78666614258802</v>
      </c>
      <c r="D394" s="1">
        <f t="shared" si="204"/>
        <v>80.35360603890027</v>
      </c>
      <c r="E394" s="1">
        <f t="shared" si="205"/>
        <v>76.42144694046785</v>
      </c>
      <c r="F394" s="1">
        <f t="shared" si="206"/>
        <v>71.5288036987716</v>
      </c>
      <c r="G394" s="1">
        <f t="shared" si="206"/>
        <v>72.99291290491206</v>
      </c>
      <c r="H394" s="98">
        <f t="shared" si="207"/>
        <v>-0.023925132646963387</v>
      </c>
      <c r="I394" s="99">
        <f t="shared" si="208"/>
        <v>116.07634294900437</v>
      </c>
      <c r="J394" s="99">
        <f t="shared" si="209"/>
        <v>3.848241205530205</v>
      </c>
    </row>
    <row r="395" spans="1:10" ht="12.75">
      <c r="A395" s="22" t="s">
        <v>75</v>
      </c>
      <c r="B395" s="166">
        <v>100</v>
      </c>
      <c r="C395" s="160">
        <f t="shared" si="203"/>
        <v>83.71775773872614</v>
      </c>
      <c r="D395" s="1">
        <f t="shared" si="204"/>
        <v>71.54918814668576</v>
      </c>
      <c r="E395" s="1">
        <f t="shared" si="205"/>
        <v>65.18389403109988</v>
      </c>
      <c r="F395" s="1">
        <f t="shared" si="206"/>
        <v>56.574923947502086</v>
      </c>
      <c r="G395" s="1">
        <f t="shared" si="206"/>
        <v>54.62538491073802</v>
      </c>
      <c r="H395" s="98">
        <f t="shared" si="207"/>
        <v>-0.04544803124132879</v>
      </c>
      <c r="I395" s="99">
        <f t="shared" si="208"/>
        <v>131.45649859891793</v>
      </c>
      <c r="J395" s="99">
        <f t="shared" si="209"/>
        <v>3.4304771081196477</v>
      </c>
    </row>
    <row r="396" spans="1:10" ht="12.75">
      <c r="A396" s="22" t="s">
        <v>76</v>
      </c>
      <c r="B396" s="166">
        <v>100</v>
      </c>
      <c r="C396" s="160">
        <f t="shared" si="203"/>
        <v>88.53077637478664</v>
      </c>
      <c r="D396" s="1">
        <f t="shared" si="204"/>
        <v>83.15745008576005</v>
      </c>
      <c r="E396" s="1">
        <f t="shared" si="205"/>
        <v>86.72739978503076</v>
      </c>
      <c r="F396" s="1">
        <f t="shared" si="206"/>
        <v>81.98269739751059</v>
      </c>
      <c r="G396" s="1">
        <f t="shared" si="206"/>
        <v>78.2710265739318</v>
      </c>
      <c r="H396" s="98">
        <f t="shared" si="207"/>
        <v>-0.018669123094520956</v>
      </c>
      <c r="I396" s="99">
        <f t="shared" si="208"/>
        <v>161.6875888501965</v>
      </c>
      <c r="J396" s="99">
        <f t="shared" si="209"/>
        <v>6.852015778181766</v>
      </c>
    </row>
    <row r="397" spans="1:21" ht="145.5" customHeight="1">
      <c r="A397" s="22" t="s">
        <v>77</v>
      </c>
      <c r="B397" s="166">
        <v>100</v>
      </c>
      <c r="C397" s="160">
        <f t="shared" si="203"/>
        <v>80.13858933791468</v>
      </c>
      <c r="D397" s="1">
        <f t="shared" si="204"/>
        <v>76.68112671512293</v>
      </c>
      <c r="E397" s="1">
        <f t="shared" si="205"/>
        <v>71.71685341814218</v>
      </c>
      <c r="F397" s="1">
        <f t="shared" si="206"/>
        <v>69.6748924181914</v>
      </c>
      <c r="G397" s="1">
        <f t="shared" si="206"/>
        <v>69.55878766755647</v>
      </c>
      <c r="H397" s="98">
        <f t="shared" si="207"/>
        <v>-0.02753667601450338</v>
      </c>
      <c r="I397" s="99">
        <f t="shared" si="208"/>
        <v>122.3899648960918</v>
      </c>
      <c r="J397" s="99">
        <f t="shared" si="209"/>
        <v>5.444451425999575</v>
      </c>
      <c r="L397" s="233" t="s">
        <v>192</v>
      </c>
      <c r="M397" s="233"/>
      <c r="N397" s="233"/>
      <c r="O397" s="233"/>
      <c r="P397" s="233"/>
      <c r="Q397" s="233"/>
      <c r="R397" s="233"/>
      <c r="S397" s="233"/>
      <c r="T397" s="233"/>
      <c r="U397" s="233"/>
    </row>
    <row r="398" spans="1:21" ht="36" customHeight="1">
      <c r="A398" s="22" t="s">
        <v>78</v>
      </c>
      <c r="B398" s="166">
        <v>100</v>
      </c>
      <c r="C398" s="160">
        <f t="shared" si="203"/>
        <v>89.53756844227011</v>
      </c>
      <c r="D398" s="1">
        <f t="shared" si="204"/>
        <v>79.53969386024507</v>
      </c>
      <c r="E398" s="1">
        <f t="shared" si="205"/>
        <v>76.15961297431251</v>
      </c>
      <c r="F398" s="1">
        <f t="shared" si="206"/>
        <v>71.36562620084618</v>
      </c>
      <c r="G398" s="1">
        <f t="shared" si="206"/>
        <v>70.40843576381387</v>
      </c>
      <c r="H398" s="98">
        <f t="shared" si="207"/>
        <v>-0.02662805921602751</v>
      </c>
      <c r="I398" s="99">
        <f t="shared" si="208"/>
        <v>85.03089016706099</v>
      </c>
      <c r="J398" s="99">
        <f t="shared" si="209"/>
        <v>3.5715700759747717</v>
      </c>
      <c r="L398" s="12" t="s">
        <v>99</v>
      </c>
      <c r="M398" s="12"/>
      <c r="N398" s="12"/>
      <c r="O398" s="12"/>
      <c r="P398" s="12"/>
      <c r="Q398" s="12"/>
      <c r="R398" s="12"/>
      <c r="S398" s="12"/>
      <c r="T398" s="12"/>
      <c r="U398" s="12"/>
    </row>
    <row r="399" spans="1:10" ht="12.75">
      <c r="A399" s="22" t="s">
        <v>81</v>
      </c>
      <c r="B399" s="166">
        <v>100</v>
      </c>
      <c r="C399" s="160">
        <f t="shared" si="203"/>
        <v>102.03054040403829</v>
      </c>
      <c r="D399" s="1">
        <f t="shared" si="204"/>
        <v>89.79924780736872</v>
      </c>
      <c r="E399" s="1">
        <f t="shared" si="205"/>
        <v>93.17026476085131</v>
      </c>
      <c r="F399" s="1">
        <f t="shared" si="206"/>
        <v>95.45198758387302</v>
      </c>
      <c r="G399" s="1">
        <f t="shared" si="206"/>
        <v>93.49149542558195</v>
      </c>
      <c r="H399" s="98">
        <f t="shared" si="207"/>
        <v>-0.0051635238535295835</v>
      </c>
      <c r="I399" s="99">
        <f t="shared" si="208"/>
        <v>85.86273361546868</v>
      </c>
      <c r="J399" s="99">
        <f t="shared" si="209"/>
        <v>1.4212115174376156</v>
      </c>
    </row>
    <row r="400" spans="1:10" ht="12.75">
      <c r="A400" s="27" t="s">
        <v>142</v>
      </c>
      <c r="B400" s="166">
        <v>100</v>
      </c>
      <c r="C400" s="160">
        <f t="shared" si="203"/>
        <v>94.63175315011162</v>
      </c>
      <c r="D400" s="1">
        <f t="shared" si="204"/>
        <v>92.26588829469429</v>
      </c>
      <c r="E400" s="1">
        <f t="shared" si="205"/>
        <v>92.93184296827108</v>
      </c>
      <c r="F400" s="1">
        <f t="shared" si="206"/>
        <v>85.94175110582947</v>
      </c>
      <c r="G400" s="1">
        <f t="shared" si="206"/>
        <v>87.78120361529695</v>
      </c>
      <c r="H400" s="98">
        <f t="shared" si="207"/>
        <v>-0.009974748890330676</v>
      </c>
      <c r="I400" s="99">
        <f t="shared" si="208"/>
        <v>71.70000340663601</v>
      </c>
      <c r="J400" s="99">
        <f t="shared" si="209"/>
        <v>3.6836797395243877</v>
      </c>
    </row>
    <row r="401" spans="1:10" ht="12.75">
      <c r="A401" s="22" t="s">
        <v>83</v>
      </c>
      <c r="B401" s="166">
        <v>100</v>
      </c>
      <c r="C401" s="160">
        <f t="shared" si="203"/>
        <v>91.83005654477321</v>
      </c>
      <c r="D401" s="1">
        <f t="shared" si="204"/>
        <v>84.04291495179933</v>
      </c>
      <c r="E401" s="1">
        <f t="shared" si="205"/>
        <v>83.63802006177856</v>
      </c>
      <c r="F401" s="1">
        <f t="shared" si="206"/>
        <v>81.71739174606843</v>
      </c>
      <c r="G401" s="1">
        <f t="shared" si="206"/>
        <v>87.85847467076009</v>
      </c>
      <c r="H401" s="98">
        <f t="shared" si="207"/>
        <v>-0.009907738545654632</v>
      </c>
      <c r="I401" s="99">
        <f t="shared" si="208"/>
        <v>91.62831452314535</v>
      </c>
      <c r="J401" s="99">
        <f t="shared" si="209"/>
        <v>6.297851608058902</v>
      </c>
    </row>
    <row r="402" spans="1:10" ht="13.5" thickBot="1">
      <c r="A402" s="157" t="s">
        <v>82</v>
      </c>
      <c r="B402" s="165">
        <v>100</v>
      </c>
      <c r="C402" s="159">
        <f t="shared" si="203"/>
        <v>109.86424708766296</v>
      </c>
      <c r="D402" s="11">
        <f>R352</f>
        <v>99.54202039447458</v>
      </c>
      <c r="E402" s="11">
        <f>S352</f>
        <v>114.4564638958321</v>
      </c>
      <c r="F402" s="11" t="s">
        <v>191</v>
      </c>
      <c r="G402" s="11" t="s">
        <v>191</v>
      </c>
      <c r="H402" s="100">
        <f>(S352/H352)^(1/11)-1</f>
        <v>0.012350585974849837</v>
      </c>
      <c r="I402" s="101">
        <f>(S244/AA42)/($S$246/$AA$44)*100</f>
        <v>308.0121408584351</v>
      </c>
      <c r="J402" s="101">
        <f>T244*1000/AF42</f>
        <v>13.786260655108904</v>
      </c>
    </row>
    <row r="404" spans="1:8" ht="12.75">
      <c r="A404" s="239" t="s">
        <v>193</v>
      </c>
      <c r="B404" s="239"/>
      <c r="C404" s="239"/>
      <c r="D404" s="239"/>
      <c r="E404" s="239"/>
      <c r="F404" s="239"/>
      <c r="G404" s="239"/>
      <c r="H404" s="239"/>
    </row>
    <row r="405" spans="1:8" ht="12.75">
      <c r="A405" s="12" t="s">
        <v>129</v>
      </c>
      <c r="B405" s="12"/>
      <c r="C405" s="12"/>
      <c r="D405" s="12"/>
      <c r="E405" s="12"/>
      <c r="F405" s="12"/>
      <c r="G405" s="12"/>
      <c r="H405" s="12"/>
    </row>
  </sheetData>
  <sheetProtection/>
  <mergeCells count="24">
    <mergeCell ref="A404:H404"/>
    <mergeCell ref="C360:C361"/>
    <mergeCell ref="D360:D361"/>
    <mergeCell ref="E360:E361"/>
    <mergeCell ref="F360:F361"/>
    <mergeCell ref="AE8:AG8"/>
    <mergeCell ref="AF9:AG9"/>
    <mergeCell ref="AF10:AG10"/>
    <mergeCell ref="B358:H358"/>
    <mergeCell ref="Z9:AB9"/>
    <mergeCell ref="L397:U397"/>
    <mergeCell ref="G360:G361"/>
    <mergeCell ref="H360:H361"/>
    <mergeCell ref="I360:I361"/>
    <mergeCell ref="B359:F359"/>
    <mergeCell ref="G359:H359"/>
    <mergeCell ref="B360:B361"/>
    <mergeCell ref="J360:J361"/>
    <mergeCell ref="AA10:AB10"/>
    <mergeCell ref="A198:V198"/>
    <mergeCell ref="K358:T358"/>
    <mergeCell ref="A211:S211"/>
    <mergeCell ref="Y358:AH358"/>
    <mergeCell ref="Y386:AH386"/>
  </mergeCells>
  <printOptions/>
  <pageMargins left="0.2" right="0.2" top="0.63" bottom="0.6" header="0.5" footer="0.5"/>
  <pageSetup fitToHeight="1" fitToWidth="1"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Clare_Collier</cp:lastModifiedBy>
  <cp:lastPrinted>2009-08-19T14:34:20Z</cp:lastPrinted>
  <dcterms:created xsi:type="dcterms:W3CDTF">2007-12-13T14:38:30Z</dcterms:created>
  <dcterms:modified xsi:type="dcterms:W3CDTF">2011-03-23T10:28:11Z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